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55" windowWidth="15480" windowHeight="11640" firstSheet="4" activeTab="11"/>
  </bookViews>
  <sheets>
    <sheet name="Сан.ДУ-1" sheetId="1" r:id="rId1"/>
    <sheet name="Сан.ДУ-2" sheetId="2" r:id="rId2"/>
    <sheet name="Сан.ДУ-3" sheetId="3" r:id="rId3"/>
    <sheet name="СВОД САН-КА" sheetId="4" r:id="rId4"/>
    <sheet name="Эл.ДУ-1" sheetId="5" r:id="rId5"/>
    <sheet name="Эл. ДУ-2" sheetId="6" r:id="rId6"/>
    <sheet name="Эл. ДУ-3" sheetId="7" r:id="rId7"/>
    <sheet name="СВОД ЭЛКА" sheetId="8" r:id="rId8"/>
    <sheet name="Рем.стр.ДУ-1" sheetId="9" r:id="rId9"/>
    <sheet name="Рем.стр.ДУ 2" sheetId="10" r:id="rId10"/>
    <sheet name="Рем.стр.ДУ-3" sheetId="11" r:id="rId11"/>
    <sheet name="СВОД.РЕМ.СТР." sheetId="12" r:id="rId12"/>
    <sheet name="ВСЕГО-Сводная" sheetId="13" r:id="rId13"/>
  </sheets>
  <definedNames>
    <definedName name="_xlnm.Print_Area" localSheetId="9">'Рем.стр.ДУ 2'!$A$1:$BN$76</definedName>
    <definedName name="_xlnm.Print_Area" localSheetId="10">'Рем.стр.ДУ-3'!$A$1:$CM$73</definedName>
    <definedName name="_xlnm.Print_Area" localSheetId="0">'Сан.ДУ-1'!$A$1:$S$88</definedName>
    <definedName name="_xlnm.Print_Area" localSheetId="1">'Сан.ДУ-2'!$A$1:$P$88</definedName>
    <definedName name="_xlnm.Print_Area" localSheetId="2">'Сан.ДУ-3'!$A$1:$BU$90</definedName>
    <definedName name="_xlnm.Print_Area" localSheetId="3">'СВОД САН-КА'!$A$2:$M$79</definedName>
    <definedName name="_xlnm.Print_Area" localSheetId="7">'СВОД ЭЛКА'!$A$1:$Q$65</definedName>
    <definedName name="_xlnm.Print_Area" localSheetId="11">'СВОД.РЕМ.СТР.'!$A$2:$P$71</definedName>
    <definedName name="_xlnm.Print_Area" localSheetId="5">'Эл. ДУ-2'!$A$1:$O$64</definedName>
    <definedName name="_xlnm.Print_Area" localSheetId="6">'Эл. ДУ-3'!$A$1:$AW$71</definedName>
    <definedName name="_xlnm.Print_Area" localSheetId="4">'Эл.ДУ-1'!$A$1:$N$67</definedName>
  </definedNames>
  <calcPr fullCalcOnLoad="1"/>
</workbook>
</file>

<file path=xl/sharedStrings.xml><?xml version="1.0" encoding="utf-8"?>
<sst xmlns="http://schemas.openxmlformats.org/spreadsheetml/2006/main" count="2302" uniqueCount="367">
  <si>
    <t>№ п/п</t>
  </si>
  <si>
    <t>Наименование материалов и работ</t>
  </si>
  <si>
    <t>Ед. изм.</t>
  </si>
  <si>
    <t>1</t>
  </si>
  <si>
    <t>Кол-во всего по домам</t>
  </si>
  <si>
    <t>Стоим. всего по домам</t>
  </si>
  <si>
    <t>Кол-во</t>
  </si>
  <si>
    <t>Стоим. Всего</t>
  </si>
  <si>
    <t>Ду 15</t>
  </si>
  <si>
    <t>м</t>
  </si>
  <si>
    <t>Ду 20</t>
  </si>
  <si>
    <t>Ду 25</t>
  </si>
  <si>
    <t>Ду 32</t>
  </si>
  <si>
    <t>Ду 40</t>
  </si>
  <si>
    <t>Ду 57</t>
  </si>
  <si>
    <t>Ду 76</t>
  </si>
  <si>
    <t>Смена вентилей</t>
  </si>
  <si>
    <t>шт</t>
  </si>
  <si>
    <t xml:space="preserve">Ду 50 </t>
  </si>
  <si>
    <t>Смена задвижек:</t>
  </si>
  <si>
    <t>ДУ 80</t>
  </si>
  <si>
    <t>ДУ 25</t>
  </si>
  <si>
    <t>ДУ 32</t>
  </si>
  <si>
    <t>ДУ 57</t>
  </si>
  <si>
    <t>ДУ 76</t>
  </si>
  <si>
    <t>Смена вентилей:</t>
  </si>
  <si>
    <t xml:space="preserve">   шт</t>
  </si>
  <si>
    <t>Ду40</t>
  </si>
  <si>
    <t>Ду 80</t>
  </si>
  <si>
    <t>Ду 100</t>
  </si>
  <si>
    <t>Смена труб канализации:</t>
  </si>
  <si>
    <t>Ду 50 (полиэтиленовая)</t>
  </si>
  <si>
    <t>ДУ100 (полиэтиленовая )</t>
  </si>
  <si>
    <t>Прочие работы</t>
  </si>
  <si>
    <t>руб</t>
  </si>
  <si>
    <t>Всего стоимость по дому :</t>
  </si>
  <si>
    <t>Стоим.       един.</t>
  </si>
  <si>
    <t>улица Южная</t>
  </si>
  <si>
    <t>ул.Центральная</t>
  </si>
  <si>
    <t>2-й микрорайон</t>
  </si>
  <si>
    <t>Наименование работ</t>
  </si>
  <si>
    <t>Стоим. ед.</t>
  </si>
  <si>
    <t>Кровля</t>
  </si>
  <si>
    <t>м3</t>
  </si>
  <si>
    <t>м2</t>
  </si>
  <si>
    <t>м/п</t>
  </si>
  <si>
    <t>Фасад</t>
  </si>
  <si>
    <t>Ремонт порогов бетоном</t>
  </si>
  <si>
    <t>Ремонт балконов бетоном</t>
  </si>
  <si>
    <t>Подъезды</t>
  </si>
  <si>
    <t>Изготовление и установка металлических дверей</t>
  </si>
  <si>
    <t>Благоустройство</t>
  </si>
  <si>
    <t>Изготовление и установка скамеек</t>
  </si>
  <si>
    <t>Изготовление и установка столов</t>
  </si>
  <si>
    <t>Всего по дому:</t>
  </si>
  <si>
    <t>ул.Южная</t>
  </si>
  <si>
    <t>ул.Коммунальная</t>
  </si>
  <si>
    <t>Стоим.</t>
  </si>
  <si>
    <t>ул.40 лет Октября</t>
  </si>
  <si>
    <t xml:space="preserve">№ </t>
  </si>
  <si>
    <t>п/п</t>
  </si>
  <si>
    <t xml:space="preserve">Ед. </t>
  </si>
  <si>
    <t>изм.</t>
  </si>
  <si>
    <t>един.</t>
  </si>
  <si>
    <t>всего</t>
  </si>
  <si>
    <t>Стоим-ть</t>
  </si>
  <si>
    <t>ДУ-1</t>
  </si>
  <si>
    <t>ДУ-2</t>
  </si>
  <si>
    <t>ВСЕГО</t>
  </si>
  <si>
    <t>по ДУ-1,2,3</t>
  </si>
  <si>
    <t>Ремонт подъездов</t>
  </si>
  <si>
    <t>Ремонт кровли  шифером</t>
  </si>
  <si>
    <t xml:space="preserve">Смена труб холодной воды </t>
  </si>
  <si>
    <t xml:space="preserve">Смена труб горячей воды </t>
  </si>
  <si>
    <t xml:space="preserve">Смена труб отопления </t>
  </si>
  <si>
    <t>по ДУ 1,2,3</t>
  </si>
  <si>
    <t>Изготовление и установка ковровыбивалки</t>
  </si>
  <si>
    <t>ДУ-3</t>
  </si>
  <si>
    <t>и работ</t>
  </si>
  <si>
    <t xml:space="preserve">Наименование материалов </t>
  </si>
  <si>
    <t>Ремонт отмостки бетоном</t>
  </si>
  <si>
    <t>Ду 89</t>
  </si>
  <si>
    <t>№</t>
  </si>
  <si>
    <t>Наименование</t>
  </si>
  <si>
    <t>Всего</t>
  </si>
  <si>
    <t>Общестроительные виды работ</t>
  </si>
  <si>
    <t>Сантехнические виды работ</t>
  </si>
  <si>
    <t>Электротехнические виды работ</t>
  </si>
  <si>
    <t>Контур заземления</t>
  </si>
  <si>
    <t>2 микрорайон</t>
  </si>
  <si>
    <t>1-ый микрорайон</t>
  </si>
  <si>
    <t>МКР "Молодёжный"</t>
  </si>
  <si>
    <t>58 Б</t>
  </si>
  <si>
    <t>6 А</t>
  </si>
  <si>
    <t>Устройство мелких покрытий  оцинкованной сталью</t>
  </si>
  <si>
    <t>Ремонт кирпичной кладки выступающих частей кровли</t>
  </si>
  <si>
    <t>м.п.</t>
  </si>
  <si>
    <t>Асфальтирование внутридомовых территорий</t>
  </si>
  <si>
    <t>Изготовление и установка карусели</t>
  </si>
  <si>
    <t>Обрамление порога уголком</t>
  </si>
  <si>
    <t>4-й микрорайон</t>
  </si>
  <si>
    <t>Ремонт кровли подвального тамбура шифером с обрешёткой</t>
  </si>
  <si>
    <t>Установка пластиковых окон с устройством откосов 1,3*1,4</t>
  </si>
  <si>
    <t>Установка пластиковых окон с устройством откосов 2,25*1,3</t>
  </si>
  <si>
    <t>Установка пластиковых окон с устройством откосов 0,8*1,3</t>
  </si>
  <si>
    <t>Окраска металлических дверей</t>
  </si>
  <si>
    <t>Изготовление и установка качели</t>
  </si>
  <si>
    <t>Нулевая шина</t>
  </si>
  <si>
    <t>Заземляющая  шина</t>
  </si>
  <si>
    <t>Динрейка</t>
  </si>
  <si>
    <t>Сжим</t>
  </si>
  <si>
    <t>Пломба</t>
  </si>
  <si>
    <t>Выключатель  проводки</t>
  </si>
  <si>
    <t>Труба полиэтиленовая д.32 мм</t>
  </si>
  <si>
    <t>Распаячная коробка</t>
  </si>
  <si>
    <t>Монтажная коробка</t>
  </si>
  <si>
    <t>Провод АПВ 1х16</t>
  </si>
  <si>
    <t>Кабель АВВГ 5х16</t>
  </si>
  <si>
    <t>Коробка проходная распределительная</t>
  </si>
  <si>
    <t>2 МКР</t>
  </si>
  <si>
    <t>ВСЕГО ПО ДОМУ:</t>
  </si>
  <si>
    <t>Итого:</t>
  </si>
  <si>
    <t>Изготовление и установка урн</t>
  </si>
  <si>
    <t>Установка доводчиков на входные двери</t>
  </si>
  <si>
    <t>58 А</t>
  </si>
  <si>
    <t>58 В</t>
  </si>
  <si>
    <t>ДУ-89</t>
  </si>
  <si>
    <t>Ду 50</t>
  </si>
  <si>
    <t>Устройство поручней из труб</t>
  </si>
  <si>
    <t>Заделка межпанельных швов и трещин в  стенах мастикой</t>
  </si>
  <si>
    <t>Штукатурка фасада</t>
  </si>
  <si>
    <t>Устройство слухового окна</t>
  </si>
  <si>
    <t>Установка деревянных дверных блоков с уст-ом откосов</t>
  </si>
  <si>
    <t>2микрорайон</t>
  </si>
  <si>
    <t>4микрорайон</t>
  </si>
  <si>
    <t xml:space="preserve">ул.Шоссейная </t>
  </si>
  <si>
    <t>24а</t>
  </si>
  <si>
    <t xml:space="preserve">ул.Шоссейная  </t>
  </si>
  <si>
    <t>ул. Флотская</t>
  </si>
  <si>
    <t xml:space="preserve">ул.^Б-Садовая </t>
  </si>
  <si>
    <t>ул.Гагарина</t>
  </si>
  <si>
    <t>ул.Дачная</t>
  </si>
  <si>
    <t>Устройство ограждений из труб</t>
  </si>
  <si>
    <t>1мкр</t>
  </si>
  <si>
    <t>ул Шоссейная</t>
  </si>
  <si>
    <t>ДУ 1</t>
  </si>
  <si>
    <t>кол-во</t>
  </si>
  <si>
    <t>ДУ 3</t>
  </si>
  <si>
    <t>Обшивка козырьков профлистом по дерев.каркасу</t>
  </si>
  <si>
    <t>Ду 50  ПЭ</t>
  </si>
  <si>
    <t>Герметизация примыканий  кровли мастикой</t>
  </si>
  <si>
    <t>Изгот. и установка декоративной изгороди</t>
  </si>
  <si>
    <t>п/м</t>
  </si>
  <si>
    <t>Установка шлагбаума</t>
  </si>
  <si>
    <t>Побелка цоколя</t>
  </si>
  <si>
    <t>1 мкр</t>
  </si>
  <si>
    <t>Ремонт рулонной кровли в 1 слой с примыканиями</t>
  </si>
  <si>
    <t xml:space="preserve">Промазка штукатурки  праймером </t>
  </si>
  <si>
    <t xml:space="preserve">Штукатурка вентшахт, парапетов, тамбуров </t>
  </si>
  <si>
    <t>Провод ПВ 1х4 (коммутация щитов)</t>
  </si>
  <si>
    <t>Светильник НПП - 1101</t>
  </si>
  <si>
    <t>Кабель - канал 20 х 20 мм</t>
  </si>
  <si>
    <t>ВСЕГО по ДУ</t>
  </si>
  <si>
    <t>ВСЕГО  по  ДУ</t>
  </si>
  <si>
    <t>стоим. всего</t>
  </si>
  <si>
    <t>ДУ 100 (полиэтиленовая )</t>
  </si>
  <si>
    <t>ДУ 100 (чугунная)</t>
  </si>
  <si>
    <t>Всего по плану</t>
  </si>
  <si>
    <t>Всего по дому</t>
  </si>
  <si>
    <t>Теплоизоляция трубопроводов</t>
  </si>
  <si>
    <t>Ду100 (чугунная)</t>
  </si>
  <si>
    <t>ВСЕГО по плану:</t>
  </si>
  <si>
    <t>руб.</t>
  </si>
  <si>
    <t>Прочие работы:</t>
  </si>
  <si>
    <t xml:space="preserve">Кол-во </t>
  </si>
  <si>
    <t>Стоимость</t>
  </si>
  <si>
    <t>Всего по плану:</t>
  </si>
  <si>
    <t>Побелка фасада</t>
  </si>
  <si>
    <t>Ду 40,50</t>
  </si>
  <si>
    <t>Ду 100 (чугунная)</t>
  </si>
  <si>
    <t>Ремонт штукатурки цоколя (порогов)</t>
  </si>
  <si>
    <t>Автомат  трёхполюсный - 63А</t>
  </si>
  <si>
    <t>Автомат 1П-100А</t>
  </si>
  <si>
    <t>Автомат  однополюсный - 25А</t>
  </si>
  <si>
    <t>Автомат  двухполюсный - 32А</t>
  </si>
  <si>
    <t>Гофра Ф -16, 32</t>
  </si>
  <si>
    <t>Фотореле</t>
  </si>
  <si>
    <t>Пробивка штрабы</t>
  </si>
  <si>
    <t>Заделка штрабы</t>
  </si>
  <si>
    <t>Установка металлического козырька над балконом 5,9-х этажей</t>
  </si>
  <si>
    <t>Установка металлич. козырька над балконом 5,9-х этажей</t>
  </si>
  <si>
    <t>Всего по плану :</t>
  </si>
  <si>
    <t>Дополнительные работы за 2014 год</t>
  </si>
  <si>
    <t>Ду 50 ( ПВХ)</t>
  </si>
  <si>
    <t>Ду 50 (ПВХ)</t>
  </si>
  <si>
    <t>Сантехнические работы по ДУ - 3  на 2015 год.</t>
  </si>
  <si>
    <t>73 А</t>
  </si>
  <si>
    <t>ул. Гагарина</t>
  </si>
  <si>
    <t>Автомат 3П-100А</t>
  </si>
  <si>
    <t>Датчик движения ( 360 )</t>
  </si>
  <si>
    <t>Лампа накаливания</t>
  </si>
  <si>
    <t>Лампа светодиодная СДЛ   Е-27</t>
  </si>
  <si>
    <t>Светильник НПП - 9101</t>
  </si>
  <si>
    <t>Кабель ВВГп 2 х 2,5</t>
  </si>
  <si>
    <t>Кабель ВВГп 2 х 1,5</t>
  </si>
  <si>
    <t>Кабель ВВГп 3х1,5</t>
  </si>
  <si>
    <t>Кабель ВВГп 3х4</t>
  </si>
  <si>
    <t>Светильник НПП - 9101  шар</t>
  </si>
  <si>
    <t>Светильник НПП - 1101  таблетка</t>
  </si>
  <si>
    <t>Кабель ВВГ 3х10</t>
  </si>
  <si>
    <t>Устройство подъездных козырьков из профлиста по металлическому каркасу</t>
  </si>
  <si>
    <t>шт.</t>
  </si>
  <si>
    <t>Спил деревьев</t>
  </si>
  <si>
    <t>Устройство щебёночного покрытия</t>
  </si>
  <si>
    <t>Облицовка стен профлистом по металлическому каркасу</t>
  </si>
  <si>
    <t>Установка декоративной изгороди</t>
  </si>
  <si>
    <t>Установка придомового ограждения с кирпичн. столбами</t>
  </si>
  <si>
    <t>Устройство щебеночного покрытия</t>
  </si>
  <si>
    <t>Изготовление и установка песочниц с грибком</t>
  </si>
  <si>
    <t>Ремонт кровли подвальн тамбура шифером с обрешеткой</t>
  </si>
  <si>
    <t>Установка пластиковых дверей ПВХ</t>
  </si>
  <si>
    <t>Окраска металлических ( поверхностей) дверей</t>
  </si>
  <si>
    <t>Ремонт кровли подвального тамбура шифером с обрешеткой</t>
  </si>
  <si>
    <t>Устр-во подъездных козырьков из профлиста по металлическому каркасу</t>
  </si>
  <si>
    <t>Устройство металлических козырьков над лоджиями</t>
  </si>
  <si>
    <t>4 МКР</t>
  </si>
  <si>
    <t>Трансформатор тока ТТ</t>
  </si>
  <si>
    <t>Эл.счетчик 3ф</t>
  </si>
  <si>
    <t>Эл.счетчик  1ф</t>
  </si>
  <si>
    <t>Дополнительные работы за 2015год</t>
  </si>
  <si>
    <t>Светильник светодиодный ССД-10-6-54</t>
  </si>
  <si>
    <t>Светильник SW207-8w</t>
  </si>
  <si>
    <t>Светильник светодиодный 300*75*24</t>
  </si>
  <si>
    <t>Щит этажный учёта  ЩУ-3/1-1-74 У/310*300*150</t>
  </si>
  <si>
    <t>Щит учёта ЩМП-500*640*140</t>
  </si>
  <si>
    <t>Бокс распределительный (щит)</t>
  </si>
  <si>
    <t>Светильн.НБО-23-100</t>
  </si>
  <si>
    <t>Прожектор светодиодный 50вт</t>
  </si>
  <si>
    <t>Ду57 бесшовные</t>
  </si>
  <si>
    <t>Ду76 бесшовные</t>
  </si>
  <si>
    <t>Ду 89 бесшовные</t>
  </si>
  <si>
    <t>Установка пластиковых окон с устройством откосов 2,5*1,3</t>
  </si>
  <si>
    <t>Дополнительные работы за 2015 год</t>
  </si>
  <si>
    <t xml:space="preserve">Покраска поверхностей фасада масляной краской  </t>
  </si>
  <si>
    <t xml:space="preserve">Покраска поверхностей фасада акриловой  краской  </t>
  </si>
  <si>
    <t>Установка пластиковых дверей ПВХ с откосами</t>
  </si>
  <si>
    <t>Устройство придомового металлического ограждения</t>
  </si>
  <si>
    <t>Сантехнические работы по ДУ-2 на 2016 год.</t>
  </si>
  <si>
    <t>Ремонтно-строительные работы ДУ-2 2016 год.</t>
  </si>
  <si>
    <t>Покраска поверхностей фасада акриловой краской</t>
  </si>
  <si>
    <t>Покраска поверхностей фасада масляной краской</t>
  </si>
  <si>
    <t>устройство придомового металлического ограждения</t>
  </si>
  <si>
    <t>Устройство полов из плитки в подъездах</t>
  </si>
  <si>
    <t>Ду 57бесшовные</t>
  </si>
  <si>
    <t>Сантехнические работы по ДУ-1  на 2016 год.</t>
  </si>
  <si>
    <t>Щит этажный учёта ЩУ-3/1-1-74 У/310*300*150</t>
  </si>
  <si>
    <t>Эл.счетчик 3ф.</t>
  </si>
  <si>
    <t>Эл.счетчик 1ф.</t>
  </si>
  <si>
    <t>Бокс распределительный(щит)</t>
  </si>
  <si>
    <t>Лампа светодиодная СДЛ Е -27</t>
  </si>
  <si>
    <t>Светильник светодиодный ССД-10-6-5-4</t>
  </si>
  <si>
    <t>Светильник SW 207-8w</t>
  </si>
  <si>
    <t>Светильник НБО 23 100</t>
  </si>
  <si>
    <t>Щит этажный учета ЩУ-3/1-1-74 У/310*300*150</t>
  </si>
  <si>
    <t>Эл.счетчик 1ф</t>
  </si>
  <si>
    <t>Лампа светодиодная СДЛ  Е-27</t>
  </si>
  <si>
    <t>Светильник НБО -23-100</t>
  </si>
  <si>
    <t>Светильник SW-207-8w</t>
  </si>
  <si>
    <t>Прожектор светодиодный 50 вт</t>
  </si>
  <si>
    <t>Текущий ремонт электроосвещения по ДУ-3 на 2016 год</t>
  </si>
  <si>
    <t>Текущий ремонт электроосвещения по ДУ-1 на 2016 год</t>
  </si>
  <si>
    <t>Ремонтно-строительные работы ДУ-1 2016 год.</t>
  </si>
  <si>
    <t>Устройство пола из плитки в подъездах</t>
  </si>
  <si>
    <t>1 столб</t>
  </si>
  <si>
    <t>Щит этажный учёта Щу-3/1-1-74 310*300*150</t>
  </si>
  <si>
    <t>Трансформатор токаТТ</t>
  </si>
  <si>
    <t>Эл.счетчик 1 ф</t>
  </si>
  <si>
    <t>Лампа светодиодная СДЛ Е-27</t>
  </si>
  <si>
    <t>Светильник светодиодный ССД -10-6-54</t>
  </si>
  <si>
    <t>Светильник SW 207-8 w</t>
  </si>
  <si>
    <t>Приложение №4/2</t>
  </si>
  <si>
    <t>к Соглашению №2</t>
  </si>
  <si>
    <t>от 15.01.2016года</t>
  </si>
  <si>
    <t>к Договору №1/1</t>
  </si>
  <si>
    <t>от 01.01.2013года</t>
  </si>
  <si>
    <t>(в новой рекдакции</t>
  </si>
  <si>
    <t>от 01.01.2014года)</t>
  </si>
  <si>
    <t>к Договору №М/6</t>
  </si>
  <si>
    <t>к Договору №2/1</t>
  </si>
  <si>
    <t xml:space="preserve">Устройстро придомового ограждения из кирпичных столбов </t>
  </si>
  <si>
    <t>1столб</t>
  </si>
  <si>
    <t>Изготовление и установка декоративной изгороди</t>
  </si>
  <si>
    <t>Установка придомового ограждения из кирпичных столбов</t>
  </si>
  <si>
    <t>Окраска металлических (поверхностей ) дверей и т.д.</t>
  </si>
  <si>
    <t xml:space="preserve">Установка придомового металлического ограждения </t>
  </si>
  <si>
    <t>Покраска поверхностей акриловой краской</t>
  </si>
  <si>
    <t>Покраска поверхностей масляной краской</t>
  </si>
  <si>
    <t>Окраска металлических (поверхностей) дверей и т.д.</t>
  </si>
  <si>
    <t>к Договору №2/2</t>
  </si>
  <si>
    <t>к Договору №2/3</t>
  </si>
  <si>
    <t>к Договору №2/4</t>
  </si>
  <si>
    <t>к Договору №2/6</t>
  </si>
  <si>
    <t>к Договору №2/7</t>
  </si>
  <si>
    <t>к Договору №2/8</t>
  </si>
  <si>
    <t>к Договору №2/9</t>
  </si>
  <si>
    <t>к Договору №2/10</t>
  </si>
  <si>
    <t>к Договору №2/11</t>
  </si>
  <si>
    <t>к Договору №2/14</t>
  </si>
  <si>
    <t>к Договору №2/17</t>
  </si>
  <si>
    <t>к Договору №2/20</t>
  </si>
  <si>
    <t>к Договору №2/21</t>
  </si>
  <si>
    <t>к Договору №4/27</t>
  </si>
  <si>
    <t>к Договору №4/28</t>
  </si>
  <si>
    <t>к Договору №4/29</t>
  </si>
  <si>
    <t>к Договору №4/30</t>
  </si>
  <si>
    <t>Трансформатор тока ТТ -0,6643  150/5</t>
  </si>
  <si>
    <t>Эл.счетчик 3ф.     230 АМОЗ</t>
  </si>
  <si>
    <t>Текущий ремонт электроосвещения ДУ-2на 2016 год</t>
  </si>
  <si>
    <t>к Договору №1/32</t>
  </si>
  <si>
    <t>к Договору №/</t>
  </si>
  <si>
    <t>ДУ 2</t>
  </si>
  <si>
    <t>Сводный план по текущ. ремонту  электроосвещ по ДУ- 1,2,3 на 2016год</t>
  </si>
  <si>
    <t>Сводный план текущего ремонта  на 2016 год</t>
  </si>
  <si>
    <t>к Договору №1/9</t>
  </si>
  <si>
    <t>к Договору №Ю/58</t>
  </si>
  <si>
    <t>к Договору №Ю/58А</t>
  </si>
  <si>
    <t>к Договору №Ц/30</t>
  </si>
  <si>
    <t>к Договору №1/15</t>
  </si>
  <si>
    <t>к Договору №1/17</t>
  </si>
  <si>
    <t>к Договору №1/19</t>
  </si>
  <si>
    <t>Ду 57  бесшовные</t>
  </si>
  <si>
    <t>Ду 76  бесшовные</t>
  </si>
  <si>
    <t>Ду 89  бесшовные</t>
  </si>
  <si>
    <t>24 А</t>
  </si>
  <si>
    <t>Сводный план ремонтно-строительных работ по ДУ 1,2,3 на 2016год.</t>
  </si>
  <si>
    <t>Ремонтно-строительные работы ДУ-3  на 2016 год.</t>
  </si>
  <si>
    <t>к Договору №1/2</t>
  </si>
  <si>
    <t>к Договору №1/3</t>
  </si>
  <si>
    <t>Установка почтовых ящиков ( 1ящик на квартиру)</t>
  </si>
  <si>
    <t>Кирпичная кладка  (автовышка)</t>
  </si>
  <si>
    <t>Кирпичная кладка (автовышка)</t>
  </si>
  <si>
    <t>Облицовка  порогов плиткой</t>
  </si>
  <si>
    <t>Облицовка порогов плиткой</t>
  </si>
  <si>
    <t>Сводный план текущего ремонта сантехнических работ на 2016год</t>
  </si>
  <si>
    <t>к Договору №1/33</t>
  </si>
  <si>
    <t>Изготовление и установка домика</t>
  </si>
  <si>
    <t>Устройство желобов на козырьках</t>
  </si>
  <si>
    <t>Устройство полов в коридорах из линолеума и фанеры</t>
  </si>
  <si>
    <t>Устройство мелких покрытий  оцинкованной сталью(отлива)</t>
  </si>
  <si>
    <t>Установка почтовых ящиков ( 1 ящик на квартиру)</t>
  </si>
  <si>
    <t>Установка почтовых ящиков (1 ящик на квартиру)</t>
  </si>
  <si>
    <t xml:space="preserve">Установка домофона в подъезде </t>
  </si>
  <si>
    <t>Дополнительные работы ( долги) за 2015 год</t>
  </si>
  <si>
    <t>Дополнительные работы(долги) за 2015 год</t>
  </si>
  <si>
    <t>Дополнительные работы (долги) за 2015 год</t>
  </si>
  <si>
    <t>Сводный план текущего ремонта  на 2016 год ( с долгом за 2015 год)</t>
  </si>
  <si>
    <t>Директор ООО "СЕЗ"                                      М.Ф.Пивоваров</t>
  </si>
  <si>
    <t>Директор ООО "ЖЭК Уварово"                         И.В.Щербаков</t>
  </si>
  <si>
    <t>Директор ООО"СЕЗ"                                 М.Ф.Пивоваров</t>
  </si>
  <si>
    <t>Директор ООО "ЖЭК Уварово"                           И.В.Щербаков</t>
  </si>
  <si>
    <t>Установка домофонов на входные двери</t>
  </si>
  <si>
    <t>Управляющая компания</t>
  </si>
  <si>
    <t>Директор ООО "СЕЗ"                                       От имени собственника</t>
  </si>
  <si>
    <t>_________Пивоваров М.Ф.                                ____________</t>
  </si>
  <si>
    <t>к Договору № Ю/22</t>
  </si>
  <si>
    <t>к Договору №М/23</t>
  </si>
  <si>
    <t>к Договору №М/16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</si>
</sst>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i/>
      <sz val="14"/>
      <name val="Arial Cyr"/>
      <family val="0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9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3" fillId="0" borderId="11" xfId="0" applyFont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0" fontId="3" fillId="25" borderId="0" xfId="0" applyFont="1" applyFill="1" applyBorder="1" applyAlignment="1">
      <alignment/>
    </xf>
    <xf numFmtId="1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25" borderId="0" xfId="0" applyFill="1" applyBorder="1" applyAlignment="1">
      <alignment/>
    </xf>
    <xf numFmtId="1" fontId="8" fillId="25" borderId="0" xfId="0" applyNumberFormat="1" applyFont="1" applyFill="1" applyBorder="1" applyAlignment="1">
      <alignment horizontal="left" indent="2"/>
    </xf>
    <xf numFmtId="0" fontId="12" fillId="0" borderId="0" xfId="0" applyFont="1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 quotePrefix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1" fillId="0" borderId="20" xfId="0" applyFont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22" xfId="0" applyBorder="1" applyAlignment="1">
      <alignment wrapText="1"/>
    </xf>
    <xf numFmtId="0" fontId="0" fillId="24" borderId="0" xfId="0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24" borderId="30" xfId="0" applyFill="1" applyBorder="1" applyAlignment="1">
      <alignment/>
    </xf>
    <xf numFmtId="9" fontId="0" fillId="24" borderId="23" xfId="57" applyFont="1" applyFill="1" applyBorder="1" applyAlignment="1">
      <alignment/>
    </xf>
    <xf numFmtId="0" fontId="14" fillId="0" borderId="19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9" fontId="0" fillId="24" borderId="35" xfId="57" applyFont="1" applyFill="1" applyBorder="1" applyAlignment="1">
      <alignment wrapText="1"/>
    </xf>
    <xf numFmtId="0" fontId="0" fillId="0" borderId="36" xfId="0" applyBorder="1" applyAlignment="1">
      <alignment/>
    </xf>
    <xf numFmtId="0" fontId="6" fillId="0" borderId="0" xfId="0" applyFont="1" applyBorder="1" applyAlignment="1" quotePrefix="1">
      <alignment/>
    </xf>
    <xf numFmtId="0" fontId="0" fillId="24" borderId="37" xfId="0" applyFill="1" applyBorder="1" applyAlignment="1">
      <alignment wrapText="1"/>
    </xf>
    <xf numFmtId="0" fontId="11" fillId="0" borderId="38" xfId="0" applyFont="1" applyBorder="1" applyAlignment="1">
      <alignment horizontal="center"/>
    </xf>
    <xf numFmtId="0" fontId="11" fillId="0" borderId="37" xfId="0" applyFont="1" applyBorder="1" applyAlignment="1" quotePrefix="1">
      <alignment horizontal="center"/>
    </xf>
    <xf numFmtId="0" fontId="0" fillId="25" borderId="0" xfId="0" applyFill="1" applyAlignment="1">
      <alignment/>
    </xf>
    <xf numFmtId="0" fontId="3" fillId="24" borderId="11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wrapText="1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11" fillId="24" borderId="0" xfId="0" applyFont="1" applyFill="1" applyBorder="1" applyAlignment="1">
      <alignment/>
    </xf>
    <xf numFmtId="1" fontId="0" fillId="24" borderId="0" xfId="0" applyNumberFormat="1" applyFill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1" fillId="24" borderId="19" xfId="0" applyFont="1" applyFill="1" applyBorder="1" applyAlignment="1">
      <alignment/>
    </xf>
    <xf numFmtId="0" fontId="11" fillId="24" borderId="42" xfId="0" applyFont="1" applyFill="1" applyBorder="1" applyAlignment="1">
      <alignment horizontal="center"/>
    </xf>
    <xf numFmtId="0" fontId="11" fillId="24" borderId="12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1" fontId="11" fillId="24" borderId="12" xfId="0" applyNumberFormat="1" applyFont="1" applyFill="1" applyBorder="1" applyAlignment="1">
      <alignment/>
    </xf>
    <xf numFmtId="0" fontId="12" fillId="0" borderId="0" xfId="0" applyFont="1" applyBorder="1" applyAlignment="1" quotePrefix="1">
      <alignment horizontal="left"/>
    </xf>
    <xf numFmtId="0" fontId="3" fillId="24" borderId="11" xfId="0" applyFont="1" applyFill="1" applyBorder="1" applyAlignment="1" quotePrefix="1">
      <alignment horizontal="center" wrapText="1"/>
    </xf>
    <xf numFmtId="0" fontId="0" fillId="24" borderId="43" xfId="0" applyFill="1" applyBorder="1" applyAlignment="1">
      <alignment/>
    </xf>
    <xf numFmtId="0" fontId="14" fillId="24" borderId="19" xfId="0" applyFont="1" applyFill="1" applyBorder="1" applyAlignment="1">
      <alignment/>
    </xf>
    <xf numFmtId="0" fontId="14" fillId="24" borderId="32" xfId="0" applyFont="1" applyFill="1" applyBorder="1" applyAlignment="1" quotePrefix="1">
      <alignment horizontal="left"/>
    </xf>
    <xf numFmtId="0" fontId="14" fillId="24" borderId="19" xfId="0" applyFont="1" applyFill="1" applyBorder="1" applyAlignment="1" quotePrefix="1">
      <alignment horizontal="left"/>
    </xf>
    <xf numFmtId="0" fontId="11" fillId="24" borderId="14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11" fillId="24" borderId="18" xfId="0" applyFont="1" applyFill="1" applyBorder="1" applyAlignment="1">
      <alignment/>
    </xf>
    <xf numFmtId="0" fontId="11" fillId="24" borderId="44" xfId="0" applyFont="1" applyFill="1" applyBorder="1" applyAlignment="1">
      <alignment/>
    </xf>
    <xf numFmtId="0" fontId="11" fillId="24" borderId="17" xfId="0" applyFont="1" applyFill="1" applyBorder="1" applyAlignment="1">
      <alignment/>
    </xf>
    <xf numFmtId="0" fontId="11" fillId="24" borderId="15" xfId="0" applyFont="1" applyFill="1" applyBorder="1" applyAlignment="1" quotePrefix="1">
      <alignment horizontal="center"/>
    </xf>
    <xf numFmtId="0" fontId="11" fillId="24" borderId="0" xfId="0" applyFont="1" applyFill="1" applyBorder="1" applyAlignment="1" quotePrefix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16" xfId="0" applyFont="1" applyFill="1" applyBorder="1" applyAlignment="1">
      <alignment/>
    </xf>
    <xf numFmtId="0" fontId="11" fillId="24" borderId="22" xfId="0" applyFont="1" applyFill="1" applyBorder="1" applyAlignment="1">
      <alignment wrapText="1"/>
    </xf>
    <xf numFmtId="0" fontId="11" fillId="24" borderId="45" xfId="0" applyFont="1" applyFill="1" applyBorder="1" applyAlignment="1">
      <alignment/>
    </xf>
    <xf numFmtId="0" fontId="11" fillId="24" borderId="46" xfId="0" applyFont="1" applyFill="1" applyBorder="1" applyAlignment="1">
      <alignment wrapText="1"/>
    </xf>
    <xf numFmtId="0" fontId="11" fillId="24" borderId="47" xfId="0" applyFont="1" applyFill="1" applyBorder="1" applyAlignment="1">
      <alignment/>
    </xf>
    <xf numFmtId="0" fontId="11" fillId="24" borderId="48" xfId="0" applyFont="1" applyFill="1" applyBorder="1" applyAlignment="1">
      <alignment wrapText="1"/>
    </xf>
    <xf numFmtId="0" fontId="1" fillId="24" borderId="49" xfId="0" applyFont="1" applyFill="1" applyBorder="1" applyAlignment="1">
      <alignment/>
    </xf>
    <xf numFmtId="1" fontId="1" fillId="24" borderId="49" xfId="0" applyNumberFormat="1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9" fillId="24" borderId="11" xfId="0" applyFont="1" applyFill="1" applyBorder="1" applyAlignment="1">
      <alignment/>
    </xf>
    <xf numFmtId="1" fontId="19" fillId="24" borderId="11" xfId="0" applyNumberFormat="1" applyFont="1" applyFill="1" applyBorder="1" applyAlignment="1">
      <alignment/>
    </xf>
    <xf numFmtId="0" fontId="6" fillId="24" borderId="11" xfId="0" applyFont="1" applyFill="1" applyBorder="1" applyAlignment="1">
      <alignment/>
    </xf>
    <xf numFmtId="1" fontId="6" fillId="24" borderId="11" xfId="0" applyNumberFormat="1" applyFont="1" applyFill="1" applyBorder="1" applyAlignment="1">
      <alignment/>
    </xf>
    <xf numFmtId="0" fontId="6" fillId="24" borderId="11" xfId="0" applyFont="1" applyFill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1" fillId="24" borderId="19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11" fillId="0" borderId="52" xfId="0" applyFont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4" fillId="24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44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5" xfId="0" applyFill="1" applyBorder="1" applyAlignment="1" quotePrefix="1">
      <alignment horizontal="center"/>
    </xf>
    <xf numFmtId="0" fontId="0" fillId="24" borderId="27" xfId="0" applyFill="1" applyBorder="1" applyAlignment="1">
      <alignment horizontal="center"/>
    </xf>
    <xf numFmtId="0" fontId="0" fillId="24" borderId="27" xfId="0" applyFill="1" applyBorder="1" applyAlignment="1" quotePrefix="1">
      <alignment horizontal="center"/>
    </xf>
    <xf numFmtId="0" fontId="0" fillId="24" borderId="13" xfId="0" applyFill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8" xfId="0" applyFill="1" applyBorder="1" applyAlignment="1">
      <alignment horizontal="center"/>
    </xf>
    <xf numFmtId="0" fontId="3" fillId="24" borderId="23" xfId="0" applyFont="1" applyFill="1" applyBorder="1" applyAlignment="1" quotePrefix="1">
      <alignment horizontal="center" wrapText="1"/>
    </xf>
    <xf numFmtId="0" fontId="3" fillId="0" borderId="19" xfId="0" applyFont="1" applyBorder="1" applyAlignment="1">
      <alignment wrapText="1"/>
    </xf>
    <xf numFmtId="0" fontId="11" fillId="24" borderId="53" xfId="0" applyFont="1" applyFill="1" applyBorder="1" applyAlignment="1">
      <alignment/>
    </xf>
    <xf numFmtId="0" fontId="3" fillId="0" borderId="11" xfId="0" applyFont="1" applyBorder="1" applyAlignment="1" quotePrefix="1">
      <alignment horizontal="left"/>
    </xf>
    <xf numFmtId="0" fontId="4" fillId="0" borderId="50" xfId="0" applyFont="1" applyBorder="1" applyAlignment="1" quotePrefix="1">
      <alignment/>
    </xf>
    <xf numFmtId="0" fontId="4" fillId="0" borderId="54" xfId="0" applyFont="1" applyBorder="1" applyAlignment="1">
      <alignment/>
    </xf>
    <xf numFmtId="0" fontId="0" fillId="24" borderId="55" xfId="0" applyFill="1" applyBorder="1" applyAlignment="1">
      <alignment/>
    </xf>
    <xf numFmtId="0" fontId="0" fillId="24" borderId="56" xfId="0" applyFill="1" applyBorder="1" applyAlignment="1">
      <alignment/>
    </xf>
    <xf numFmtId="1" fontId="11" fillId="24" borderId="53" xfId="0" applyNumberFormat="1" applyFont="1" applyFill="1" applyBorder="1" applyAlignment="1">
      <alignment/>
    </xf>
    <xf numFmtId="1" fontId="11" fillId="24" borderId="48" xfId="0" applyNumberFormat="1" applyFont="1" applyFill="1" applyBorder="1" applyAlignment="1">
      <alignment/>
    </xf>
    <xf numFmtId="1" fontId="11" fillId="24" borderId="47" xfId="0" applyNumberFormat="1" applyFont="1" applyFill="1" applyBorder="1" applyAlignment="1">
      <alignment/>
    </xf>
    <xf numFmtId="1" fontId="19" fillId="24" borderId="57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7" fillId="24" borderId="42" xfId="0" applyFont="1" applyFill="1" applyBorder="1" applyAlignment="1">
      <alignment wrapText="1"/>
    </xf>
    <xf numFmtId="0" fontId="1" fillId="0" borderId="39" xfId="0" applyFont="1" applyBorder="1" applyAlignment="1">
      <alignment horizontal="center"/>
    </xf>
    <xf numFmtId="1" fontId="19" fillId="24" borderId="23" xfId="0" applyNumberFormat="1" applyFont="1" applyFill="1" applyBorder="1" applyAlignment="1">
      <alignment/>
    </xf>
    <xf numFmtId="0" fontId="1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right" vertical="center"/>
    </xf>
    <xf numFmtId="0" fontId="3" fillId="24" borderId="12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35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 wrapText="1"/>
    </xf>
    <xf numFmtId="0" fontId="7" fillId="0" borderId="36" xfId="0" applyFont="1" applyBorder="1" applyAlignment="1">
      <alignment horizontal="left"/>
    </xf>
    <xf numFmtId="0" fontId="7" fillId="0" borderId="22" xfId="0" applyFont="1" applyBorder="1" applyAlignment="1">
      <alignment wrapText="1"/>
    </xf>
    <xf numFmtId="0" fontId="1" fillId="24" borderId="11" xfId="0" applyFont="1" applyFill="1" applyBorder="1" applyAlignment="1">
      <alignment/>
    </xf>
    <xf numFmtId="0" fontId="0" fillId="0" borderId="0" xfId="0" applyAlignment="1">
      <alignment horizontal="left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4" borderId="11" xfId="0" applyFont="1" applyFill="1" applyBorder="1" applyAlignment="1">
      <alignment horizontal="right" vertical="center"/>
    </xf>
    <xf numFmtId="0" fontId="1" fillId="24" borderId="4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 wrapText="1"/>
    </xf>
    <xf numFmtId="0" fontId="3" fillId="24" borderId="11" xfId="0" applyFont="1" applyFill="1" applyBorder="1" applyAlignment="1" quotePrefix="1">
      <alignment horizontal="right" wrapText="1"/>
    </xf>
    <xf numFmtId="0" fontId="0" fillId="24" borderId="24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1" fillId="24" borderId="57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1" fillId="24" borderId="32" xfId="0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1" fontId="1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 quotePrefix="1">
      <alignment horizontal="left"/>
    </xf>
    <xf numFmtId="1" fontId="1" fillId="24" borderId="19" xfId="0" applyNumberFormat="1" applyFont="1" applyFill="1" applyBorder="1" applyAlignment="1">
      <alignment/>
    </xf>
    <xf numFmtId="1" fontId="1" fillId="24" borderId="12" xfId="0" applyNumberFormat="1" applyFont="1" applyFill="1" applyBorder="1" applyAlignment="1">
      <alignment/>
    </xf>
    <xf numFmtId="0" fontId="1" fillId="24" borderId="60" xfId="0" applyFont="1" applyFill="1" applyBorder="1" applyAlignment="1">
      <alignment/>
    </xf>
    <xf numFmtId="0" fontId="0" fillId="0" borderId="11" xfId="0" applyFont="1" applyBorder="1" applyAlignment="1">
      <alignment horizontal="right" vertical="center"/>
    </xf>
    <xf numFmtId="9" fontId="0" fillId="24" borderId="23" xfId="57" applyFont="1" applyFill="1" applyBorder="1" applyAlignment="1">
      <alignment/>
    </xf>
    <xf numFmtId="9" fontId="0" fillId="24" borderId="32" xfId="57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24" borderId="61" xfId="0" applyFont="1" applyFill="1" applyBorder="1" applyAlignment="1">
      <alignment/>
    </xf>
    <xf numFmtId="0" fontId="1" fillId="24" borderId="62" xfId="0" applyFont="1" applyFill="1" applyBorder="1" applyAlignment="1">
      <alignment horizontal="center"/>
    </xf>
    <xf numFmtId="0" fontId="2" fillId="24" borderId="42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34" xfId="0" applyFont="1" applyFill="1" applyBorder="1" applyAlignment="1">
      <alignment/>
    </xf>
    <xf numFmtId="0" fontId="2" fillId="24" borderId="63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34" xfId="0" applyFont="1" applyFill="1" applyBorder="1" applyAlignment="1" quotePrefix="1">
      <alignment horizontal="right"/>
    </xf>
    <xf numFmtId="0" fontId="2" fillId="24" borderId="11" xfId="0" applyFont="1" applyFill="1" applyBorder="1" applyAlignment="1" quotePrefix="1">
      <alignment horizontal="right"/>
    </xf>
    <xf numFmtId="0" fontId="2" fillId="24" borderId="11" xfId="0" applyFont="1" applyFill="1" applyBorder="1" applyAlignment="1" quotePrefix="1">
      <alignment horizontal="center"/>
    </xf>
    <xf numFmtId="0" fontId="2" fillId="24" borderId="12" xfId="0" applyFont="1" applyFill="1" applyBorder="1" applyAlignment="1">
      <alignment horizontal="center"/>
    </xf>
    <xf numFmtId="0" fontId="1" fillId="24" borderId="43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left"/>
    </xf>
    <xf numFmtId="0" fontId="11" fillId="24" borderId="0" xfId="0" applyFont="1" applyFill="1" applyAlignment="1" quotePrefix="1">
      <alignment horizontal="left"/>
    </xf>
    <xf numFmtId="0" fontId="11" fillId="24" borderId="19" xfId="0" applyFont="1" applyFill="1" applyBorder="1" applyAlignment="1" quotePrefix="1">
      <alignment horizontal="left"/>
    </xf>
    <xf numFmtId="0" fontId="3" fillId="24" borderId="11" xfId="0" applyFont="1" applyFill="1" applyBorder="1" applyAlignment="1" quotePrefix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63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19" xfId="0" applyFont="1" applyFill="1" applyBorder="1" applyAlignment="1" quotePrefix="1">
      <alignment horizontal="left"/>
    </xf>
    <xf numFmtId="0" fontId="14" fillId="0" borderId="19" xfId="0" applyFont="1" applyBorder="1" applyAlignment="1">
      <alignment horizontal="left"/>
    </xf>
    <xf numFmtId="0" fontId="1" fillId="24" borderId="64" xfId="0" applyFont="1" applyFill="1" applyBorder="1" applyAlignment="1">
      <alignment/>
    </xf>
    <xf numFmtId="0" fontId="1" fillId="24" borderId="4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29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 wrapText="1"/>
    </xf>
    <xf numFmtId="0" fontId="1" fillId="24" borderId="29" xfId="0" applyFont="1" applyFill="1" applyBorder="1" applyAlignment="1">
      <alignment horizontal="center" wrapText="1"/>
    </xf>
    <xf numFmtId="1" fontId="19" fillId="24" borderId="65" xfId="0" applyNumberFormat="1" applyFont="1" applyFill="1" applyBorder="1" applyAlignment="1">
      <alignment/>
    </xf>
    <xf numFmtId="0" fontId="1" fillId="24" borderId="66" xfId="0" applyFont="1" applyFill="1" applyBorder="1" applyAlignment="1">
      <alignment/>
    </xf>
    <xf numFmtId="0" fontId="1" fillId="24" borderId="19" xfId="0" applyFont="1" applyFill="1" applyBorder="1" applyAlignment="1">
      <alignment horizontal="center"/>
    </xf>
    <xf numFmtId="1" fontId="1" fillId="24" borderId="63" xfId="0" applyNumberFormat="1" applyFont="1" applyFill="1" applyBorder="1" applyAlignment="1">
      <alignment/>
    </xf>
    <xf numFmtId="1" fontId="1" fillId="24" borderId="67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17" fillId="0" borderId="0" xfId="0" applyFont="1" applyBorder="1" applyAlignment="1">
      <alignment/>
    </xf>
    <xf numFmtId="0" fontId="0" fillId="0" borderId="11" xfId="0" applyBorder="1" applyAlignment="1">
      <alignment/>
    </xf>
    <xf numFmtId="0" fontId="14" fillId="24" borderId="11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3" fillId="24" borderId="68" xfId="0" applyFont="1" applyFill="1" applyBorder="1" applyAlignment="1">
      <alignment horizontal="center"/>
    </xf>
    <xf numFmtId="0" fontId="14" fillId="24" borderId="11" xfId="0" applyFont="1" applyFill="1" applyBorder="1" applyAlignment="1" quotePrefix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/>
    </xf>
    <xf numFmtId="0" fontId="3" fillId="24" borderId="14" xfId="0" applyFont="1" applyFill="1" applyBorder="1" applyAlignment="1" quotePrefix="1">
      <alignment horizontal="left"/>
    </xf>
    <xf numFmtId="0" fontId="3" fillId="24" borderId="69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11" fillId="24" borderId="26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24" borderId="0" xfId="0" applyFont="1" applyFill="1" applyAlignment="1">
      <alignment horizontal="left"/>
    </xf>
    <xf numFmtId="0" fontId="14" fillId="24" borderId="19" xfId="0" applyFont="1" applyFill="1" applyBorder="1" applyAlignment="1">
      <alignment horizontal="center"/>
    </xf>
    <xf numFmtId="0" fontId="11" fillId="24" borderId="62" xfId="0" applyFont="1" applyFill="1" applyBorder="1" applyAlignment="1">
      <alignment horizontal="center"/>
    </xf>
    <xf numFmtId="0" fontId="11" fillId="24" borderId="34" xfId="0" applyFont="1" applyFill="1" applyBorder="1" applyAlignment="1">
      <alignment horizontal="center"/>
    </xf>
    <xf numFmtId="0" fontId="13" fillId="24" borderId="43" xfId="0" applyFont="1" applyFill="1" applyBorder="1" applyAlignment="1">
      <alignment/>
    </xf>
    <xf numFmtId="0" fontId="13" fillId="24" borderId="57" xfId="0" applyFont="1" applyFill="1" applyBorder="1" applyAlignment="1">
      <alignment/>
    </xf>
    <xf numFmtId="0" fontId="13" fillId="24" borderId="42" xfId="0" applyFont="1" applyFill="1" applyBorder="1" applyAlignment="1">
      <alignment horizontal="center"/>
    </xf>
    <xf numFmtId="0" fontId="11" fillId="24" borderId="63" xfId="0" applyFont="1" applyFill="1" applyBorder="1" applyAlignment="1">
      <alignment horizontal="center"/>
    </xf>
    <xf numFmtId="0" fontId="13" fillId="24" borderId="34" xfId="0" applyFont="1" applyFill="1" applyBorder="1" applyAlignment="1">
      <alignment horizontal="center"/>
    </xf>
    <xf numFmtId="0" fontId="11" fillId="24" borderId="70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1" fillId="24" borderId="10" xfId="0" applyFont="1" applyFill="1" applyBorder="1" applyAlignment="1" quotePrefix="1">
      <alignment horizontal="left"/>
    </xf>
    <xf numFmtId="0" fontId="11" fillId="24" borderId="64" xfId="0" applyFont="1" applyFill="1" applyBorder="1" applyAlignment="1">
      <alignment/>
    </xf>
    <xf numFmtId="0" fontId="11" fillId="24" borderId="60" xfId="0" applyFont="1" applyFill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3" fillId="24" borderId="49" xfId="0" applyFont="1" applyFill="1" applyBorder="1" applyAlignment="1">
      <alignment horizontal="center"/>
    </xf>
    <xf numFmtId="0" fontId="1" fillId="24" borderId="0" xfId="0" applyFont="1" applyFill="1" applyBorder="1" applyAlignment="1" quotePrefix="1">
      <alignment horizontal="left"/>
    </xf>
    <xf numFmtId="0" fontId="11" fillId="24" borderId="48" xfId="0" applyFont="1" applyFill="1" applyBorder="1" applyAlignment="1">
      <alignment horizontal="center"/>
    </xf>
    <xf numFmtId="1" fontId="2" fillId="24" borderId="11" xfId="0" applyNumberFormat="1" applyFont="1" applyFill="1" applyBorder="1" applyAlignment="1" quotePrefix="1">
      <alignment horizontal="right"/>
    </xf>
    <xf numFmtId="1" fontId="2" fillId="24" borderId="11" xfId="0" applyNumberFormat="1" applyFont="1" applyFill="1" applyBorder="1" applyAlignment="1">
      <alignment/>
    </xf>
    <xf numFmtId="0" fontId="2" fillId="24" borderId="55" xfId="0" applyFont="1" applyFill="1" applyBorder="1" applyAlignment="1">
      <alignment/>
    </xf>
    <xf numFmtId="0" fontId="2" fillId="24" borderId="60" xfId="0" applyFont="1" applyFill="1" applyBorder="1" applyAlignment="1">
      <alignment/>
    </xf>
    <xf numFmtId="0" fontId="2" fillId="24" borderId="19" xfId="0" applyFont="1" applyFill="1" applyBorder="1" applyAlignment="1">
      <alignment horizontal="center"/>
    </xf>
    <xf numFmtId="0" fontId="2" fillId="24" borderId="64" xfId="0" applyFont="1" applyFill="1" applyBorder="1" applyAlignment="1" quotePrefix="1">
      <alignment horizontal="right"/>
    </xf>
    <xf numFmtId="0" fontId="2" fillId="24" borderId="71" xfId="0" applyFont="1" applyFill="1" applyBorder="1" applyAlignment="1" quotePrefix="1">
      <alignment horizontal="right"/>
    </xf>
    <xf numFmtId="0" fontId="2" fillId="24" borderId="66" xfId="0" applyFont="1" applyFill="1" applyBorder="1" applyAlignment="1">
      <alignment/>
    </xf>
    <xf numFmtId="0" fontId="2" fillId="24" borderId="72" xfId="0" applyFont="1" applyFill="1" applyBorder="1" applyAlignment="1">
      <alignment/>
    </xf>
    <xf numFmtId="0" fontId="2" fillId="24" borderId="73" xfId="0" applyFont="1" applyFill="1" applyBorder="1" applyAlignment="1">
      <alignment/>
    </xf>
    <xf numFmtId="0" fontId="2" fillId="24" borderId="74" xfId="0" applyFont="1" applyFill="1" applyBorder="1" applyAlignment="1">
      <alignment/>
    </xf>
    <xf numFmtId="0" fontId="2" fillId="24" borderId="67" xfId="0" applyFont="1" applyFill="1" applyBorder="1" applyAlignment="1">
      <alignment/>
    </xf>
    <xf numFmtId="0" fontId="5" fillId="0" borderId="75" xfId="0" applyFont="1" applyBorder="1" applyAlignment="1">
      <alignment horizontal="center"/>
    </xf>
    <xf numFmtId="0" fontId="10" fillId="24" borderId="38" xfId="0" applyFont="1" applyFill="1" applyBorder="1" applyAlignment="1">
      <alignment/>
    </xf>
    <xf numFmtId="1" fontId="10" fillId="24" borderId="38" xfId="0" applyNumberFormat="1" applyFont="1" applyFill="1" applyBorder="1" applyAlignment="1">
      <alignment horizontal="center" vertical="center"/>
    </xf>
    <xf numFmtId="1" fontId="1" fillId="24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 quotePrefix="1">
      <alignment horizontal="left"/>
    </xf>
    <xf numFmtId="0" fontId="11" fillId="24" borderId="0" xfId="0" applyFont="1" applyFill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173" fontId="3" fillId="24" borderId="11" xfId="0" applyNumberFormat="1" applyFont="1" applyFill="1" applyBorder="1" applyAlignment="1" quotePrefix="1">
      <alignment horizontal="right"/>
    </xf>
    <xf numFmtId="0" fontId="2" fillId="24" borderId="34" xfId="0" applyFont="1" applyFill="1" applyBorder="1" applyAlignment="1">
      <alignment wrapText="1"/>
    </xf>
    <xf numFmtId="0" fontId="2" fillId="24" borderId="68" xfId="0" applyFont="1" applyFill="1" applyBorder="1" applyAlignment="1">
      <alignment wrapText="1"/>
    </xf>
    <xf numFmtId="0" fontId="2" fillId="24" borderId="43" xfId="0" applyFont="1" applyFill="1" applyBorder="1" applyAlignment="1">
      <alignment wrapText="1"/>
    </xf>
    <xf numFmtId="0" fontId="43" fillId="24" borderId="11" xfId="0" applyFont="1" applyFill="1" applyBorder="1" applyAlignment="1">
      <alignment wrapText="1"/>
    </xf>
    <xf numFmtId="0" fontId="7" fillId="24" borderId="34" xfId="0" applyFont="1" applyFill="1" applyBorder="1" applyAlignment="1">
      <alignment wrapText="1"/>
    </xf>
    <xf numFmtId="0" fontId="4" fillId="24" borderId="76" xfId="0" applyFont="1" applyFill="1" applyBorder="1" applyAlignment="1">
      <alignment horizontal="center"/>
    </xf>
    <xf numFmtId="0" fontId="7" fillId="24" borderId="68" xfId="0" applyFont="1" applyFill="1" applyBorder="1" applyAlignment="1">
      <alignment wrapText="1"/>
    </xf>
    <xf numFmtId="0" fontId="7" fillId="24" borderId="43" xfId="0" applyFont="1" applyFill="1" applyBorder="1" applyAlignment="1">
      <alignment wrapText="1"/>
    </xf>
    <xf numFmtId="0" fontId="4" fillId="24" borderId="12" xfId="0" applyFont="1" applyFill="1" applyBorder="1" applyAlignment="1">
      <alignment/>
    </xf>
    <xf numFmtId="0" fontId="1" fillId="24" borderId="30" xfId="0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horizontal="center" vertical="center" wrapText="1"/>
    </xf>
    <xf numFmtId="0" fontId="7" fillId="24" borderId="51" xfId="0" applyFont="1" applyFill="1" applyBorder="1" applyAlignment="1">
      <alignment wrapText="1"/>
    </xf>
    <xf numFmtId="0" fontId="2" fillId="24" borderId="51" xfId="0" applyFont="1" applyFill="1" applyBorder="1" applyAlignment="1">
      <alignment wrapText="1"/>
    </xf>
    <xf numFmtId="0" fontId="0" fillId="22" borderId="0" xfId="0" applyFill="1" applyAlignment="1">
      <alignment/>
    </xf>
    <xf numFmtId="0" fontId="7" fillId="22" borderId="68" xfId="0" applyFont="1" applyFill="1" applyBorder="1" applyAlignment="1">
      <alignment wrapText="1"/>
    </xf>
    <xf numFmtId="0" fontId="1" fillId="22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/>
    </xf>
    <xf numFmtId="0" fontId="0" fillId="22" borderId="0" xfId="0" applyFont="1" applyFill="1" applyAlignment="1">
      <alignment/>
    </xf>
    <xf numFmtId="1" fontId="2" fillId="24" borderId="38" xfId="0" applyNumberFormat="1" applyFont="1" applyFill="1" applyBorder="1" applyAlignment="1">
      <alignment/>
    </xf>
    <xf numFmtId="9" fontId="1" fillId="24" borderId="23" xfId="57" applyFont="1" applyFill="1" applyBorder="1" applyAlignment="1">
      <alignment/>
    </xf>
    <xf numFmtId="0" fontId="0" fillId="22" borderId="11" xfId="0" applyFill="1" applyBorder="1" applyAlignment="1">
      <alignment horizontal="center"/>
    </xf>
    <xf numFmtId="0" fontId="11" fillId="22" borderId="19" xfId="0" applyFont="1" applyFill="1" applyBorder="1" applyAlignment="1">
      <alignment/>
    </xf>
    <xf numFmtId="0" fontId="11" fillId="22" borderId="34" xfId="0" applyFont="1" applyFill="1" applyBorder="1" applyAlignment="1">
      <alignment horizontal="center"/>
    </xf>
    <xf numFmtId="0" fontId="11" fillId="22" borderId="62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11" fillId="26" borderId="62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1" fontId="1" fillId="26" borderId="11" xfId="0" applyNumberFormat="1" applyFont="1" applyFill="1" applyBorder="1" applyAlignment="1">
      <alignment/>
    </xf>
    <xf numFmtId="1" fontId="1" fillId="26" borderId="12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22" borderId="49" xfId="0" applyFill="1" applyBorder="1" applyAlignment="1">
      <alignment horizontal="center"/>
    </xf>
    <xf numFmtId="0" fontId="11" fillId="22" borderId="11" xfId="0" applyFont="1" applyFill="1" applyBorder="1" applyAlignment="1">
      <alignment horizontal="left"/>
    </xf>
    <xf numFmtId="0" fontId="11" fillId="22" borderId="11" xfId="0" applyFont="1" applyFill="1" applyBorder="1" applyAlignment="1">
      <alignment horizontal="center"/>
    </xf>
    <xf numFmtId="0" fontId="11" fillId="22" borderId="11" xfId="0" applyFont="1" applyFill="1" applyBorder="1" applyAlignment="1">
      <alignment/>
    </xf>
    <xf numFmtId="0" fontId="11" fillId="22" borderId="0" xfId="0" applyFont="1" applyFill="1" applyBorder="1" applyAlignment="1">
      <alignment/>
    </xf>
    <xf numFmtId="0" fontId="11" fillId="22" borderId="77" xfId="0" applyFont="1" applyFill="1" applyBorder="1" applyAlignment="1">
      <alignment/>
    </xf>
    <xf numFmtId="0" fontId="11" fillId="22" borderId="68" xfId="0" applyFont="1" applyFill="1" applyBorder="1" applyAlignment="1">
      <alignment/>
    </xf>
    <xf numFmtId="0" fontId="11" fillId="22" borderId="70" xfId="0" applyFont="1" applyFill="1" applyBorder="1" applyAlignment="1">
      <alignment/>
    </xf>
    <xf numFmtId="0" fontId="11" fillId="22" borderId="0" xfId="0" applyFont="1" applyFill="1" applyAlignment="1">
      <alignment/>
    </xf>
    <xf numFmtId="0" fontId="11" fillId="26" borderId="11" xfId="0" applyFont="1" applyFill="1" applyBorder="1" applyAlignment="1">
      <alignment/>
    </xf>
    <xf numFmtId="0" fontId="11" fillId="26" borderId="0" xfId="0" applyFont="1" applyFill="1" applyAlignment="1">
      <alignment/>
    </xf>
    <xf numFmtId="0" fontId="0" fillId="26" borderId="49" xfId="0" applyFill="1" applyBorder="1" applyAlignment="1">
      <alignment horizontal="center"/>
    </xf>
    <xf numFmtId="0" fontId="11" fillId="26" borderId="11" xfId="0" applyFont="1" applyFill="1" applyBorder="1" applyAlignment="1">
      <alignment horizontal="center"/>
    </xf>
    <xf numFmtId="0" fontId="13" fillId="26" borderId="11" xfId="0" applyFont="1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39" xfId="0" applyFill="1" applyBorder="1" applyAlignment="1">
      <alignment horizontal="center"/>
    </xf>
    <xf numFmtId="0" fontId="1" fillId="26" borderId="42" xfId="0" applyFont="1" applyFill="1" applyBorder="1" applyAlignment="1">
      <alignment horizontal="center"/>
    </xf>
    <xf numFmtId="0" fontId="1" fillId="26" borderId="19" xfId="0" applyFont="1" applyFill="1" applyBorder="1" applyAlignment="1">
      <alignment horizontal="center"/>
    </xf>
    <xf numFmtId="0" fontId="1" fillId="26" borderId="34" xfId="0" applyFont="1" applyFill="1" applyBorder="1" applyAlignment="1">
      <alignment/>
    </xf>
    <xf numFmtId="1" fontId="1" fillId="26" borderId="63" xfId="0" applyNumberFormat="1" applyFont="1" applyFill="1" applyBorder="1" applyAlignment="1">
      <alignment/>
    </xf>
    <xf numFmtId="0" fontId="0" fillId="22" borderId="39" xfId="0" applyFill="1" applyBorder="1" applyAlignment="1">
      <alignment horizontal="center"/>
    </xf>
    <xf numFmtId="0" fontId="1" fillId="22" borderId="42" xfId="0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/>
    </xf>
    <xf numFmtId="0" fontId="1" fillId="22" borderId="34" xfId="0" applyFont="1" applyFill="1" applyBorder="1" applyAlignment="1">
      <alignment/>
    </xf>
    <xf numFmtId="1" fontId="1" fillId="22" borderId="63" xfId="0" applyNumberFormat="1" applyFont="1" applyFill="1" applyBorder="1" applyAlignment="1">
      <alignment/>
    </xf>
    <xf numFmtId="0" fontId="9" fillId="24" borderId="5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44" fillId="24" borderId="11" xfId="0" applyFont="1" applyFill="1" applyBorder="1" applyAlignment="1">
      <alignment horizontal="center"/>
    </xf>
    <xf numFmtId="0" fontId="10" fillId="2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24" borderId="11" xfId="0" applyFont="1" applyFill="1" applyBorder="1" applyAlignment="1">
      <alignment/>
    </xf>
    <xf numFmtId="0" fontId="44" fillId="24" borderId="19" xfId="0" applyFont="1" applyFill="1" applyBorder="1" applyAlignment="1">
      <alignment horizontal="center"/>
    </xf>
    <xf numFmtId="0" fontId="10" fillId="24" borderId="34" xfId="0" applyFont="1" applyFill="1" applyBorder="1" applyAlignment="1">
      <alignment horizontal="center"/>
    </xf>
    <xf numFmtId="0" fontId="10" fillId="24" borderId="12" xfId="0" applyFont="1" applyFill="1" applyBorder="1" applyAlignment="1">
      <alignment/>
    </xf>
    <xf numFmtId="1" fontId="10" fillId="24" borderId="11" xfId="0" applyNumberFormat="1" applyFont="1" applyFill="1" applyBorder="1" applyAlignment="1">
      <alignment/>
    </xf>
    <xf numFmtId="1" fontId="10" fillId="24" borderId="19" xfId="0" applyNumberFormat="1" applyFont="1" applyFill="1" applyBorder="1" applyAlignment="1">
      <alignment/>
    </xf>
    <xf numFmtId="1" fontId="10" fillId="24" borderId="12" xfId="0" applyNumberFormat="1" applyFont="1" applyFill="1" applyBorder="1" applyAlignment="1">
      <alignment/>
    </xf>
    <xf numFmtId="0" fontId="7" fillId="24" borderId="50" xfId="0" applyFont="1" applyFill="1" applyBorder="1" applyAlignment="1">
      <alignment wrapText="1"/>
    </xf>
    <xf numFmtId="0" fontId="9" fillId="0" borderId="52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2" fillId="24" borderId="38" xfId="0" applyFont="1" applyFill="1" applyBorder="1" applyAlignment="1">
      <alignment/>
    </xf>
    <xf numFmtId="0" fontId="2" fillId="24" borderId="38" xfId="0" applyFont="1" applyFill="1" applyBorder="1" applyAlignment="1" quotePrefix="1">
      <alignment horizontal="right" wrapText="1"/>
    </xf>
    <xf numFmtId="0" fontId="9" fillId="24" borderId="38" xfId="0" applyFont="1" applyFill="1" applyBorder="1" applyAlignment="1">
      <alignment/>
    </xf>
    <xf numFmtId="0" fontId="11" fillId="24" borderId="11" xfId="0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right" vertical="center"/>
    </xf>
    <xf numFmtId="0" fontId="11" fillId="0" borderId="57" xfId="0" applyFont="1" applyBorder="1" applyAlignment="1">
      <alignment horizontal="right" vertical="center"/>
    </xf>
    <xf numFmtId="0" fontId="11" fillId="24" borderId="49" xfId="0" applyFont="1" applyFill="1" applyBorder="1" applyAlignment="1">
      <alignment horizontal="center" vertical="center"/>
    </xf>
    <xf numFmtId="1" fontId="11" fillId="24" borderId="19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24" borderId="38" xfId="0" applyFont="1" applyFill="1" applyBorder="1" applyAlignment="1">
      <alignment/>
    </xf>
    <xf numFmtId="1" fontId="11" fillId="24" borderId="38" xfId="0" applyNumberFormat="1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right" vertical="center"/>
    </xf>
    <xf numFmtId="0" fontId="1" fillId="26" borderId="49" xfId="0" applyFont="1" applyFill="1" applyBorder="1" applyAlignment="1">
      <alignment horizontal="center"/>
    </xf>
    <xf numFmtId="0" fontId="11" fillId="26" borderId="49" xfId="0" applyFont="1" applyFill="1" applyBorder="1" applyAlignment="1">
      <alignment horizontal="center"/>
    </xf>
    <xf numFmtId="0" fontId="0" fillId="26" borderId="49" xfId="0" applyFont="1" applyFill="1" applyBorder="1" applyAlignment="1">
      <alignment horizontal="right" vertical="center"/>
    </xf>
    <xf numFmtId="0" fontId="0" fillId="26" borderId="49" xfId="0" applyFill="1" applyBorder="1" applyAlignment="1">
      <alignment/>
    </xf>
    <xf numFmtId="0" fontId="0" fillId="26" borderId="68" xfId="0" applyFill="1" applyBorder="1" applyAlignment="1">
      <alignment/>
    </xf>
    <xf numFmtId="0" fontId="7" fillId="26" borderId="26" xfId="0" applyFont="1" applyFill="1" applyBorder="1" applyAlignment="1">
      <alignment wrapText="1"/>
    </xf>
    <xf numFmtId="0" fontId="1" fillId="26" borderId="49" xfId="0" applyFont="1" applyFill="1" applyBorder="1" applyAlignment="1">
      <alignment/>
    </xf>
    <xf numFmtId="0" fontId="0" fillId="26" borderId="77" xfId="0" applyFill="1" applyBorder="1" applyAlignment="1">
      <alignment/>
    </xf>
    <xf numFmtId="1" fontId="2" fillId="26" borderId="49" xfId="0" applyNumberFormat="1" applyFont="1" applyFill="1" applyBorder="1" applyAlignment="1" quotePrefix="1">
      <alignment horizontal="right"/>
    </xf>
    <xf numFmtId="1" fontId="2" fillId="26" borderId="49" xfId="0" applyNumberFormat="1" applyFont="1" applyFill="1" applyBorder="1" applyAlignment="1">
      <alignment/>
    </xf>
    <xf numFmtId="0" fontId="2" fillId="26" borderId="70" xfId="0" applyFont="1" applyFill="1" applyBorder="1" applyAlignment="1">
      <alignment/>
    </xf>
    <xf numFmtId="0" fontId="10" fillId="22" borderId="11" xfId="0" applyFont="1" applyFill="1" applyBorder="1" applyAlignment="1">
      <alignment horizontal="center"/>
    </xf>
    <xf numFmtId="0" fontId="10" fillId="22" borderId="19" xfId="0" applyFont="1" applyFill="1" applyBorder="1" applyAlignment="1">
      <alignment/>
    </xf>
    <xf numFmtId="0" fontId="2" fillId="22" borderId="34" xfId="0" applyFont="1" applyFill="1" applyBorder="1" applyAlignment="1" quotePrefix="1">
      <alignment horizontal="right"/>
    </xf>
    <xf numFmtId="0" fontId="2" fillId="22" borderId="11" xfId="0" applyFont="1" applyFill="1" applyBorder="1" applyAlignment="1" quotePrefix="1">
      <alignment horizontal="right"/>
    </xf>
    <xf numFmtId="0" fontId="2" fillId="22" borderId="19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67" xfId="0" applyFont="1" applyFill="1" applyBorder="1" applyAlignment="1">
      <alignment/>
    </xf>
    <xf numFmtId="0" fontId="2" fillId="22" borderId="34" xfId="0" applyFont="1" applyFill="1" applyBorder="1" applyAlignment="1">
      <alignment/>
    </xf>
    <xf numFmtId="0" fontId="2" fillId="22" borderId="63" xfId="0" applyFont="1" applyFill="1" applyBorder="1" applyAlignment="1">
      <alignment/>
    </xf>
    <xf numFmtId="0" fontId="0" fillId="22" borderId="11" xfId="0" applyFill="1" applyBorder="1" applyAlignment="1">
      <alignment/>
    </xf>
    <xf numFmtId="0" fontId="0" fillId="26" borderId="78" xfId="0" applyFont="1" applyFill="1" applyBorder="1" applyAlignment="1">
      <alignment horizontal="center"/>
    </xf>
    <xf numFmtId="0" fontId="1" fillId="26" borderId="78" xfId="0" applyFont="1" applyFill="1" applyBorder="1" applyAlignment="1">
      <alignment/>
    </xf>
    <xf numFmtId="0" fontId="0" fillId="26" borderId="49" xfId="0" applyFont="1" applyFill="1" applyBorder="1" applyAlignment="1">
      <alignment horizontal="center"/>
    </xf>
    <xf numFmtId="0" fontId="9" fillId="24" borderId="52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right" vertical="center"/>
    </xf>
    <xf numFmtId="1" fontId="10" fillId="24" borderId="0" xfId="0" applyNumberFormat="1" applyFont="1" applyFill="1" applyBorder="1" applyAlignment="1">
      <alignment horizontal="right" vertical="center"/>
    </xf>
    <xf numFmtId="0" fontId="1" fillId="24" borderId="35" xfId="0" applyFont="1" applyFill="1" applyBorder="1" applyAlignment="1">
      <alignment horizontal="center" vertical="center" wrapText="1"/>
    </xf>
    <xf numFmtId="0" fontId="0" fillId="24" borderId="52" xfId="0" applyFill="1" applyBorder="1" applyAlignment="1">
      <alignment/>
    </xf>
    <xf numFmtId="0" fontId="0" fillId="0" borderId="35" xfId="0" applyBorder="1" applyAlignment="1">
      <alignment wrapText="1"/>
    </xf>
    <xf numFmtId="0" fontId="0" fillId="0" borderId="16" xfId="0" applyBorder="1" applyAlignment="1">
      <alignment/>
    </xf>
    <xf numFmtId="0" fontId="4" fillId="0" borderId="54" xfId="0" applyFont="1" applyBorder="1" applyAlignment="1" quotePrefix="1">
      <alignment/>
    </xf>
    <xf numFmtId="9" fontId="0" fillId="24" borderId="36" xfId="57" applyFont="1" applyFill="1" applyBorder="1" applyAlignment="1">
      <alignment/>
    </xf>
    <xf numFmtId="0" fontId="4" fillId="0" borderId="79" xfId="0" applyFont="1" applyBorder="1" applyAlignment="1">
      <alignment/>
    </xf>
    <xf numFmtId="0" fontId="0" fillId="24" borderId="16" xfId="0" applyFill="1" applyBorder="1" applyAlignment="1" quotePrefix="1">
      <alignment horizontal="left"/>
    </xf>
    <xf numFmtId="0" fontId="0" fillId="24" borderId="22" xfId="0" applyFill="1" applyBorder="1" applyAlignment="1">
      <alignment wrapText="1"/>
    </xf>
    <xf numFmtId="9" fontId="0" fillId="24" borderId="16" xfId="57" applyFont="1" applyFill="1" applyBorder="1" applyAlignment="1">
      <alignment/>
    </xf>
    <xf numFmtId="9" fontId="0" fillId="24" borderId="22" xfId="57" applyFont="1" applyFill="1" applyBorder="1" applyAlignment="1">
      <alignment wrapText="1"/>
    </xf>
    <xf numFmtId="9" fontId="0" fillId="24" borderId="52" xfId="57" applyFont="1" applyFill="1" applyBorder="1" applyAlignment="1">
      <alignment/>
    </xf>
    <xf numFmtId="9" fontId="0" fillId="24" borderId="33" xfId="57" applyFont="1" applyFill="1" applyBorder="1" applyAlignment="1">
      <alignment wrapText="1"/>
    </xf>
    <xf numFmtId="9" fontId="0" fillId="0" borderId="52" xfId="57" applyFont="1" applyBorder="1" applyAlignment="1">
      <alignment/>
    </xf>
    <xf numFmtId="9" fontId="0" fillId="24" borderId="30" xfId="57" applyFont="1" applyFill="1" applyBorder="1" applyAlignment="1">
      <alignment/>
    </xf>
    <xf numFmtId="9" fontId="0" fillId="24" borderId="37" xfId="57" applyFont="1" applyFill="1" applyBorder="1" applyAlignment="1">
      <alignment wrapText="1"/>
    </xf>
    <xf numFmtId="9" fontId="0" fillId="0" borderId="33" xfId="57" applyFont="1" applyBorder="1" applyAlignment="1">
      <alignment wrapText="1"/>
    </xf>
    <xf numFmtId="0" fontId="11" fillId="24" borderId="23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right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right" vertical="center"/>
    </xf>
    <xf numFmtId="0" fontId="1" fillId="24" borderId="32" xfId="0" applyFont="1" applyFill="1" applyBorder="1" applyAlignment="1">
      <alignment horizontal="right" vertical="center"/>
    </xf>
    <xf numFmtId="0" fontId="1" fillId="24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quotePrefix="1">
      <alignment/>
    </xf>
    <xf numFmtId="1" fontId="2" fillId="5" borderId="38" xfId="0" applyNumberFormat="1" applyFont="1" applyFill="1" applyBorder="1" applyAlignment="1">
      <alignment/>
    </xf>
    <xf numFmtId="0" fontId="1" fillId="24" borderId="24" xfId="0" applyFont="1" applyFill="1" applyBorder="1" applyAlignment="1">
      <alignment horizontal="right" vertical="center"/>
    </xf>
    <xf numFmtId="0" fontId="11" fillId="26" borderId="11" xfId="0" applyFont="1" applyFill="1" applyBorder="1" applyAlignment="1" quotePrefix="1">
      <alignment horizontal="left"/>
    </xf>
    <xf numFmtId="0" fontId="11" fillId="26" borderId="19" xfId="0" applyFont="1" applyFill="1" applyBorder="1" applyAlignment="1" quotePrefix="1">
      <alignment horizontal="left"/>
    </xf>
    <xf numFmtId="0" fontId="0" fillId="24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1" fillId="22" borderId="49" xfId="0" applyFont="1" applyFill="1" applyBorder="1" applyAlignment="1">
      <alignment horizontal="center"/>
    </xf>
    <xf numFmtId="0" fontId="11" fillId="22" borderId="49" xfId="0" applyFont="1" applyFill="1" applyBorder="1" applyAlignment="1">
      <alignment horizontal="center"/>
    </xf>
    <xf numFmtId="0" fontId="3" fillId="24" borderId="23" xfId="0" applyFont="1" applyFill="1" applyBorder="1" applyAlignment="1">
      <alignment wrapText="1"/>
    </xf>
    <xf numFmtId="0" fontId="13" fillId="0" borderId="19" xfId="0" applyFont="1" applyBorder="1" applyAlignment="1">
      <alignment horizontal="left"/>
    </xf>
    <xf numFmtId="0" fontId="22" fillId="24" borderId="11" xfId="0" applyFont="1" applyFill="1" applyBorder="1" applyAlignment="1" quotePrefix="1">
      <alignment horizontal="left"/>
    </xf>
    <xf numFmtId="0" fontId="22" fillId="24" borderId="11" xfId="0" applyFont="1" applyFill="1" applyBorder="1" applyAlignment="1">
      <alignment horizontal="left"/>
    </xf>
    <xf numFmtId="0" fontId="22" fillId="24" borderId="19" xfId="0" applyFont="1" applyFill="1" applyBorder="1" applyAlignment="1" quotePrefix="1">
      <alignment horizontal="left"/>
    </xf>
    <xf numFmtId="0" fontId="22" fillId="24" borderId="10" xfId="0" applyFont="1" applyFill="1" applyBorder="1" applyAlignment="1" quotePrefix="1">
      <alignment horizontal="left"/>
    </xf>
    <xf numFmtId="0" fontId="22" fillId="24" borderId="12" xfId="0" applyFont="1" applyFill="1" applyBorder="1" applyAlignment="1" quotePrefix="1">
      <alignment horizontal="left"/>
    </xf>
    <xf numFmtId="0" fontId="22" fillId="24" borderId="19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/>
    </xf>
    <xf numFmtId="0" fontId="0" fillId="22" borderId="49" xfId="0" applyFont="1" applyFill="1" applyBorder="1" applyAlignment="1">
      <alignment horizontal="right" vertical="center"/>
    </xf>
    <xf numFmtId="0" fontId="0" fillId="22" borderId="12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0" xfId="0" applyFill="1" applyBorder="1" applyAlignment="1">
      <alignment/>
    </xf>
    <xf numFmtId="1" fontId="0" fillId="3" borderId="38" xfId="0" applyNumberFormat="1" applyFill="1" applyBorder="1" applyAlignment="1">
      <alignment horizontal="center" vertical="center"/>
    </xf>
    <xf numFmtId="0" fontId="1" fillId="3" borderId="33" xfId="0" applyFont="1" applyFill="1" applyBorder="1" applyAlignment="1">
      <alignment/>
    </xf>
    <xf numFmtId="0" fontId="0" fillId="5" borderId="33" xfId="0" applyFill="1" applyBorder="1" applyAlignment="1">
      <alignment/>
    </xf>
    <xf numFmtId="1" fontId="2" fillId="5" borderId="38" xfId="0" applyNumberFormat="1" applyFont="1" applyFill="1" applyBorder="1" applyAlignment="1" quotePrefix="1">
      <alignment horizontal="right"/>
    </xf>
    <xf numFmtId="0" fontId="2" fillId="5" borderId="37" xfId="0" applyFont="1" applyFill="1" applyBorder="1" applyAlignment="1">
      <alignment/>
    </xf>
    <xf numFmtId="0" fontId="1" fillId="24" borderId="78" xfId="0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1" fillId="24" borderId="19" xfId="0" applyFont="1" applyFill="1" applyBorder="1" applyAlignment="1">
      <alignment horizontal="right" vertical="center"/>
    </xf>
    <xf numFmtId="0" fontId="18" fillId="24" borderId="11" xfId="0" applyFont="1" applyFill="1" applyBorder="1" applyAlignment="1" quotePrefix="1">
      <alignment/>
    </xf>
    <xf numFmtId="0" fontId="1" fillId="24" borderId="51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/>
    </xf>
    <xf numFmtId="0" fontId="3" fillId="24" borderId="23" xfId="0" applyFont="1" applyFill="1" applyBorder="1" applyAlignment="1" quotePrefix="1">
      <alignment horizontal="right" wrapText="1"/>
    </xf>
    <xf numFmtId="0" fontId="3" fillId="24" borderId="23" xfId="0" applyFont="1" applyFill="1" applyBorder="1" applyAlignment="1">
      <alignment/>
    </xf>
    <xf numFmtId="0" fontId="7" fillId="24" borderId="39" xfId="0" applyFont="1" applyFill="1" applyBorder="1" applyAlignment="1">
      <alignment wrapText="1"/>
    </xf>
    <xf numFmtId="0" fontId="4" fillId="24" borderId="24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3" fillId="24" borderId="22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3" fillId="24" borderId="49" xfId="0" applyFont="1" applyFill="1" applyBorder="1" applyAlignment="1">
      <alignment/>
    </xf>
    <xf numFmtId="0" fontId="3" fillId="24" borderId="49" xfId="0" applyFont="1" applyFill="1" applyBorder="1" applyAlignment="1" quotePrefix="1">
      <alignment horizontal="right" wrapText="1"/>
    </xf>
    <xf numFmtId="0" fontId="0" fillId="24" borderId="49" xfId="0" applyFill="1" applyBorder="1" applyAlignment="1">
      <alignment/>
    </xf>
    <xf numFmtId="0" fontId="3" fillId="24" borderId="11" xfId="0" applyFont="1" applyFill="1" applyBorder="1" applyAlignment="1" quotePrefix="1">
      <alignment horizontal="left"/>
    </xf>
    <xf numFmtId="0" fontId="3" fillId="24" borderId="11" xfId="0" applyFont="1" applyFill="1" applyBorder="1" applyAlignment="1">
      <alignment horizontal="left"/>
    </xf>
    <xf numFmtId="0" fontId="3" fillId="24" borderId="78" xfId="0" applyFont="1" applyFill="1" applyBorder="1" applyAlignment="1">
      <alignment/>
    </xf>
    <xf numFmtId="1" fontId="11" fillId="24" borderId="38" xfId="0" applyNumberFormat="1" applyFont="1" applyFill="1" applyBorder="1" applyAlignment="1">
      <alignment horizontal="right" vertical="center"/>
    </xf>
    <xf numFmtId="0" fontId="11" fillId="24" borderId="37" xfId="0" applyFont="1" applyFill="1" applyBorder="1" applyAlignment="1">
      <alignment horizontal="right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80" xfId="0" applyFont="1" applyFill="1" applyBorder="1" applyAlignment="1">
      <alignment horizontal="center" vertical="center" wrapText="1"/>
    </xf>
    <xf numFmtId="0" fontId="11" fillId="0" borderId="19" xfId="0" applyFont="1" applyBorder="1" applyAlignment="1" quotePrefix="1">
      <alignment horizontal="left"/>
    </xf>
    <xf numFmtId="0" fontId="2" fillId="24" borderId="11" xfId="0" applyFont="1" applyFill="1" applyBorder="1" applyAlignment="1">
      <alignment wrapText="1"/>
    </xf>
    <xf numFmtId="0" fontId="2" fillId="24" borderId="67" xfId="0" applyFont="1" applyFill="1" applyBorder="1" applyAlignment="1">
      <alignment horizontal="center" wrapText="1"/>
    </xf>
    <xf numFmtId="0" fontId="9" fillId="4" borderId="52" xfId="0" applyFont="1" applyFill="1" applyBorder="1" applyAlignment="1">
      <alignment/>
    </xf>
    <xf numFmtId="1" fontId="9" fillId="4" borderId="38" xfId="0" applyNumberFormat="1" applyFont="1" applyFill="1" applyBorder="1" applyAlignment="1">
      <alignment horizontal="center" vertical="center"/>
    </xf>
    <xf numFmtId="1" fontId="10" fillId="4" borderId="38" xfId="0" applyNumberFormat="1" applyFont="1" applyFill="1" applyBorder="1" applyAlignment="1">
      <alignment horizontal="right" vertical="center"/>
    </xf>
    <xf numFmtId="0" fontId="10" fillId="4" borderId="38" xfId="0" applyFont="1" applyFill="1" applyBorder="1" applyAlignment="1">
      <alignment horizontal="right" vertical="center"/>
    </xf>
    <xf numFmtId="1" fontId="10" fillId="4" borderId="52" xfId="0" applyNumberFormat="1" applyFont="1" applyFill="1" applyBorder="1" applyAlignment="1">
      <alignment horizontal="right" vertical="center"/>
    </xf>
    <xf numFmtId="1" fontId="10" fillId="4" borderId="54" xfId="0" applyNumberFormat="1" applyFont="1" applyFill="1" applyBorder="1" applyAlignment="1">
      <alignment horizontal="right" vertical="center"/>
    </xf>
    <xf numFmtId="1" fontId="10" fillId="4" borderId="30" xfId="0" applyNumberFormat="1" applyFont="1" applyFill="1" applyBorder="1" applyAlignment="1">
      <alignment horizontal="right" vertical="center"/>
    </xf>
    <xf numFmtId="0" fontId="1" fillId="24" borderId="11" xfId="0" applyFont="1" applyFill="1" applyBorder="1" applyAlignment="1">
      <alignment horizontal="center" vertical="center"/>
    </xf>
    <xf numFmtId="0" fontId="1" fillId="22" borderId="49" xfId="0" applyFont="1" applyFill="1" applyBorder="1" applyAlignment="1">
      <alignment horizontal="right" vertical="center"/>
    </xf>
    <xf numFmtId="0" fontId="1" fillId="22" borderId="23" xfId="0" applyFont="1" applyFill="1" applyBorder="1" applyAlignment="1">
      <alignment horizontal="right" vertical="center"/>
    </xf>
    <xf numFmtId="0" fontId="1" fillId="22" borderId="78" xfId="0" applyFont="1" applyFill="1" applyBorder="1" applyAlignment="1">
      <alignment horizontal="right" vertical="center"/>
    </xf>
    <xf numFmtId="0" fontId="1" fillId="22" borderId="24" xfId="0" applyFont="1" applyFill="1" applyBorder="1" applyAlignment="1">
      <alignment horizontal="right" vertical="center"/>
    </xf>
    <xf numFmtId="0" fontId="1" fillId="26" borderId="49" xfId="0" applyFont="1" applyFill="1" applyBorder="1" applyAlignment="1">
      <alignment horizontal="right" vertical="center"/>
    </xf>
    <xf numFmtId="0" fontId="1" fillId="26" borderId="77" xfId="0" applyFont="1" applyFill="1" applyBorder="1" applyAlignment="1">
      <alignment horizontal="right" vertical="center"/>
    </xf>
    <xf numFmtId="0" fontId="1" fillId="26" borderId="81" xfId="0" applyFont="1" applyFill="1" applyBorder="1" applyAlignment="1">
      <alignment horizontal="right" vertical="center"/>
    </xf>
    <xf numFmtId="0" fontId="11" fillId="22" borderId="49" xfId="0" applyFont="1" applyFill="1" applyBorder="1" applyAlignment="1">
      <alignment horizontal="right" vertical="center"/>
    </xf>
    <xf numFmtId="0" fontId="11" fillId="26" borderId="49" xfId="0" applyFont="1" applyFill="1" applyBorder="1" applyAlignment="1">
      <alignment horizontal="right" vertical="center"/>
    </xf>
    <xf numFmtId="0" fontId="11" fillId="22" borderId="43" xfId="0" applyFont="1" applyFill="1" applyBorder="1" applyAlignment="1">
      <alignment horizontal="right" vertical="center"/>
    </xf>
    <xf numFmtId="0" fontId="11" fillId="22" borderId="57" xfId="0" applyFont="1" applyFill="1" applyBorder="1" applyAlignment="1">
      <alignment horizontal="right" vertical="center"/>
    </xf>
    <xf numFmtId="0" fontId="11" fillId="26" borderId="70" xfId="0" applyFont="1" applyFill="1" applyBorder="1" applyAlignment="1">
      <alignment horizontal="right" vertical="center"/>
    </xf>
    <xf numFmtId="0" fontId="25" fillId="24" borderId="51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right" vertical="center"/>
    </xf>
    <xf numFmtId="0" fontId="1" fillId="22" borderId="32" xfId="0" applyFont="1" applyFill="1" applyBorder="1" applyAlignment="1">
      <alignment horizontal="right" vertical="center"/>
    </xf>
    <xf numFmtId="0" fontId="1" fillId="22" borderId="11" xfId="0" applyFont="1" applyFill="1" applyBorder="1" applyAlignment="1">
      <alignment horizontal="right" vertical="center"/>
    </xf>
    <xf numFmtId="0" fontId="3" fillId="26" borderId="49" xfId="0" applyFont="1" applyFill="1" applyBorder="1" applyAlignment="1">
      <alignment horizontal="right" vertical="center"/>
    </xf>
    <xf numFmtId="0" fontId="2" fillId="24" borderId="38" xfId="0" applyFont="1" applyFill="1" applyBorder="1" applyAlignment="1">
      <alignment horizontal="right" vertical="center"/>
    </xf>
    <xf numFmtId="0" fontId="1" fillId="25" borderId="32" xfId="0" applyFont="1" applyFill="1" applyBorder="1" applyAlignment="1">
      <alignment horizontal="right" vertical="center"/>
    </xf>
    <xf numFmtId="0" fontId="11" fillId="26" borderId="57" xfId="0" applyFont="1" applyFill="1" applyBorder="1" applyAlignment="1">
      <alignment horizontal="right" vertical="center"/>
    </xf>
    <xf numFmtId="0" fontId="1" fillId="26" borderId="24" xfId="0" applyFont="1" applyFill="1" applyBorder="1" applyAlignment="1">
      <alignment horizontal="right" vertical="center"/>
    </xf>
    <xf numFmtId="0" fontId="13" fillId="0" borderId="43" xfId="0" applyFont="1" applyBorder="1" applyAlignment="1">
      <alignment horizontal="right" vertical="center"/>
    </xf>
    <xf numFmtId="0" fontId="13" fillId="0" borderId="57" xfId="0" applyFont="1" applyBorder="1" applyAlignment="1">
      <alignment horizontal="right" vertical="center"/>
    </xf>
    <xf numFmtId="0" fontId="0" fillId="26" borderId="76" xfId="0" applyFill="1" applyBorder="1" applyAlignment="1">
      <alignment/>
    </xf>
    <xf numFmtId="0" fontId="13" fillId="22" borderId="43" xfId="0" applyFont="1" applyFill="1" applyBorder="1" applyAlignment="1">
      <alignment horizontal="right" vertical="center"/>
    </xf>
    <xf numFmtId="0" fontId="13" fillId="22" borderId="57" xfId="0" applyFont="1" applyFill="1" applyBorder="1" applyAlignment="1">
      <alignment horizontal="right" vertical="center"/>
    </xf>
    <xf numFmtId="0" fontId="0" fillId="3" borderId="38" xfId="0" applyFill="1" applyBorder="1" applyAlignment="1">
      <alignment/>
    </xf>
    <xf numFmtId="0" fontId="0" fillId="3" borderId="52" xfId="0" applyFill="1" applyBorder="1" applyAlignment="1">
      <alignment/>
    </xf>
    <xf numFmtId="0" fontId="13" fillId="26" borderId="77" xfId="0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0" fillId="3" borderId="33" xfId="0" applyFill="1" applyBorder="1" applyAlignment="1">
      <alignment horizontal="right" vertical="center"/>
    </xf>
    <xf numFmtId="0" fontId="1" fillId="3" borderId="51" xfId="0" applyFont="1" applyFill="1" applyBorder="1" applyAlignment="1">
      <alignment/>
    </xf>
    <xf numFmtId="0" fontId="0" fillId="26" borderId="49" xfId="0" applyFill="1" applyBorder="1" applyAlignment="1">
      <alignment horizontal="right" vertical="center"/>
    </xf>
    <xf numFmtId="0" fontId="13" fillId="26" borderId="49" xfId="0" applyFont="1" applyFill="1" applyBorder="1" applyAlignment="1">
      <alignment horizontal="right" vertical="center"/>
    </xf>
    <xf numFmtId="1" fontId="1" fillId="22" borderId="11" xfId="0" applyNumberFormat="1" applyFont="1" applyFill="1" applyBorder="1" applyAlignment="1">
      <alignment/>
    </xf>
    <xf numFmtId="1" fontId="1" fillId="22" borderId="12" xfId="0" applyNumberFormat="1" applyFont="1" applyFill="1" applyBorder="1" applyAlignment="1">
      <alignment/>
    </xf>
    <xf numFmtId="0" fontId="11" fillId="22" borderId="49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1" fillId="26" borderId="12" xfId="0" applyFon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3" fillId="24" borderId="36" xfId="0" applyFont="1" applyFill="1" applyBorder="1" applyAlignment="1">
      <alignment horizontal="center"/>
    </xf>
    <xf numFmtId="0" fontId="3" fillId="24" borderId="16" xfId="0" applyFont="1" applyFill="1" applyBorder="1" applyAlignment="1">
      <alignment/>
    </xf>
    <xf numFmtId="0" fontId="3" fillId="24" borderId="35" xfId="0" applyFont="1" applyFill="1" applyBorder="1" applyAlignment="1">
      <alignment wrapText="1"/>
    </xf>
    <xf numFmtId="0" fontId="3" fillId="24" borderId="22" xfId="0" applyFont="1" applyFill="1" applyBorder="1" applyAlignment="1">
      <alignment wrapText="1"/>
    </xf>
    <xf numFmtId="0" fontId="3" fillId="24" borderId="36" xfId="0" applyFont="1" applyFill="1" applyBorder="1" applyAlignment="1">
      <alignment/>
    </xf>
    <xf numFmtId="0" fontId="3" fillId="24" borderId="35" xfId="0" applyFont="1" applyFill="1" applyBorder="1" applyAlignment="1">
      <alignment horizontal="center" wrapText="1"/>
    </xf>
    <xf numFmtId="1" fontId="2" fillId="24" borderId="0" xfId="0" applyNumberFormat="1" applyFont="1" applyFill="1" applyBorder="1" applyAlignment="1" quotePrefix="1">
      <alignment horizontal="right"/>
    </xf>
    <xf numFmtId="1" fontId="2" fillId="24" borderId="0" xfId="0" applyNumberFormat="1" applyFont="1" applyFill="1" applyBorder="1" applyAlignment="1">
      <alignment/>
    </xf>
    <xf numFmtId="0" fontId="2" fillId="26" borderId="11" xfId="0" applyFont="1" applyFill="1" applyBorder="1" applyAlignment="1">
      <alignment wrapText="1"/>
    </xf>
    <xf numFmtId="1" fontId="2" fillId="5" borderId="37" xfId="0" applyNumberFormat="1" applyFont="1" applyFill="1" applyBorder="1" applyAlignment="1">
      <alignment/>
    </xf>
    <xf numFmtId="0" fontId="11" fillId="0" borderId="69" xfId="0" applyFont="1" applyBorder="1" applyAlignment="1" quotePrefix="1">
      <alignment horizontal="center"/>
    </xf>
    <xf numFmtId="0" fontId="0" fillId="24" borderId="12" xfId="0" applyFont="1" applyFill="1" applyBorder="1" applyAlignment="1">
      <alignment/>
    </xf>
    <xf numFmtId="0" fontId="19" fillId="24" borderId="12" xfId="0" applyFont="1" applyFill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1" fontId="3" fillId="24" borderId="83" xfId="0" applyNumberFormat="1" applyFont="1" applyFill="1" applyBorder="1" applyAlignment="1" quotePrefix="1">
      <alignment horizontal="right"/>
    </xf>
    <xf numFmtId="0" fontId="1" fillId="24" borderId="81" xfId="0" applyFont="1" applyFill="1" applyBorder="1" applyAlignment="1">
      <alignment/>
    </xf>
    <xf numFmtId="1" fontId="1" fillId="24" borderId="54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27" borderId="77" xfId="0" applyFont="1" applyFill="1" applyBorder="1" applyAlignment="1">
      <alignment horizontal="right" vertical="center"/>
    </xf>
    <xf numFmtId="0" fontId="1" fillId="25" borderId="11" xfId="0" applyFont="1" applyFill="1" applyBorder="1" applyAlignment="1">
      <alignment horizontal="right" vertical="center"/>
    </xf>
    <xf numFmtId="1" fontId="1" fillId="0" borderId="0" xfId="0" applyNumberFormat="1" applyFont="1" applyAlignment="1">
      <alignment/>
    </xf>
    <xf numFmtId="1" fontId="2" fillId="25" borderId="38" xfId="0" applyNumberFormat="1" applyFont="1" applyFill="1" applyBorder="1" applyAlignment="1">
      <alignment/>
    </xf>
    <xf numFmtId="1" fontId="2" fillId="11" borderId="38" xfId="0" applyNumberFormat="1" applyFont="1" applyFill="1" applyBorder="1" applyAlignment="1">
      <alignment/>
    </xf>
    <xf numFmtId="1" fontId="2" fillId="11" borderId="33" xfId="0" applyNumberFormat="1" applyFont="1" applyFill="1" applyBorder="1" applyAlignment="1">
      <alignment/>
    </xf>
    <xf numFmtId="0" fontId="10" fillId="11" borderId="11" xfId="0" applyFont="1" applyFill="1" applyBorder="1" applyAlignment="1">
      <alignment/>
    </xf>
    <xf numFmtId="1" fontId="11" fillId="11" borderId="38" xfId="0" applyNumberFormat="1" applyFont="1" applyFill="1" applyBorder="1" applyAlignment="1">
      <alignment horizontal="right" vertical="center"/>
    </xf>
    <xf numFmtId="1" fontId="10" fillId="11" borderId="38" xfId="0" applyNumberFormat="1" applyFont="1" applyFill="1" applyBorder="1" applyAlignment="1">
      <alignment horizontal="right" vertical="center"/>
    </xf>
    <xf numFmtId="1" fontId="10" fillId="11" borderId="30" xfId="0" applyNumberFormat="1" applyFont="1" applyFill="1" applyBorder="1" applyAlignment="1">
      <alignment horizontal="right" vertical="center"/>
    </xf>
    <xf numFmtId="0" fontId="3" fillId="11" borderId="11" xfId="0" applyFont="1" applyFill="1" applyBorder="1" applyAlignment="1">
      <alignment/>
    </xf>
    <xf numFmtId="0" fontId="3" fillId="11" borderId="11" xfId="0" applyFont="1" applyFill="1" applyBorder="1" applyAlignment="1">
      <alignment wrapText="1"/>
    </xf>
    <xf numFmtId="0" fontId="3" fillId="25" borderId="11" xfId="0" applyFont="1" applyFill="1" applyBorder="1" applyAlignment="1">
      <alignment/>
    </xf>
    <xf numFmtId="0" fontId="3" fillId="25" borderId="11" xfId="0" applyFont="1" applyFill="1" applyBorder="1" applyAlignment="1">
      <alignment wrapText="1"/>
    </xf>
    <xf numFmtId="0" fontId="3" fillId="25" borderId="49" xfId="0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1" fillId="25" borderId="11" xfId="0" applyFont="1" applyFill="1" applyBorder="1" applyAlignment="1">
      <alignment horizontal="center" vertical="center"/>
    </xf>
    <xf numFmtId="0" fontId="11" fillId="25" borderId="23" xfId="0" applyFont="1" applyFill="1" applyBorder="1" applyAlignment="1">
      <alignment horizontal="right" vertical="center"/>
    </xf>
    <xf numFmtId="0" fontId="11" fillId="25" borderId="49" xfId="0" applyFont="1" applyFill="1" applyBorder="1" applyAlignment="1">
      <alignment horizontal="center"/>
    </xf>
    <xf numFmtId="0" fontId="3" fillId="5" borderId="11" xfId="0" applyFont="1" applyFill="1" applyBorder="1" applyAlignment="1">
      <alignment/>
    </xf>
    <xf numFmtId="0" fontId="3" fillId="5" borderId="11" xfId="0" applyFont="1" applyFill="1" applyBorder="1" applyAlignment="1">
      <alignment wrapText="1"/>
    </xf>
    <xf numFmtId="0" fontId="3" fillId="5" borderId="4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4" borderId="11" xfId="0" applyFont="1" applyFill="1" applyBorder="1" applyAlignment="1">
      <alignment wrapText="1"/>
    </xf>
    <xf numFmtId="0" fontId="3" fillId="4" borderId="11" xfId="0" applyFont="1" applyFill="1" applyBorder="1" applyAlignment="1">
      <alignment/>
    </xf>
    <xf numFmtId="1" fontId="1" fillId="24" borderId="51" xfId="0" applyNumberFormat="1" applyFont="1" applyFill="1" applyBorder="1" applyAlignment="1">
      <alignment/>
    </xf>
    <xf numFmtId="0" fontId="0" fillId="22" borderId="19" xfId="0" applyFill="1" applyBorder="1" applyAlignment="1">
      <alignment/>
    </xf>
    <xf numFmtId="0" fontId="0" fillId="0" borderId="42" xfId="0" applyBorder="1" applyAlignment="1">
      <alignment/>
    </xf>
    <xf numFmtId="0" fontId="0" fillId="0" borderId="63" xfId="0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0" fillId="0" borderId="30" xfId="0" applyBorder="1" applyAlignment="1">
      <alignment/>
    </xf>
    <xf numFmtId="0" fontId="1" fillId="0" borderId="37" xfId="0" applyFont="1" applyBorder="1" applyAlignment="1">
      <alignment/>
    </xf>
    <xf numFmtId="1" fontId="3" fillId="24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3" fillId="24" borderId="0" xfId="0" applyNumberFormat="1" applyFont="1" applyFill="1" applyBorder="1" applyAlignment="1" quotePrefix="1">
      <alignment horizontal="right"/>
    </xf>
    <xf numFmtId="1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10" fillId="24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0" fillId="0" borderId="0" xfId="0" applyFont="1" applyBorder="1" applyAlignment="1" quotePrefix="1">
      <alignment horizontal="center"/>
    </xf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11" fillId="0" borderId="54" xfId="0" applyFont="1" applyBorder="1" applyAlignment="1">
      <alignment horizontal="center"/>
    </xf>
    <xf numFmtId="0" fontId="12" fillId="0" borderId="46" xfId="0" applyFont="1" applyBorder="1" applyAlignment="1" quotePrefix="1">
      <alignment horizontal="center"/>
    </xf>
    <xf numFmtId="0" fontId="12" fillId="0" borderId="84" xfId="0" applyFont="1" applyBorder="1" applyAlignment="1" quotePrefix="1">
      <alignment horizontal="center"/>
    </xf>
    <xf numFmtId="0" fontId="3" fillId="24" borderId="50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3" fillId="24" borderId="38" xfId="0" applyFont="1" applyFill="1" applyBorder="1" applyAlignment="1" quotePrefix="1">
      <alignment horizontal="center"/>
    </xf>
    <xf numFmtId="0" fontId="3" fillId="24" borderId="38" xfId="0" applyFont="1" applyFill="1" applyBorder="1" applyAlignment="1">
      <alignment horizontal="center"/>
    </xf>
    <xf numFmtId="0" fontId="1" fillId="24" borderId="54" xfId="0" applyFont="1" applyFill="1" applyBorder="1" applyAlignment="1">
      <alignment horizontal="center"/>
    </xf>
    <xf numFmtId="0" fontId="1" fillId="24" borderId="7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3" fillId="24" borderId="52" xfId="0" applyFont="1" applyFill="1" applyBorder="1" applyAlignment="1" quotePrefix="1">
      <alignment horizontal="center"/>
    </xf>
    <xf numFmtId="0" fontId="3" fillId="24" borderId="33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57" applyNumberFormat="1" applyFont="1" applyBorder="1" applyAlignment="1">
      <alignment horizontal="center"/>
    </xf>
    <xf numFmtId="0" fontId="3" fillId="0" borderId="35" xfId="57" applyNumberFormat="1" applyFont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24" borderId="30" xfId="57" applyNumberFormat="1" applyFont="1" applyFill="1" applyBorder="1" applyAlignment="1">
      <alignment horizontal="center"/>
    </xf>
    <xf numFmtId="0" fontId="3" fillId="24" borderId="37" xfId="57" applyNumberFormat="1" applyFont="1" applyFill="1" applyBorder="1" applyAlignment="1">
      <alignment horizontal="center"/>
    </xf>
    <xf numFmtId="0" fontId="3" fillId="24" borderId="50" xfId="57" applyNumberFormat="1" applyFont="1" applyFill="1" applyBorder="1" applyAlignment="1">
      <alignment horizontal="center"/>
    </xf>
    <xf numFmtId="0" fontId="3" fillId="24" borderId="79" xfId="57" applyNumberFormat="1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0" borderId="18" xfId="0" applyFont="1" applyBorder="1" applyAlignment="1" quotePrefix="1">
      <alignment horizontal="center" wrapText="1"/>
    </xf>
    <xf numFmtId="0" fontId="3" fillId="0" borderId="20" xfId="0" applyFont="1" applyBorder="1" applyAlignment="1" quotePrefix="1">
      <alignment horizontal="center" wrapText="1"/>
    </xf>
    <xf numFmtId="0" fontId="3" fillId="0" borderId="21" xfId="0" applyFont="1" applyBorder="1" applyAlignment="1" quotePrefix="1">
      <alignment horizontal="center" wrapText="1"/>
    </xf>
    <xf numFmtId="0" fontId="4" fillId="0" borderId="54" xfId="0" applyFont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0" fontId="3" fillId="0" borderId="26" xfId="0" applyFont="1" applyBorder="1" applyAlignment="1" quotePrefix="1">
      <alignment horizontal="center" wrapText="1"/>
    </xf>
    <xf numFmtId="0" fontId="3" fillId="0" borderId="27" xfId="0" applyFont="1" applyBorder="1" applyAlignment="1" quotePrefix="1">
      <alignment horizontal="center" wrapText="1"/>
    </xf>
    <xf numFmtId="0" fontId="3" fillId="0" borderId="28" xfId="0" applyFont="1" applyBorder="1" applyAlignment="1" quotePrefix="1">
      <alignment horizontal="center" wrapText="1"/>
    </xf>
    <xf numFmtId="0" fontId="4" fillId="0" borderId="50" xfId="0" applyFont="1" applyBorder="1" applyAlignment="1" quotePrefix="1">
      <alignment horizontal="center"/>
    </xf>
    <xf numFmtId="0" fontId="4" fillId="0" borderId="7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24" borderId="85" xfId="0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3" fillId="24" borderId="36" xfId="57" applyNumberFormat="1" applyFont="1" applyFill="1" applyBorder="1" applyAlignment="1">
      <alignment horizontal="center"/>
    </xf>
    <xf numFmtId="0" fontId="3" fillId="24" borderId="35" xfId="57" applyNumberFormat="1" applyFont="1" applyFill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24" borderId="16" xfId="57" applyNumberFormat="1" applyFont="1" applyFill="1" applyBorder="1" applyAlignment="1">
      <alignment horizontal="center"/>
    </xf>
    <xf numFmtId="0" fontId="3" fillId="24" borderId="22" xfId="57" applyNumberFormat="1" applyFont="1" applyFill="1" applyBorder="1" applyAlignment="1">
      <alignment horizontal="center"/>
    </xf>
    <xf numFmtId="0" fontId="4" fillId="0" borderId="79" xfId="0" applyFont="1" applyBorder="1" applyAlignment="1" quotePrefix="1">
      <alignment horizont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24" borderId="86" xfId="0" applyFont="1" applyFill="1" applyBorder="1" applyAlignment="1" quotePrefix="1">
      <alignment horizontal="center"/>
    </xf>
    <xf numFmtId="0" fontId="6" fillId="24" borderId="85" xfId="0" applyFont="1" applyFill="1" applyBorder="1" applyAlignment="1">
      <alignment horizontal="center"/>
    </xf>
    <xf numFmtId="0" fontId="6" fillId="24" borderId="85" xfId="0" applyFont="1" applyFill="1" applyBorder="1" applyAlignment="1" quotePrefix="1">
      <alignment horizontal="center"/>
    </xf>
    <xf numFmtId="0" fontId="6" fillId="24" borderId="39" xfId="0" applyFont="1" applyFill="1" applyBorder="1" applyAlignment="1" quotePrefix="1">
      <alignment horizontal="center"/>
    </xf>
    <xf numFmtId="0" fontId="11" fillId="24" borderId="17" xfId="0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/>
    </xf>
    <xf numFmtId="0" fontId="1" fillId="24" borderId="49" xfId="0" applyFont="1" applyFill="1" applyBorder="1" applyAlignment="1">
      <alignment horizontal="center" vertical="center" wrapText="1"/>
    </xf>
    <xf numFmtId="0" fontId="1" fillId="24" borderId="78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77" xfId="0" applyFont="1" applyFill="1" applyBorder="1" applyAlignment="1">
      <alignment horizontal="left" vertical="center" wrapText="1"/>
    </xf>
    <xf numFmtId="0" fontId="1" fillId="24" borderId="87" xfId="0" applyFont="1" applyFill="1" applyBorder="1" applyAlignment="1">
      <alignment horizontal="left" vertical="center" wrapText="1"/>
    </xf>
    <xf numFmtId="0" fontId="1" fillId="24" borderId="76" xfId="0" applyFont="1" applyFill="1" applyBorder="1" applyAlignment="1">
      <alignment horizontal="left" vertical="center" wrapText="1"/>
    </xf>
    <xf numFmtId="0" fontId="1" fillId="24" borderId="8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81" xfId="0" applyFont="1" applyFill="1" applyBorder="1" applyAlignment="1">
      <alignment horizontal="left" vertical="center" wrapText="1"/>
    </xf>
    <xf numFmtId="0" fontId="1" fillId="24" borderId="32" xfId="0" applyFont="1" applyFill="1" applyBorder="1" applyAlignment="1">
      <alignment horizontal="left" vertical="center" wrapText="1"/>
    </xf>
    <xf numFmtId="0" fontId="1" fillId="24" borderId="85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22" fillId="24" borderId="19" xfId="0" applyFont="1" applyFill="1" applyBorder="1" applyAlignment="1" quotePrefix="1">
      <alignment horizontal="left"/>
    </xf>
    <xf numFmtId="0" fontId="22" fillId="24" borderId="10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/>
    </xf>
    <xf numFmtId="0" fontId="22" fillId="24" borderId="19" xfId="0" applyFont="1" applyFill="1" applyBorder="1" applyAlignment="1" quotePrefix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 quotePrefix="1">
      <alignment horizontal="left"/>
    </xf>
    <xf numFmtId="0" fontId="22" fillId="24" borderId="12" xfId="0" applyFont="1" applyFill="1" applyBorder="1" applyAlignment="1" quotePrefix="1">
      <alignment horizontal="left"/>
    </xf>
    <xf numFmtId="0" fontId="10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2" fillId="24" borderId="33" xfId="0" applyFont="1" applyFill="1" applyBorder="1" applyAlignment="1" quotePrefix="1">
      <alignment horizontal="center"/>
    </xf>
    <xf numFmtId="0" fontId="22" fillId="24" borderId="54" xfId="0" applyFont="1" applyFill="1" applyBorder="1" applyAlignment="1">
      <alignment horizontal="center"/>
    </xf>
    <xf numFmtId="0" fontId="22" fillId="24" borderId="52" xfId="0" applyFont="1" applyFill="1" applyBorder="1" applyAlignment="1">
      <alignment horizontal="center"/>
    </xf>
    <xf numFmtId="0" fontId="22" fillId="26" borderId="77" xfId="0" applyFont="1" applyFill="1" applyBorder="1" applyAlignment="1" quotePrefix="1">
      <alignment horizontal="left"/>
    </xf>
    <xf numFmtId="0" fontId="22" fillId="26" borderId="87" xfId="0" applyFont="1" applyFill="1" applyBorder="1" applyAlignment="1" quotePrefix="1">
      <alignment horizontal="left"/>
    </xf>
    <xf numFmtId="0" fontId="22" fillId="26" borderId="76" xfId="0" applyFont="1" applyFill="1" applyBorder="1" applyAlignment="1" quotePrefix="1">
      <alignment horizontal="left"/>
    </xf>
    <xf numFmtId="0" fontId="22" fillId="22" borderId="19" xfId="0" applyFont="1" applyFill="1" applyBorder="1" applyAlignment="1" quotePrefix="1">
      <alignment horizontal="center"/>
    </xf>
    <xf numFmtId="0" fontId="22" fillId="22" borderId="10" xfId="0" applyFont="1" applyFill="1" applyBorder="1" applyAlignment="1" quotePrefix="1">
      <alignment horizontal="center"/>
    </xf>
    <xf numFmtId="0" fontId="22" fillId="22" borderId="12" xfId="0" applyFont="1" applyFill="1" applyBorder="1" applyAlignment="1" quotePrefix="1">
      <alignment horizontal="center"/>
    </xf>
    <xf numFmtId="0" fontId="18" fillId="24" borderId="50" xfId="0" applyFont="1" applyFill="1" applyBorder="1" applyAlignment="1">
      <alignment horizontal="center"/>
    </xf>
    <xf numFmtId="0" fontId="18" fillId="24" borderId="79" xfId="0" applyFont="1" applyFill="1" applyBorder="1" applyAlignment="1" quotePrefix="1">
      <alignment horizontal="center"/>
    </xf>
    <xf numFmtId="0" fontId="3" fillId="24" borderId="79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77" xfId="0" applyFont="1" applyFill="1" applyBorder="1" applyAlignment="1" quotePrefix="1">
      <alignment horizontal="center" vertical="center" wrapText="1"/>
    </xf>
    <xf numFmtId="0" fontId="1" fillId="24" borderId="80" xfId="0" applyFont="1" applyFill="1" applyBorder="1" applyAlignment="1" quotePrefix="1">
      <alignment horizontal="center" vertical="center" wrapText="1"/>
    </xf>
    <xf numFmtId="0" fontId="1" fillId="24" borderId="32" xfId="0" applyFont="1" applyFill="1" applyBorder="1" applyAlignment="1" quotePrefix="1">
      <alignment horizontal="center" vertical="center" wrapText="1"/>
    </xf>
    <xf numFmtId="0" fontId="22" fillId="24" borderId="11" xfId="0" applyFont="1" applyFill="1" applyBorder="1" applyAlignment="1" quotePrefix="1">
      <alignment horizontal="left"/>
    </xf>
    <xf numFmtId="0" fontId="22" fillId="24" borderId="11" xfId="0" applyFont="1" applyFill="1" applyBorder="1" applyAlignment="1">
      <alignment horizontal="left"/>
    </xf>
    <xf numFmtId="0" fontId="16" fillId="22" borderId="19" xfId="0" applyFont="1" applyFill="1" applyBorder="1" applyAlignment="1">
      <alignment horizontal="center"/>
    </xf>
    <xf numFmtId="0" fontId="16" fillId="22" borderId="10" xfId="0" applyFont="1" applyFill="1" applyBorder="1" applyAlignment="1" quotePrefix="1">
      <alignment horizontal="center"/>
    </xf>
    <xf numFmtId="0" fontId="16" fillId="22" borderId="12" xfId="0" applyFont="1" applyFill="1" applyBorder="1" applyAlignment="1" quotePrefix="1">
      <alignment horizontal="center"/>
    </xf>
    <xf numFmtId="0" fontId="22" fillId="24" borderId="19" xfId="0" applyFont="1" applyFill="1" applyBorder="1" applyAlignment="1">
      <alignment horizontal="left"/>
    </xf>
    <xf numFmtId="0" fontId="22" fillId="24" borderId="50" xfId="0" applyFont="1" applyFill="1" applyBorder="1" applyAlignment="1" quotePrefix="1">
      <alignment horizontal="center"/>
    </xf>
    <xf numFmtId="0" fontId="16" fillId="26" borderId="77" xfId="0" applyFont="1" applyFill="1" applyBorder="1" applyAlignment="1" quotePrefix="1">
      <alignment horizontal="left"/>
    </xf>
    <xf numFmtId="0" fontId="16" fillId="26" borderId="87" xfId="0" applyFont="1" applyFill="1" applyBorder="1" applyAlignment="1" quotePrefix="1">
      <alignment horizontal="left"/>
    </xf>
    <xf numFmtId="0" fontId="16" fillId="26" borderId="76" xfId="0" applyFont="1" applyFill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1" fillId="24" borderId="77" xfId="0" applyFont="1" applyFill="1" applyBorder="1" applyAlignment="1">
      <alignment horizontal="center" vertical="center" wrapText="1"/>
    </xf>
    <xf numFmtId="0" fontId="1" fillId="24" borderId="87" xfId="0" applyFont="1" applyFill="1" applyBorder="1" applyAlignment="1">
      <alignment horizontal="center" vertical="center" wrapText="1"/>
    </xf>
    <xf numFmtId="0" fontId="1" fillId="24" borderId="76" xfId="0" applyFont="1" applyFill="1" applyBorder="1" applyAlignment="1">
      <alignment horizontal="center" vertical="center" wrapText="1"/>
    </xf>
    <xf numFmtId="0" fontId="1" fillId="24" borderId="8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81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85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49" xfId="0" applyFont="1" applyFill="1" applyBorder="1" applyAlignment="1" quotePrefix="1">
      <alignment horizontal="center" vertical="center" wrapText="1"/>
    </xf>
    <xf numFmtId="0" fontId="1" fillId="24" borderId="78" xfId="0" applyFont="1" applyFill="1" applyBorder="1" applyAlignment="1" quotePrefix="1">
      <alignment horizontal="center" vertical="center" wrapText="1"/>
    </xf>
    <xf numFmtId="0" fontId="1" fillId="24" borderId="23" xfId="0" applyFont="1" applyFill="1" applyBorder="1" applyAlignment="1" quotePrefix="1">
      <alignment horizontal="center" vertical="center" wrapText="1"/>
    </xf>
    <xf numFmtId="0" fontId="24" fillId="24" borderId="44" xfId="0" applyFont="1" applyFill="1" applyBorder="1" applyAlignment="1">
      <alignment horizontal="center"/>
    </xf>
    <xf numFmtId="0" fontId="24" fillId="24" borderId="17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24" fillId="24" borderId="18" xfId="0" applyFont="1" applyFill="1" applyBorder="1" applyAlignment="1" quotePrefix="1">
      <alignment horizontal="center"/>
    </xf>
    <xf numFmtId="0" fontId="24" fillId="24" borderId="30" xfId="0" applyFont="1" applyFill="1" applyBorder="1" applyAlignment="1" quotePrefix="1">
      <alignment horizontal="center" wrapText="1"/>
    </xf>
    <xf numFmtId="0" fontId="24" fillId="24" borderId="37" xfId="0" applyFont="1" applyFill="1" applyBorder="1" applyAlignment="1" quotePrefix="1">
      <alignment horizontal="center" wrapText="1"/>
    </xf>
    <xf numFmtId="0" fontId="18" fillId="24" borderId="50" xfId="0" applyFont="1" applyFill="1" applyBorder="1" applyAlignment="1" quotePrefix="1">
      <alignment horizontal="center"/>
    </xf>
    <xf numFmtId="0" fontId="18" fillId="24" borderId="44" xfId="0" applyFont="1" applyFill="1" applyBorder="1" applyAlignment="1" quotePrefix="1">
      <alignment horizontal="center"/>
    </xf>
    <xf numFmtId="0" fontId="18" fillId="24" borderId="18" xfId="0" applyFont="1" applyFill="1" applyBorder="1" applyAlignment="1" quotePrefix="1">
      <alignment horizontal="center"/>
    </xf>
    <xf numFmtId="0" fontId="22" fillId="4" borderId="50" xfId="0" applyFont="1" applyFill="1" applyBorder="1" applyAlignment="1" quotePrefix="1">
      <alignment horizontal="center"/>
    </xf>
    <xf numFmtId="0" fontId="22" fillId="4" borderId="54" xfId="0" applyFont="1" applyFill="1" applyBorder="1" applyAlignment="1">
      <alignment horizontal="center"/>
    </xf>
    <xf numFmtId="0" fontId="22" fillId="4" borderId="79" xfId="0" applyFont="1" applyFill="1" applyBorder="1" applyAlignment="1">
      <alignment horizontal="center"/>
    </xf>
    <xf numFmtId="0" fontId="18" fillId="24" borderId="44" xfId="0" applyFont="1" applyFill="1" applyBorder="1" applyAlignment="1" quotePrefix="1">
      <alignment horizontal="center" vertical="center"/>
    </xf>
    <xf numFmtId="0" fontId="18" fillId="24" borderId="18" xfId="0" applyFont="1" applyFill="1" applyBorder="1" applyAlignment="1" quotePrefix="1">
      <alignment horizontal="center" vertical="center"/>
    </xf>
    <xf numFmtId="0" fontId="18" fillId="24" borderId="13" xfId="0" applyFont="1" applyFill="1" applyBorder="1" applyAlignment="1" quotePrefix="1">
      <alignment horizontal="center" vertical="center"/>
    </xf>
    <xf numFmtId="0" fontId="18" fillId="24" borderId="21" xfId="0" applyFont="1" applyFill="1" applyBorder="1" applyAlignment="1" quotePrefix="1">
      <alignment horizontal="center" vertical="center"/>
    </xf>
    <xf numFmtId="0" fontId="18" fillId="24" borderId="17" xfId="0" applyFont="1" applyFill="1" applyBorder="1" applyAlignment="1" quotePrefix="1">
      <alignment horizontal="center"/>
    </xf>
    <xf numFmtId="0" fontId="1" fillId="0" borderId="31" xfId="0" applyFont="1" applyBorder="1" applyAlignment="1" quotePrefix="1">
      <alignment horizontal="center"/>
    </xf>
    <xf numFmtId="0" fontId="1" fillId="0" borderId="31" xfId="0" applyFont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0" xfId="0" applyBorder="1" applyAlignment="1" quotePrefix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24" borderId="88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0" borderId="44" xfId="0" applyFont="1" applyBorder="1" applyAlignment="1" quotePrefix="1">
      <alignment horizontal="center"/>
    </xf>
    <xf numFmtId="0" fontId="1" fillId="0" borderId="71" xfId="0" applyFont="1" applyBorder="1" applyAlignment="1" quotePrefix="1">
      <alignment horizontal="center"/>
    </xf>
    <xf numFmtId="0" fontId="1" fillId="0" borderId="71" xfId="0" applyFont="1" applyBorder="1" applyAlignment="1">
      <alignment horizontal="center"/>
    </xf>
    <xf numFmtId="0" fontId="0" fillId="0" borderId="77" xfId="0" applyBorder="1" applyAlignment="1" quotePrefix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24" borderId="64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69" xfId="0" applyFont="1" applyFill="1" applyBorder="1" applyAlignment="1" quotePrefix="1">
      <alignment horizontal="center" vertical="center" wrapText="1"/>
    </xf>
    <xf numFmtId="0" fontId="1" fillId="24" borderId="65" xfId="0" applyFont="1" applyFill="1" applyBorder="1" applyAlignment="1" quotePrefix="1">
      <alignment horizontal="center" vertical="center" wrapText="1"/>
    </xf>
    <xf numFmtId="0" fontId="1" fillId="24" borderId="22" xfId="0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 quotePrefix="1">
      <alignment horizontal="center"/>
    </xf>
    <xf numFmtId="0" fontId="16" fillId="3" borderId="54" xfId="0" applyFont="1" applyFill="1" applyBorder="1" applyAlignment="1">
      <alignment horizontal="center"/>
    </xf>
    <xf numFmtId="0" fontId="16" fillId="3" borderId="52" xfId="0" applyFont="1" applyFill="1" applyBorder="1" applyAlignment="1">
      <alignment horizontal="center"/>
    </xf>
    <xf numFmtId="0" fontId="16" fillId="22" borderId="19" xfId="0" applyFont="1" applyFill="1" applyBorder="1" applyAlignment="1" quotePrefix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24" borderId="19" xfId="0" applyFont="1" applyFill="1" applyBorder="1" applyAlignment="1" quotePrefix="1">
      <alignment horizontal="left" wrapText="1"/>
    </xf>
    <xf numFmtId="0" fontId="7" fillId="24" borderId="10" xfId="0" applyFont="1" applyFill="1" applyBorder="1" applyAlignment="1" quotePrefix="1">
      <alignment horizontal="left" wrapText="1"/>
    </xf>
    <xf numFmtId="0" fontId="7" fillId="24" borderId="12" xfId="0" applyFont="1" applyFill="1" applyBorder="1" applyAlignment="1" quotePrefix="1">
      <alignment horizontal="left" wrapText="1"/>
    </xf>
    <xf numFmtId="0" fontId="7" fillId="24" borderId="10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horizontal="left" wrapText="1"/>
    </xf>
    <xf numFmtId="0" fontId="7" fillId="24" borderId="19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 quotePrefix="1">
      <alignment horizontal="center" wrapText="1"/>
    </xf>
    <xf numFmtId="0" fontId="7" fillId="24" borderId="46" xfId="0" applyFont="1" applyFill="1" applyBorder="1" applyAlignment="1" quotePrefix="1">
      <alignment horizontal="left" wrapText="1"/>
    </xf>
    <xf numFmtId="0" fontId="7" fillId="24" borderId="84" xfId="0" applyFont="1" applyFill="1" applyBorder="1" applyAlignment="1" quotePrefix="1">
      <alignment horizontal="left" wrapText="1"/>
    </xf>
    <xf numFmtId="0" fontId="7" fillId="24" borderId="45" xfId="0" applyFont="1" applyFill="1" applyBorder="1" applyAlignment="1" quotePrefix="1">
      <alignment horizontal="left" wrapText="1"/>
    </xf>
    <xf numFmtId="0" fontId="3" fillId="0" borderId="11" xfId="0" applyFont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0" borderId="11" xfId="0" applyFont="1" applyBorder="1" applyAlignment="1" quotePrefix="1">
      <alignment horizontal="center" wrapText="1"/>
    </xf>
    <xf numFmtId="0" fontId="7" fillId="24" borderId="66" xfId="0" applyFont="1" applyFill="1" applyBorder="1" applyAlignment="1" quotePrefix="1">
      <alignment horizontal="left" wrapText="1"/>
    </xf>
    <xf numFmtId="0" fontId="7" fillId="24" borderId="71" xfId="0" applyFont="1" applyFill="1" applyBorder="1" applyAlignment="1" quotePrefix="1">
      <alignment horizontal="left" wrapText="1"/>
    </xf>
    <xf numFmtId="0" fontId="7" fillId="24" borderId="73" xfId="0" applyFont="1" applyFill="1" applyBorder="1" applyAlignment="1" quotePrefix="1">
      <alignment horizontal="left" wrapText="1"/>
    </xf>
    <xf numFmtId="0" fontId="3" fillId="24" borderId="0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24" borderId="50" xfId="0" applyFont="1" applyFill="1" applyBorder="1" applyAlignment="1" quotePrefix="1">
      <alignment horizontal="center" wrapText="1"/>
    </xf>
    <xf numFmtId="0" fontId="44" fillId="24" borderId="54" xfId="0" applyFont="1" applyFill="1" applyBorder="1" applyAlignment="1">
      <alignment horizontal="center" wrapText="1"/>
    </xf>
    <xf numFmtId="0" fontId="44" fillId="24" borderId="79" xfId="0" applyFont="1" applyFill="1" applyBorder="1" applyAlignment="1">
      <alignment horizontal="center" wrapText="1"/>
    </xf>
    <xf numFmtId="0" fontId="7" fillId="22" borderId="77" xfId="0" applyFont="1" applyFill="1" applyBorder="1" applyAlignment="1" quotePrefix="1">
      <alignment horizontal="left" wrapText="1"/>
    </xf>
    <xf numFmtId="0" fontId="7" fillId="22" borderId="87" xfId="0" applyFont="1" applyFill="1" applyBorder="1" applyAlignment="1" quotePrefix="1">
      <alignment horizontal="left" wrapText="1"/>
    </xf>
    <xf numFmtId="0" fontId="7" fillId="22" borderId="76" xfId="0" applyFont="1" applyFill="1" applyBorder="1" applyAlignment="1" quotePrefix="1">
      <alignment horizontal="left" wrapText="1"/>
    </xf>
    <xf numFmtId="0" fontId="7" fillId="26" borderId="80" xfId="0" applyFont="1" applyFill="1" applyBorder="1" applyAlignment="1" quotePrefix="1">
      <alignment horizontal="left" wrapText="1"/>
    </xf>
    <xf numFmtId="0" fontId="7" fillId="26" borderId="0" xfId="0" applyFont="1" applyFill="1" applyBorder="1" applyAlignment="1" quotePrefix="1">
      <alignment horizontal="left" wrapText="1"/>
    </xf>
    <xf numFmtId="0" fontId="7" fillId="26" borderId="81" xfId="0" applyFont="1" applyFill="1" applyBorder="1" applyAlignment="1" quotePrefix="1">
      <alignment horizontal="left" wrapText="1"/>
    </xf>
    <xf numFmtId="0" fontId="3" fillId="0" borderId="0" xfId="0" applyFont="1" applyBorder="1" applyAlignment="1">
      <alignment horizontal="left"/>
    </xf>
    <xf numFmtId="0" fontId="43" fillId="24" borderId="50" xfId="0" applyFont="1" applyFill="1" applyBorder="1" applyAlignment="1">
      <alignment horizontal="center" wrapText="1"/>
    </xf>
    <xf numFmtId="0" fontId="43" fillId="24" borderId="54" xfId="0" applyFont="1" applyFill="1" applyBorder="1" applyAlignment="1" quotePrefix="1">
      <alignment horizontal="center" wrapText="1"/>
    </xf>
    <xf numFmtId="0" fontId="43" fillId="24" borderId="79" xfId="0" applyFont="1" applyFill="1" applyBorder="1" applyAlignment="1" quotePrefix="1">
      <alignment horizontal="center" wrapText="1"/>
    </xf>
    <xf numFmtId="0" fontId="9" fillId="24" borderId="46" xfId="0" applyFont="1" applyFill="1" applyBorder="1" applyAlignment="1">
      <alignment horizontal="left" wrapText="1"/>
    </xf>
    <xf numFmtId="0" fontId="9" fillId="24" borderId="84" xfId="0" applyFont="1" applyFill="1" applyBorder="1" applyAlignment="1">
      <alignment horizontal="left" wrapText="1"/>
    </xf>
    <xf numFmtId="0" fontId="9" fillId="24" borderId="4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3" fillId="0" borderId="0" xfId="0" applyFont="1" applyBorder="1" applyAlignment="1" quotePrefix="1">
      <alignment horizontal="left"/>
    </xf>
    <xf numFmtId="0" fontId="7" fillId="24" borderId="66" xfId="0" applyFont="1" applyFill="1" applyBorder="1" applyAlignment="1">
      <alignment horizontal="left" wrapText="1"/>
    </xf>
    <xf numFmtId="0" fontId="7" fillId="24" borderId="71" xfId="0" applyFont="1" applyFill="1" applyBorder="1" applyAlignment="1">
      <alignment horizontal="left" wrapText="1"/>
    </xf>
    <xf numFmtId="0" fontId="7" fillId="24" borderId="73" xfId="0" applyFont="1" applyFill="1" applyBorder="1" applyAlignment="1">
      <alignment horizontal="left" wrapText="1"/>
    </xf>
    <xf numFmtId="0" fontId="43" fillId="24" borderId="54" xfId="0" applyFont="1" applyFill="1" applyBorder="1" applyAlignment="1">
      <alignment horizontal="center" wrapText="1"/>
    </xf>
    <xf numFmtId="0" fontId="43" fillId="24" borderId="79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26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49" xfId="0" applyFont="1" applyBorder="1" applyAlignment="1" quotePrefix="1">
      <alignment horizontal="center" wrapText="1"/>
    </xf>
    <xf numFmtId="0" fontId="4" fillId="0" borderId="7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24" borderId="19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85" xfId="0" applyFont="1" applyBorder="1" applyAlignment="1" quotePrefix="1">
      <alignment horizontal="center"/>
    </xf>
    <xf numFmtId="0" fontId="7" fillId="24" borderId="84" xfId="0" applyFont="1" applyFill="1" applyBorder="1" applyAlignment="1">
      <alignment horizontal="left" wrapText="1"/>
    </xf>
    <xf numFmtId="0" fontId="7" fillId="24" borderId="45" xfId="0" applyFont="1" applyFill="1" applyBorder="1" applyAlignment="1">
      <alignment horizontal="left" wrapText="1"/>
    </xf>
    <xf numFmtId="0" fontId="1" fillId="24" borderId="17" xfId="0" applyFont="1" applyFill="1" applyBorder="1" applyAlignment="1">
      <alignment wrapText="1"/>
    </xf>
    <xf numFmtId="0" fontId="0" fillId="0" borderId="0" xfId="0" applyAlignment="1" quotePrefix="1">
      <alignment horizontal="left"/>
    </xf>
    <xf numFmtId="0" fontId="3" fillId="24" borderId="43" xfId="0" applyFont="1" applyFill="1" applyBorder="1" applyAlignment="1" quotePrefix="1">
      <alignment horizontal="center" wrapText="1"/>
    </xf>
    <xf numFmtId="0" fontId="3" fillId="24" borderId="47" xfId="0" applyFont="1" applyFill="1" applyBorder="1" applyAlignment="1" quotePrefix="1">
      <alignment horizontal="center" wrapText="1"/>
    </xf>
    <xf numFmtId="0" fontId="7" fillId="24" borderId="77" xfId="0" applyFont="1" applyFill="1" applyBorder="1" applyAlignment="1">
      <alignment horizontal="left" wrapText="1"/>
    </xf>
    <xf numFmtId="0" fontId="7" fillId="24" borderId="87" xfId="0" applyFont="1" applyFill="1" applyBorder="1" applyAlignment="1" quotePrefix="1">
      <alignment wrapText="1"/>
    </xf>
    <xf numFmtId="0" fontId="7" fillId="24" borderId="76" xfId="0" applyFont="1" applyFill="1" applyBorder="1" applyAlignment="1" quotePrefix="1">
      <alignment wrapText="1"/>
    </xf>
    <xf numFmtId="0" fontId="43" fillId="24" borderId="13" xfId="0" applyFont="1" applyFill="1" applyBorder="1" applyAlignment="1">
      <alignment horizontal="center" wrapText="1"/>
    </xf>
    <xf numFmtId="0" fontId="43" fillId="24" borderId="31" xfId="0" applyFont="1" applyFill="1" applyBorder="1" applyAlignment="1">
      <alignment horizontal="center" wrapText="1"/>
    </xf>
    <xf numFmtId="0" fontId="43" fillId="24" borderId="21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3" fillId="24" borderId="57" xfId="0" applyFont="1" applyFill="1" applyBorder="1" applyAlignment="1" quotePrefix="1">
      <alignment horizontal="center" wrapText="1"/>
    </xf>
    <xf numFmtId="0" fontId="3" fillId="24" borderId="48" xfId="0" applyFont="1" applyFill="1" applyBorder="1" applyAlignment="1" quotePrefix="1">
      <alignment horizontal="center" wrapText="1"/>
    </xf>
    <xf numFmtId="0" fontId="7" fillId="26" borderId="33" xfId="0" applyFont="1" applyFill="1" applyBorder="1" applyAlignment="1" quotePrefix="1">
      <alignment horizontal="left" wrapText="1"/>
    </xf>
    <xf numFmtId="0" fontId="0" fillId="0" borderId="54" xfId="0" applyBorder="1" applyAlignment="1">
      <alignment/>
    </xf>
    <xf numFmtId="0" fontId="0" fillId="0" borderId="52" xfId="0" applyBorder="1" applyAlignment="1">
      <alignment/>
    </xf>
    <xf numFmtId="0" fontId="7" fillId="24" borderId="77" xfId="0" applyFont="1" applyFill="1" applyBorder="1" applyAlignment="1" quotePrefix="1">
      <alignment horizontal="left" wrapText="1"/>
    </xf>
    <xf numFmtId="0" fontId="7" fillId="24" borderId="87" xfId="0" applyFont="1" applyFill="1" applyBorder="1" applyAlignment="1" quotePrefix="1">
      <alignment horizontal="left" wrapText="1"/>
    </xf>
    <xf numFmtId="0" fontId="7" fillId="24" borderId="76" xfId="0" applyFont="1" applyFill="1" applyBorder="1" applyAlignment="1" quotePrefix="1">
      <alignment horizontal="left" wrapText="1"/>
    </xf>
    <xf numFmtId="0" fontId="7" fillId="24" borderId="32" xfId="0" applyFont="1" applyFill="1" applyBorder="1" applyAlignment="1" quotePrefix="1">
      <alignment horizontal="left" wrapText="1"/>
    </xf>
    <xf numFmtId="0" fontId="7" fillId="24" borderId="85" xfId="0" applyFont="1" applyFill="1" applyBorder="1" applyAlignment="1" quotePrefix="1">
      <alignment horizontal="left" wrapText="1"/>
    </xf>
    <xf numFmtId="0" fontId="7" fillId="24" borderId="24" xfId="0" applyFont="1" applyFill="1" applyBorder="1" applyAlignment="1" quotePrefix="1">
      <alignment horizontal="left" wrapText="1"/>
    </xf>
    <xf numFmtId="0" fontId="3" fillId="24" borderId="30" xfId="0" applyFont="1" applyFill="1" applyBorder="1" applyAlignment="1" quotePrefix="1">
      <alignment horizontal="center"/>
    </xf>
    <xf numFmtId="0" fontId="7" fillId="24" borderId="32" xfId="0" applyFont="1" applyFill="1" applyBorder="1" applyAlignment="1">
      <alignment horizontal="left" wrapText="1"/>
    </xf>
    <xf numFmtId="0" fontId="7" fillId="24" borderId="85" xfId="0" applyFont="1" applyFill="1" applyBorder="1" applyAlignment="1">
      <alignment horizontal="left" wrapText="1"/>
    </xf>
    <xf numFmtId="0" fontId="7" fillId="24" borderId="24" xfId="0" applyFont="1" applyFill="1" applyBorder="1" applyAlignment="1">
      <alignment horizontal="left" wrapText="1"/>
    </xf>
    <xf numFmtId="0" fontId="9" fillId="24" borderId="77" xfId="0" applyFont="1" applyFill="1" applyBorder="1" applyAlignment="1" quotePrefix="1">
      <alignment horizontal="left" wrapText="1"/>
    </xf>
    <xf numFmtId="0" fontId="9" fillId="24" borderId="87" xfId="0" applyFont="1" applyFill="1" applyBorder="1" applyAlignment="1">
      <alignment horizontal="left" wrapText="1"/>
    </xf>
    <xf numFmtId="0" fontId="9" fillId="24" borderId="76" xfId="0" applyFont="1" applyFill="1" applyBorder="1" applyAlignment="1">
      <alignment horizontal="left" wrapText="1"/>
    </xf>
    <xf numFmtId="0" fontId="4" fillId="24" borderId="26" xfId="0" applyFont="1" applyFill="1" applyBorder="1" applyAlignment="1" quotePrefix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6" fillId="0" borderId="44" xfId="0" applyFont="1" applyBorder="1" applyAlignment="1" quotePrefix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4" fillId="24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2" fillId="0" borderId="50" xfId="0" applyFont="1" applyBorder="1" applyAlignment="1" quotePrefix="1">
      <alignment horizontal="center"/>
    </xf>
    <xf numFmtId="0" fontId="12" fillId="0" borderId="54" xfId="0" applyFont="1" applyBorder="1" applyAlignment="1" quotePrefix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 quotePrefix="1">
      <alignment horizontal="left"/>
    </xf>
    <xf numFmtId="0" fontId="43" fillId="22" borderId="77" xfId="0" applyFont="1" applyFill="1" applyBorder="1" applyAlignment="1" quotePrefix="1">
      <alignment horizontal="left" wrapText="1"/>
    </xf>
    <xf numFmtId="0" fontId="43" fillId="22" borderId="87" xfId="0" applyFont="1" applyFill="1" applyBorder="1" applyAlignment="1" quotePrefix="1">
      <alignment horizontal="left" wrapText="1"/>
    </xf>
    <xf numFmtId="0" fontId="43" fillId="22" borderId="76" xfId="0" applyFont="1" applyFill="1" applyBorder="1" applyAlignment="1" quotePrefix="1">
      <alignment horizontal="left" wrapText="1"/>
    </xf>
    <xf numFmtId="0" fontId="43" fillId="26" borderId="0" xfId="0" applyFont="1" applyFill="1" applyBorder="1" applyAlignment="1" quotePrefix="1">
      <alignment horizontal="left" wrapText="1"/>
    </xf>
    <xf numFmtId="0" fontId="43" fillId="26" borderId="81" xfId="0" applyFont="1" applyFill="1" applyBorder="1" applyAlignment="1" quotePrefix="1">
      <alignment horizontal="left" wrapText="1"/>
    </xf>
    <xf numFmtId="0" fontId="9" fillId="24" borderId="46" xfId="0" applyFont="1" applyFill="1" applyBorder="1" applyAlignment="1" quotePrefix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49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8" xfId="0" applyFont="1" applyBorder="1" applyAlignment="1" quotePrefix="1">
      <alignment horizontal="center" wrapText="1"/>
    </xf>
    <xf numFmtId="0" fontId="3" fillId="0" borderId="23" xfId="0" applyFont="1" applyBorder="1" applyAlignment="1" quotePrefix="1">
      <alignment horizontal="center" wrapText="1"/>
    </xf>
    <xf numFmtId="0" fontId="3" fillId="0" borderId="49" xfId="0" applyFont="1" applyBorder="1" applyAlignment="1" quotePrefix="1">
      <alignment horizontal="center" wrapText="1"/>
    </xf>
    <xf numFmtId="0" fontId="2" fillId="24" borderId="19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2" fillId="24" borderId="19" xfId="0" applyFont="1" applyFill="1" applyBorder="1" applyAlignment="1" quotePrefix="1">
      <alignment horizontal="left" wrapText="1"/>
    </xf>
    <xf numFmtId="0" fontId="2" fillId="24" borderId="10" xfId="0" applyFont="1" applyFill="1" applyBorder="1" applyAlignment="1" quotePrefix="1">
      <alignment horizontal="left" wrapText="1"/>
    </xf>
    <xf numFmtId="0" fontId="2" fillId="24" borderId="12" xfId="0" applyFont="1" applyFill="1" applyBorder="1" applyAlignment="1" quotePrefix="1">
      <alignment horizontal="left" wrapText="1"/>
    </xf>
    <xf numFmtId="0" fontId="10" fillId="26" borderId="80" xfId="0" applyFont="1" applyFill="1" applyBorder="1" applyAlignment="1" quotePrefix="1">
      <alignment horizontal="left"/>
    </xf>
    <xf numFmtId="0" fontId="10" fillId="26" borderId="0" xfId="0" applyFont="1" applyFill="1" applyBorder="1" applyAlignment="1">
      <alignment horizontal="left"/>
    </xf>
    <xf numFmtId="0" fontId="10" fillId="26" borderId="81" xfId="0" applyFont="1" applyFill="1" applyBorder="1" applyAlignment="1">
      <alignment horizontal="left"/>
    </xf>
    <xf numFmtId="0" fontId="45" fillId="5" borderId="50" xfId="0" applyFont="1" applyFill="1" applyBorder="1" applyAlignment="1">
      <alignment horizontal="center"/>
    </xf>
    <xf numFmtId="0" fontId="45" fillId="5" borderId="54" xfId="0" applyFont="1" applyFill="1" applyBorder="1" applyAlignment="1">
      <alignment horizontal="center"/>
    </xf>
    <xf numFmtId="0" fontId="45" fillId="5" borderId="79" xfId="0" applyFont="1" applyFill="1" applyBorder="1" applyAlignment="1">
      <alignment horizontal="center"/>
    </xf>
    <xf numFmtId="0" fontId="45" fillId="24" borderId="50" xfId="0" applyFont="1" applyFill="1" applyBorder="1" applyAlignment="1" quotePrefix="1">
      <alignment horizontal="center" wrapText="1"/>
    </xf>
    <xf numFmtId="0" fontId="45" fillId="24" borderId="54" xfId="0" applyFont="1" applyFill="1" applyBorder="1" applyAlignment="1">
      <alignment horizontal="center" wrapText="1"/>
    </xf>
    <xf numFmtId="0" fontId="45" fillId="24" borderId="79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left" wrapText="1"/>
    </xf>
    <xf numFmtId="0" fontId="2" fillId="24" borderId="85" xfId="0" applyFont="1" applyFill="1" applyBorder="1" applyAlignment="1">
      <alignment horizontal="left" wrapText="1"/>
    </xf>
    <xf numFmtId="0" fontId="2" fillId="24" borderId="24" xfId="0" applyFont="1" applyFill="1" applyBorder="1" applyAlignment="1">
      <alignment horizontal="left" wrapText="1"/>
    </xf>
    <xf numFmtId="0" fontId="2" fillId="24" borderId="77" xfId="0" applyFont="1" applyFill="1" applyBorder="1" applyAlignment="1">
      <alignment horizontal="left" wrapText="1"/>
    </xf>
    <xf numFmtId="0" fontId="2" fillId="24" borderId="87" xfId="0" applyFont="1" applyFill="1" applyBorder="1" applyAlignment="1" quotePrefix="1">
      <alignment wrapText="1"/>
    </xf>
    <xf numFmtId="0" fontId="2" fillId="24" borderId="76" xfId="0" applyFont="1" applyFill="1" applyBorder="1" applyAlignment="1" quotePrefix="1">
      <alignment wrapText="1"/>
    </xf>
    <xf numFmtId="0" fontId="43" fillId="24" borderId="33" xfId="0" applyFont="1" applyFill="1" applyBorder="1" applyAlignment="1">
      <alignment horizontal="center" wrapText="1"/>
    </xf>
    <xf numFmtId="0" fontId="2" fillId="24" borderId="77" xfId="0" applyFont="1" applyFill="1" applyBorder="1" applyAlignment="1" quotePrefix="1">
      <alignment horizontal="left" wrapText="1"/>
    </xf>
    <xf numFmtId="0" fontId="2" fillId="24" borderId="87" xfId="0" applyFont="1" applyFill="1" applyBorder="1" applyAlignment="1" quotePrefix="1">
      <alignment horizontal="left" wrapText="1"/>
    </xf>
    <xf numFmtId="0" fontId="2" fillId="24" borderId="76" xfId="0" applyFont="1" applyFill="1" applyBorder="1" applyAlignment="1" quotePrefix="1">
      <alignment horizontal="left" wrapText="1"/>
    </xf>
    <xf numFmtId="0" fontId="2" fillId="24" borderId="32" xfId="0" applyFont="1" applyFill="1" applyBorder="1" applyAlignment="1" quotePrefix="1">
      <alignment horizontal="left" wrapText="1"/>
    </xf>
    <xf numFmtId="0" fontId="2" fillId="24" borderId="85" xfId="0" applyFont="1" applyFill="1" applyBorder="1" applyAlignment="1" quotePrefix="1">
      <alignment horizontal="left" wrapText="1"/>
    </xf>
    <xf numFmtId="0" fontId="2" fillId="24" borderId="24" xfId="0" applyFont="1" applyFill="1" applyBorder="1" applyAlignment="1" quotePrefix="1">
      <alignment horizontal="left" wrapText="1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4" borderId="60" xfId="0" applyFont="1" applyFill="1" applyBorder="1" applyAlignment="1" quotePrefix="1">
      <alignment horizontal="center" wrapText="1"/>
    </xf>
    <xf numFmtId="0" fontId="7" fillId="24" borderId="63" xfId="0" applyFont="1" applyFill="1" applyBorder="1" applyAlignment="1">
      <alignment horizontal="center" wrapText="1"/>
    </xf>
    <xf numFmtId="0" fontId="7" fillId="24" borderId="48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center" wrapText="1"/>
    </xf>
    <xf numFmtId="0" fontId="7" fillId="24" borderId="72" xfId="0" applyFont="1" applyFill="1" applyBorder="1" applyAlignment="1">
      <alignment horizontal="center" vertical="center"/>
    </xf>
    <xf numFmtId="0" fontId="7" fillId="24" borderId="66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22" borderId="77" xfId="0" applyFont="1" applyFill="1" applyBorder="1" applyAlignment="1" quotePrefix="1">
      <alignment horizontal="left" wrapText="1"/>
    </xf>
    <xf numFmtId="0" fontId="2" fillId="22" borderId="87" xfId="0" applyFont="1" applyFill="1" applyBorder="1" applyAlignment="1" quotePrefix="1">
      <alignment horizontal="left" wrapText="1"/>
    </xf>
    <xf numFmtId="0" fontId="2" fillId="22" borderId="76" xfId="0" applyFont="1" applyFill="1" applyBorder="1" applyAlignment="1" quotePrefix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24" borderId="64" xfId="0" applyFont="1" applyFill="1" applyBorder="1" applyAlignment="1">
      <alignment horizontal="center" wrapText="1"/>
    </xf>
    <xf numFmtId="0" fontId="7" fillId="24" borderId="42" xfId="0" applyFont="1" applyFill="1" applyBorder="1" applyAlignment="1">
      <alignment horizontal="center" wrapText="1"/>
    </xf>
    <xf numFmtId="0" fontId="7" fillId="24" borderId="47" xfId="0" applyFont="1" applyFill="1" applyBorder="1" applyAlignment="1">
      <alignment horizontal="center" wrapText="1"/>
    </xf>
    <xf numFmtId="0" fontId="10" fillId="24" borderId="77" xfId="0" applyFont="1" applyFill="1" applyBorder="1" applyAlignment="1" quotePrefix="1">
      <alignment horizontal="left" wrapText="1"/>
    </xf>
    <xf numFmtId="0" fontId="10" fillId="24" borderId="87" xfId="0" applyFont="1" applyFill="1" applyBorder="1" applyAlignment="1">
      <alignment horizontal="left" wrapText="1"/>
    </xf>
    <xf numFmtId="0" fontId="10" fillId="24" borderId="76" xfId="0" applyFont="1" applyFill="1" applyBorder="1" applyAlignment="1">
      <alignment horizontal="left" wrapText="1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1"/>
  <sheetViews>
    <sheetView view="pageBreakPreview" zoomScale="75" zoomScaleNormal="75" zoomScaleSheetLayoutView="75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30" sqref="K30"/>
    </sheetView>
  </sheetViews>
  <sheetFormatPr defaultColWidth="9.00390625" defaultRowHeight="12.75"/>
  <cols>
    <col min="1" max="1" width="7.00390625" style="0" customWidth="1"/>
    <col min="2" max="2" width="44.625" style="0" customWidth="1"/>
    <col min="3" max="3" width="7.75390625" style="0" customWidth="1"/>
    <col min="4" max="4" width="11.25390625" style="0" customWidth="1"/>
    <col min="5" max="5" width="7.875" style="0" customWidth="1"/>
    <col min="6" max="6" width="12.125" style="0" customWidth="1"/>
    <col min="7" max="7" width="9.00390625" style="0" customWidth="1"/>
    <col min="8" max="8" width="9.75390625" style="0" customWidth="1"/>
    <col min="9" max="9" width="9.25390625" style="0" customWidth="1"/>
    <col min="10" max="14" width="11.375" style="0" customWidth="1"/>
    <col min="15" max="15" width="10.25390625" style="0" customWidth="1"/>
    <col min="16" max="16" width="9.875" style="0" customWidth="1"/>
    <col min="17" max="17" width="12.75390625" style="0" customWidth="1"/>
    <col min="18" max="18" width="13.75390625" style="0" customWidth="1"/>
    <col min="20" max="20" width="19.00390625" style="0" customWidth="1"/>
  </cols>
  <sheetData>
    <row r="1" spans="5:16" ht="12.75">
      <c r="E1" s="609" t="s">
        <v>280</v>
      </c>
      <c r="F1" s="609"/>
      <c r="G1" s="609" t="s">
        <v>280</v>
      </c>
      <c r="H1" s="609"/>
      <c r="I1" s="609" t="s">
        <v>280</v>
      </c>
      <c r="J1" s="609"/>
      <c r="K1" s="609" t="s">
        <v>280</v>
      </c>
      <c r="L1" s="609"/>
      <c r="M1" s="609" t="s">
        <v>280</v>
      </c>
      <c r="N1" s="609"/>
      <c r="O1" s="609" t="s">
        <v>280</v>
      </c>
      <c r="P1" s="609"/>
    </row>
    <row r="2" spans="5:16" ht="12.75">
      <c r="E2" s="609" t="s">
        <v>281</v>
      </c>
      <c r="F2" s="609"/>
      <c r="G2" s="609" t="s">
        <v>281</v>
      </c>
      <c r="H2" s="609"/>
      <c r="I2" s="609" t="s">
        <v>281</v>
      </c>
      <c r="J2" s="609"/>
      <c r="K2" s="609" t="s">
        <v>281</v>
      </c>
      <c r="L2" s="609"/>
      <c r="M2" s="609" t="s">
        <v>281</v>
      </c>
      <c r="N2" s="609"/>
      <c r="O2" s="609" t="s">
        <v>281</v>
      </c>
      <c r="P2" s="609"/>
    </row>
    <row r="3" spans="5:16" ht="12.75">
      <c r="E3" s="609" t="s">
        <v>282</v>
      </c>
      <c r="F3" s="609"/>
      <c r="G3" s="609" t="s">
        <v>282</v>
      </c>
      <c r="H3" s="609"/>
      <c r="I3" s="609" t="s">
        <v>282</v>
      </c>
      <c r="J3" s="609"/>
      <c r="K3" s="609" t="s">
        <v>282</v>
      </c>
      <c r="L3" s="609"/>
      <c r="M3" s="609" t="s">
        <v>282</v>
      </c>
      <c r="N3" s="609"/>
      <c r="O3" s="609" t="s">
        <v>282</v>
      </c>
      <c r="P3" s="609"/>
    </row>
    <row r="4" spans="5:16" ht="12.75">
      <c r="E4" s="610" t="s">
        <v>323</v>
      </c>
      <c r="F4" s="609"/>
      <c r="G4" s="610" t="s">
        <v>327</v>
      </c>
      <c r="H4" s="609"/>
      <c r="I4" s="610" t="s">
        <v>328</v>
      </c>
      <c r="J4" s="609"/>
      <c r="K4" s="610" t="s">
        <v>329</v>
      </c>
      <c r="L4" s="609"/>
      <c r="M4" s="610" t="s">
        <v>318</v>
      </c>
      <c r="N4" s="609"/>
      <c r="O4" s="610" t="s">
        <v>344</v>
      </c>
      <c r="P4" s="609"/>
    </row>
    <row r="5" spans="5:16" ht="12.75">
      <c r="E5" s="609" t="s">
        <v>284</v>
      </c>
      <c r="F5" s="609"/>
      <c r="G5" s="609" t="s">
        <v>284</v>
      </c>
      <c r="H5" s="609"/>
      <c r="I5" s="609" t="s">
        <v>284</v>
      </c>
      <c r="J5" s="609"/>
      <c r="K5" s="609" t="s">
        <v>284</v>
      </c>
      <c r="L5" s="609"/>
      <c r="M5" s="609" t="s">
        <v>284</v>
      </c>
      <c r="N5" s="609"/>
      <c r="O5" s="609" t="s">
        <v>284</v>
      </c>
      <c r="P5" s="609"/>
    </row>
    <row r="6" spans="5:16" ht="12.75">
      <c r="E6" s="609" t="s">
        <v>285</v>
      </c>
      <c r="F6" s="609"/>
      <c r="G6" s="609" t="s">
        <v>285</v>
      </c>
      <c r="H6" s="609"/>
      <c r="I6" s="609" t="s">
        <v>285</v>
      </c>
      <c r="J6" s="609"/>
      <c r="K6" s="609" t="s">
        <v>285</v>
      </c>
      <c r="L6" s="609"/>
      <c r="M6" s="609" t="s">
        <v>285</v>
      </c>
      <c r="N6" s="609"/>
      <c r="O6" s="609" t="s">
        <v>285</v>
      </c>
      <c r="P6" s="609"/>
    </row>
    <row r="7" spans="5:16" ht="12.75">
      <c r="E7" s="609" t="s">
        <v>286</v>
      </c>
      <c r="F7" s="609"/>
      <c r="G7" s="609" t="s">
        <v>286</v>
      </c>
      <c r="H7" s="609"/>
      <c r="I7" s="609" t="s">
        <v>286</v>
      </c>
      <c r="J7" s="609"/>
      <c r="K7" s="609" t="s">
        <v>286</v>
      </c>
      <c r="L7" s="609"/>
      <c r="M7" s="609" t="s">
        <v>286</v>
      </c>
      <c r="N7" s="609"/>
      <c r="O7" s="609" t="s">
        <v>286</v>
      </c>
      <c r="P7" s="609"/>
    </row>
    <row r="8" spans="1:5" ht="16.5" thickBot="1">
      <c r="A8" s="611" t="s">
        <v>254</v>
      </c>
      <c r="B8" s="611"/>
      <c r="C8" s="611"/>
      <c r="D8" s="611"/>
      <c r="E8" s="611"/>
    </row>
    <row r="9" spans="1:18" ht="15.75" customHeight="1" thickBot="1">
      <c r="A9" s="37"/>
      <c r="B9" s="40"/>
      <c r="C9" s="37"/>
      <c r="D9" s="41"/>
      <c r="E9" s="614" t="s">
        <v>143</v>
      </c>
      <c r="F9" s="615"/>
      <c r="G9" s="614" t="s">
        <v>143</v>
      </c>
      <c r="H9" s="615"/>
      <c r="I9" s="614" t="s">
        <v>143</v>
      </c>
      <c r="J9" s="619"/>
      <c r="K9" s="614" t="s">
        <v>143</v>
      </c>
      <c r="L9" s="615"/>
      <c r="M9" s="614" t="s">
        <v>143</v>
      </c>
      <c r="N9" s="615"/>
      <c r="O9" s="614" t="s">
        <v>143</v>
      </c>
      <c r="P9" s="615"/>
      <c r="Q9" s="254" t="s">
        <v>6</v>
      </c>
      <c r="R9" s="257" t="s">
        <v>65</v>
      </c>
    </row>
    <row r="10" spans="1:18" ht="15.75" thickBot="1">
      <c r="A10" s="38" t="s">
        <v>59</v>
      </c>
      <c r="B10" s="63" t="s">
        <v>1</v>
      </c>
      <c r="C10" s="38" t="s">
        <v>61</v>
      </c>
      <c r="D10" s="43" t="s">
        <v>57</v>
      </c>
      <c r="E10" s="612">
        <v>9</v>
      </c>
      <c r="F10" s="613"/>
      <c r="G10" s="616">
        <v>15</v>
      </c>
      <c r="H10" s="613"/>
      <c r="I10" s="616">
        <v>17</v>
      </c>
      <c r="J10" s="613"/>
      <c r="K10" s="612">
        <v>19</v>
      </c>
      <c r="L10" s="613"/>
      <c r="M10" s="614">
        <v>32</v>
      </c>
      <c r="N10" s="615"/>
      <c r="O10" s="612">
        <v>33</v>
      </c>
      <c r="P10" s="613"/>
      <c r="Q10" s="255" t="s">
        <v>64</v>
      </c>
      <c r="R10" s="258" t="s">
        <v>64</v>
      </c>
    </row>
    <row r="11" spans="1:18" ht="15.75" thickBot="1">
      <c r="A11" s="39" t="s">
        <v>60</v>
      </c>
      <c r="B11" s="64"/>
      <c r="C11" s="39" t="s">
        <v>62</v>
      </c>
      <c r="D11" s="44" t="s">
        <v>63</v>
      </c>
      <c r="E11" s="244" t="s">
        <v>6</v>
      </c>
      <c r="F11" s="76" t="s">
        <v>57</v>
      </c>
      <c r="G11" s="75" t="s">
        <v>6</v>
      </c>
      <c r="H11" s="76" t="s">
        <v>57</v>
      </c>
      <c r="I11" s="75" t="s">
        <v>6</v>
      </c>
      <c r="J11" s="76" t="s">
        <v>57</v>
      </c>
      <c r="K11" s="130" t="s">
        <v>6</v>
      </c>
      <c r="L11" s="76" t="s">
        <v>57</v>
      </c>
      <c r="M11" s="130" t="s">
        <v>6</v>
      </c>
      <c r="N11" s="76" t="s">
        <v>57</v>
      </c>
      <c r="O11" s="130" t="s">
        <v>6</v>
      </c>
      <c r="P11" s="552" t="s">
        <v>57</v>
      </c>
      <c r="Q11" s="256"/>
      <c r="R11" s="259"/>
    </row>
    <row r="12" spans="1:18" ht="15">
      <c r="A12" s="87"/>
      <c r="B12" s="101" t="s">
        <v>72</v>
      </c>
      <c r="C12" s="272"/>
      <c r="D12" s="273"/>
      <c r="E12" s="52"/>
      <c r="F12" s="52"/>
      <c r="G12" s="52"/>
      <c r="H12" s="52"/>
      <c r="I12" s="51"/>
      <c r="J12" s="52"/>
      <c r="K12" s="52"/>
      <c r="L12" s="52"/>
      <c r="M12" s="52"/>
      <c r="N12" s="52"/>
      <c r="O12" s="99"/>
      <c r="P12" s="6"/>
      <c r="Q12" s="187"/>
      <c r="R12" s="52"/>
    </row>
    <row r="13" spans="1:18" ht="15">
      <c r="A13" s="87">
        <v>1</v>
      </c>
      <c r="B13" s="92" t="s">
        <v>8</v>
      </c>
      <c r="C13" s="93" t="s">
        <v>9</v>
      </c>
      <c r="D13" s="267">
        <v>360</v>
      </c>
      <c r="E13" s="53"/>
      <c r="F13" s="6">
        <f>D13*E13</f>
        <v>0</v>
      </c>
      <c r="G13" s="6"/>
      <c r="H13" s="6">
        <f>D13*H17</f>
        <v>0</v>
      </c>
      <c r="I13" s="6"/>
      <c r="J13" s="6">
        <f>D13*I13</f>
        <v>0</v>
      </c>
      <c r="K13" s="6"/>
      <c r="L13" s="6">
        <f>D13*K13</f>
        <v>0</v>
      </c>
      <c r="M13" s="6"/>
      <c r="N13" s="6">
        <f>D13*M13</f>
        <v>0</v>
      </c>
      <c r="O13" s="6"/>
      <c r="P13" s="6">
        <f aca="true" t="shared" si="0" ref="P13:P44">D13*O13</f>
        <v>0</v>
      </c>
      <c r="Q13" s="183">
        <f aca="true" t="shared" si="1" ref="Q13:Q44">E13+G13+I13+O13</f>
        <v>0</v>
      </c>
      <c r="R13" s="183">
        <f aca="true" t="shared" si="2" ref="R13:R44">F13+H13+J13+P13</f>
        <v>0</v>
      </c>
    </row>
    <row r="14" spans="1:18" ht="15">
      <c r="A14" s="87">
        <v>2</v>
      </c>
      <c r="B14" s="92" t="s">
        <v>10</v>
      </c>
      <c r="C14" s="93" t="s">
        <v>9</v>
      </c>
      <c r="D14" s="267">
        <v>420</v>
      </c>
      <c r="E14" s="53"/>
      <c r="F14" s="6">
        <f aca="true" t="shared" si="3" ref="F14:F77">D14*E14</f>
        <v>0</v>
      </c>
      <c r="G14" s="6"/>
      <c r="H14" s="6">
        <f aca="true" t="shared" si="4" ref="H14:H77">D14*G14</f>
        <v>0</v>
      </c>
      <c r="I14" s="6"/>
      <c r="J14" s="6">
        <f aca="true" t="shared" si="5" ref="J14:J77">D14*I14</f>
        <v>0</v>
      </c>
      <c r="K14" s="6"/>
      <c r="L14" s="6">
        <f aca="true" t="shared" si="6" ref="L14:L77">D14*K14</f>
        <v>0</v>
      </c>
      <c r="M14" s="6"/>
      <c r="N14" s="6">
        <f aca="true" t="shared" si="7" ref="N14:N77">D14*M14</f>
        <v>0</v>
      </c>
      <c r="O14" s="6"/>
      <c r="P14" s="6">
        <f t="shared" si="0"/>
        <v>0</v>
      </c>
      <c r="Q14" s="183">
        <f t="shared" si="1"/>
        <v>0</v>
      </c>
      <c r="R14" s="183">
        <f t="shared" si="2"/>
        <v>0</v>
      </c>
    </row>
    <row r="15" spans="1:18" ht="15">
      <c r="A15" s="87">
        <v>3</v>
      </c>
      <c r="B15" s="92" t="s">
        <v>11</v>
      </c>
      <c r="C15" s="93" t="s">
        <v>9</v>
      </c>
      <c r="D15" s="267">
        <v>480</v>
      </c>
      <c r="E15" s="53"/>
      <c r="F15" s="6">
        <f t="shared" si="3"/>
        <v>0</v>
      </c>
      <c r="G15" s="6"/>
      <c r="H15" s="6">
        <f t="shared" si="4"/>
        <v>0</v>
      </c>
      <c r="I15" s="6"/>
      <c r="J15" s="6">
        <f t="shared" si="5"/>
        <v>0</v>
      </c>
      <c r="K15" s="6"/>
      <c r="L15" s="6">
        <f t="shared" si="6"/>
        <v>0</v>
      </c>
      <c r="M15" s="6"/>
      <c r="N15" s="6">
        <f t="shared" si="7"/>
        <v>0</v>
      </c>
      <c r="O15" s="6"/>
      <c r="P15" s="6">
        <f t="shared" si="0"/>
        <v>0</v>
      </c>
      <c r="Q15" s="183">
        <f t="shared" si="1"/>
        <v>0</v>
      </c>
      <c r="R15" s="183">
        <f t="shared" si="2"/>
        <v>0</v>
      </c>
    </row>
    <row r="16" spans="1:18" ht="15">
      <c r="A16" s="87">
        <v>4</v>
      </c>
      <c r="B16" s="92" t="s">
        <v>12</v>
      </c>
      <c r="C16" s="93" t="s">
        <v>9</v>
      </c>
      <c r="D16" s="267">
        <v>520</v>
      </c>
      <c r="E16" s="53"/>
      <c r="F16" s="6">
        <f t="shared" si="3"/>
        <v>0</v>
      </c>
      <c r="G16" s="6"/>
      <c r="H16" s="6">
        <f t="shared" si="4"/>
        <v>0</v>
      </c>
      <c r="I16" s="6"/>
      <c r="J16" s="6">
        <f t="shared" si="5"/>
        <v>0</v>
      </c>
      <c r="K16" s="6"/>
      <c r="L16" s="6">
        <f t="shared" si="6"/>
        <v>0</v>
      </c>
      <c r="M16" s="6"/>
      <c r="N16" s="6">
        <f t="shared" si="7"/>
        <v>0</v>
      </c>
      <c r="O16" s="6"/>
      <c r="P16" s="6">
        <f t="shared" si="0"/>
        <v>0</v>
      </c>
      <c r="Q16" s="183">
        <f t="shared" si="1"/>
        <v>0</v>
      </c>
      <c r="R16" s="183">
        <f t="shared" si="2"/>
        <v>0</v>
      </c>
    </row>
    <row r="17" spans="1:18" ht="15">
      <c r="A17" s="87">
        <v>5</v>
      </c>
      <c r="B17" s="92" t="s">
        <v>13</v>
      </c>
      <c r="C17" s="93" t="s">
        <v>9</v>
      </c>
      <c r="D17" s="267">
        <v>550</v>
      </c>
      <c r="E17" s="53"/>
      <c r="F17" s="6">
        <f t="shared" si="3"/>
        <v>0</v>
      </c>
      <c r="G17" s="6"/>
      <c r="H17" s="6">
        <f t="shared" si="4"/>
        <v>0</v>
      </c>
      <c r="I17" s="6"/>
      <c r="J17" s="6">
        <f t="shared" si="5"/>
        <v>0</v>
      </c>
      <c r="K17" s="6"/>
      <c r="L17" s="6">
        <f t="shared" si="6"/>
        <v>0</v>
      </c>
      <c r="M17" s="6"/>
      <c r="N17" s="6">
        <f t="shared" si="7"/>
        <v>0</v>
      </c>
      <c r="O17" s="6"/>
      <c r="P17" s="6">
        <f t="shared" si="0"/>
        <v>0</v>
      </c>
      <c r="Q17" s="183">
        <f t="shared" si="1"/>
        <v>0</v>
      </c>
      <c r="R17" s="183">
        <f t="shared" si="2"/>
        <v>0</v>
      </c>
    </row>
    <row r="18" spans="1:18" ht="15">
      <c r="A18" s="87">
        <v>6</v>
      </c>
      <c r="B18" s="219" t="s">
        <v>149</v>
      </c>
      <c r="C18" s="93" t="s">
        <v>9</v>
      </c>
      <c r="D18" s="267">
        <v>650</v>
      </c>
      <c r="E18" s="53"/>
      <c r="F18" s="6">
        <f t="shared" si="3"/>
        <v>0</v>
      </c>
      <c r="G18" s="6"/>
      <c r="H18" s="6">
        <f t="shared" si="4"/>
        <v>0</v>
      </c>
      <c r="I18" s="6"/>
      <c r="J18" s="6">
        <f t="shared" si="5"/>
        <v>0</v>
      </c>
      <c r="K18" s="6"/>
      <c r="L18" s="6">
        <f t="shared" si="6"/>
        <v>0</v>
      </c>
      <c r="M18" s="6"/>
      <c r="N18" s="6">
        <f t="shared" si="7"/>
        <v>0</v>
      </c>
      <c r="O18" s="6"/>
      <c r="P18" s="6">
        <f t="shared" si="0"/>
        <v>0</v>
      </c>
      <c r="Q18" s="183">
        <f t="shared" si="1"/>
        <v>0</v>
      </c>
      <c r="R18" s="183">
        <f t="shared" si="2"/>
        <v>0</v>
      </c>
    </row>
    <row r="19" spans="1:18" ht="15">
      <c r="A19" s="87">
        <v>7</v>
      </c>
      <c r="B19" s="92" t="s">
        <v>14</v>
      </c>
      <c r="C19" s="93" t="s">
        <v>9</v>
      </c>
      <c r="D19" s="267">
        <v>700</v>
      </c>
      <c r="E19" s="53"/>
      <c r="F19" s="6">
        <f t="shared" si="3"/>
        <v>0</v>
      </c>
      <c r="G19" s="6"/>
      <c r="H19" s="6">
        <f t="shared" si="4"/>
        <v>0</v>
      </c>
      <c r="I19" s="6"/>
      <c r="J19" s="6">
        <f t="shared" si="5"/>
        <v>0</v>
      </c>
      <c r="K19" s="6"/>
      <c r="L19" s="6">
        <f t="shared" si="6"/>
        <v>0</v>
      </c>
      <c r="M19" s="6"/>
      <c r="N19" s="6">
        <f t="shared" si="7"/>
        <v>0</v>
      </c>
      <c r="O19" s="6"/>
      <c r="P19" s="6">
        <f t="shared" si="0"/>
        <v>0</v>
      </c>
      <c r="Q19" s="183">
        <f t="shared" si="1"/>
        <v>0</v>
      </c>
      <c r="R19" s="183">
        <f t="shared" si="2"/>
        <v>0</v>
      </c>
    </row>
    <row r="20" spans="1:18" ht="15">
      <c r="A20" s="87">
        <v>8</v>
      </c>
      <c r="B20" s="92" t="s">
        <v>15</v>
      </c>
      <c r="C20" s="93" t="s">
        <v>9</v>
      </c>
      <c r="D20" s="267">
        <v>870</v>
      </c>
      <c r="E20" s="53"/>
      <c r="F20" s="6">
        <f t="shared" si="3"/>
        <v>0</v>
      </c>
      <c r="G20" s="6"/>
      <c r="H20" s="6">
        <f t="shared" si="4"/>
        <v>0</v>
      </c>
      <c r="I20" s="6"/>
      <c r="J20" s="6">
        <f t="shared" si="5"/>
        <v>0</v>
      </c>
      <c r="K20" s="6"/>
      <c r="L20" s="6">
        <f t="shared" si="6"/>
        <v>0</v>
      </c>
      <c r="M20" s="6"/>
      <c r="N20" s="6">
        <f t="shared" si="7"/>
        <v>0</v>
      </c>
      <c r="O20" s="6"/>
      <c r="P20" s="6">
        <f t="shared" si="0"/>
        <v>0</v>
      </c>
      <c r="Q20" s="183">
        <f t="shared" si="1"/>
        <v>0</v>
      </c>
      <c r="R20" s="183">
        <f t="shared" si="2"/>
        <v>0</v>
      </c>
    </row>
    <row r="21" spans="1:18" ht="15">
      <c r="A21" s="87">
        <v>9</v>
      </c>
      <c r="B21" s="92" t="s">
        <v>81</v>
      </c>
      <c r="C21" s="93" t="s">
        <v>9</v>
      </c>
      <c r="D21" s="267">
        <v>980</v>
      </c>
      <c r="E21" s="53"/>
      <c r="F21" s="6">
        <f t="shared" si="3"/>
        <v>0</v>
      </c>
      <c r="G21" s="6"/>
      <c r="H21" s="6">
        <f t="shared" si="4"/>
        <v>0</v>
      </c>
      <c r="I21" s="6"/>
      <c r="J21" s="6">
        <f t="shared" si="5"/>
        <v>0</v>
      </c>
      <c r="K21" s="6"/>
      <c r="L21" s="6">
        <f t="shared" si="6"/>
        <v>0</v>
      </c>
      <c r="M21" s="6"/>
      <c r="N21" s="6">
        <f t="shared" si="7"/>
        <v>0</v>
      </c>
      <c r="O21" s="6"/>
      <c r="P21" s="6">
        <f t="shared" si="0"/>
        <v>0</v>
      </c>
      <c r="Q21" s="183">
        <f t="shared" si="1"/>
        <v>0</v>
      </c>
      <c r="R21" s="183">
        <f t="shared" si="2"/>
        <v>0</v>
      </c>
    </row>
    <row r="22" spans="1:18" ht="15">
      <c r="A22" s="87">
        <v>10</v>
      </c>
      <c r="B22" s="92" t="s">
        <v>16</v>
      </c>
      <c r="C22" s="93"/>
      <c r="D22" s="267"/>
      <c r="E22" s="53"/>
      <c r="F22" s="6">
        <f t="shared" si="3"/>
        <v>0</v>
      </c>
      <c r="G22" s="6"/>
      <c r="H22" s="6">
        <f t="shared" si="4"/>
        <v>0</v>
      </c>
      <c r="I22" s="6"/>
      <c r="J22" s="6">
        <f t="shared" si="5"/>
        <v>0</v>
      </c>
      <c r="K22" s="6"/>
      <c r="L22" s="6">
        <f t="shared" si="6"/>
        <v>0</v>
      </c>
      <c r="M22" s="6"/>
      <c r="N22" s="6">
        <f t="shared" si="7"/>
        <v>0</v>
      </c>
      <c r="O22" s="6"/>
      <c r="P22" s="6">
        <f t="shared" si="0"/>
        <v>0</v>
      </c>
      <c r="Q22" s="183">
        <f t="shared" si="1"/>
        <v>0</v>
      </c>
      <c r="R22" s="183">
        <f t="shared" si="2"/>
        <v>0</v>
      </c>
    </row>
    <row r="23" spans="1:18" ht="15">
      <c r="A23" s="87">
        <v>11</v>
      </c>
      <c r="B23" s="92" t="s">
        <v>8</v>
      </c>
      <c r="C23" s="93" t="s">
        <v>17</v>
      </c>
      <c r="D23" s="267">
        <v>200</v>
      </c>
      <c r="E23" s="53"/>
      <c r="F23" s="6">
        <f t="shared" si="3"/>
        <v>0</v>
      </c>
      <c r="G23" s="6"/>
      <c r="H23" s="6">
        <f t="shared" si="4"/>
        <v>0</v>
      </c>
      <c r="I23" s="6"/>
      <c r="J23" s="6">
        <f t="shared" si="5"/>
        <v>0</v>
      </c>
      <c r="K23" s="6"/>
      <c r="L23" s="6">
        <f t="shared" si="6"/>
        <v>0</v>
      </c>
      <c r="M23" s="6"/>
      <c r="N23" s="6">
        <f t="shared" si="7"/>
        <v>0</v>
      </c>
      <c r="O23" s="6"/>
      <c r="P23" s="6">
        <f t="shared" si="0"/>
        <v>0</v>
      </c>
      <c r="Q23" s="183">
        <f t="shared" si="1"/>
        <v>0</v>
      </c>
      <c r="R23" s="183">
        <f t="shared" si="2"/>
        <v>0</v>
      </c>
    </row>
    <row r="24" spans="1:18" ht="15">
      <c r="A24" s="87">
        <v>12</v>
      </c>
      <c r="B24" s="92" t="s">
        <v>10</v>
      </c>
      <c r="C24" s="93" t="s">
        <v>17</v>
      </c>
      <c r="D24" s="267">
        <v>250</v>
      </c>
      <c r="E24" s="53"/>
      <c r="F24" s="6">
        <f t="shared" si="3"/>
        <v>0</v>
      </c>
      <c r="G24" s="6"/>
      <c r="H24" s="6">
        <f t="shared" si="4"/>
        <v>0</v>
      </c>
      <c r="I24" s="6"/>
      <c r="J24" s="6">
        <f t="shared" si="5"/>
        <v>0</v>
      </c>
      <c r="K24" s="6"/>
      <c r="L24" s="6">
        <f t="shared" si="6"/>
        <v>0</v>
      </c>
      <c r="M24" s="6"/>
      <c r="N24" s="6">
        <f t="shared" si="7"/>
        <v>0</v>
      </c>
      <c r="O24" s="6"/>
      <c r="P24" s="6">
        <f t="shared" si="0"/>
        <v>0</v>
      </c>
      <c r="Q24" s="183">
        <f t="shared" si="1"/>
        <v>0</v>
      </c>
      <c r="R24" s="183">
        <f t="shared" si="2"/>
        <v>0</v>
      </c>
    </row>
    <row r="25" spans="1:18" ht="15">
      <c r="A25" s="87">
        <v>13</v>
      </c>
      <c r="B25" s="92" t="s">
        <v>11</v>
      </c>
      <c r="C25" s="93" t="s">
        <v>17</v>
      </c>
      <c r="D25" s="267">
        <v>300</v>
      </c>
      <c r="E25" s="53"/>
      <c r="F25" s="6">
        <f t="shared" si="3"/>
        <v>0</v>
      </c>
      <c r="G25" s="6"/>
      <c r="H25" s="6">
        <f t="shared" si="4"/>
        <v>0</v>
      </c>
      <c r="I25" s="6"/>
      <c r="J25" s="6">
        <f t="shared" si="5"/>
        <v>0</v>
      </c>
      <c r="K25" s="6"/>
      <c r="L25" s="6">
        <f t="shared" si="6"/>
        <v>0</v>
      </c>
      <c r="M25" s="6"/>
      <c r="N25" s="6">
        <f t="shared" si="7"/>
        <v>0</v>
      </c>
      <c r="O25" s="6"/>
      <c r="P25" s="6">
        <f t="shared" si="0"/>
        <v>0</v>
      </c>
      <c r="Q25" s="183">
        <f t="shared" si="1"/>
        <v>0</v>
      </c>
      <c r="R25" s="183">
        <f t="shared" si="2"/>
        <v>0</v>
      </c>
    </row>
    <row r="26" spans="1:18" ht="15">
      <c r="A26" s="87">
        <v>14</v>
      </c>
      <c r="B26" s="92" t="s">
        <v>12</v>
      </c>
      <c r="C26" s="93" t="s">
        <v>17</v>
      </c>
      <c r="D26" s="267">
        <v>350</v>
      </c>
      <c r="E26" s="53"/>
      <c r="F26" s="6">
        <f t="shared" si="3"/>
        <v>0</v>
      </c>
      <c r="G26" s="6"/>
      <c r="H26" s="6">
        <f t="shared" si="4"/>
        <v>0</v>
      </c>
      <c r="I26" s="6"/>
      <c r="J26" s="6">
        <f t="shared" si="5"/>
        <v>0</v>
      </c>
      <c r="K26" s="6"/>
      <c r="L26" s="6">
        <f t="shared" si="6"/>
        <v>0</v>
      </c>
      <c r="M26" s="6"/>
      <c r="N26" s="6">
        <f t="shared" si="7"/>
        <v>0</v>
      </c>
      <c r="O26" s="6"/>
      <c r="P26" s="6">
        <f t="shared" si="0"/>
        <v>0</v>
      </c>
      <c r="Q26" s="183">
        <f t="shared" si="1"/>
        <v>0</v>
      </c>
      <c r="R26" s="183">
        <f t="shared" si="2"/>
        <v>0</v>
      </c>
    </row>
    <row r="27" spans="1:18" ht="15">
      <c r="A27" s="87">
        <v>15</v>
      </c>
      <c r="B27" s="92" t="s">
        <v>13</v>
      </c>
      <c r="C27" s="93" t="s">
        <v>17</v>
      </c>
      <c r="D27" s="267">
        <v>400</v>
      </c>
      <c r="E27" s="53"/>
      <c r="F27" s="6">
        <f t="shared" si="3"/>
        <v>0</v>
      </c>
      <c r="G27" s="6"/>
      <c r="H27" s="6">
        <f t="shared" si="4"/>
        <v>0</v>
      </c>
      <c r="I27" s="6"/>
      <c r="J27" s="6">
        <f t="shared" si="5"/>
        <v>0</v>
      </c>
      <c r="K27" s="6"/>
      <c r="L27" s="6">
        <f t="shared" si="6"/>
        <v>0</v>
      </c>
      <c r="M27" s="6"/>
      <c r="N27" s="6">
        <f t="shared" si="7"/>
        <v>0</v>
      </c>
      <c r="O27" s="6"/>
      <c r="P27" s="6">
        <f t="shared" si="0"/>
        <v>0</v>
      </c>
      <c r="Q27" s="183">
        <f t="shared" si="1"/>
        <v>0</v>
      </c>
      <c r="R27" s="183">
        <f t="shared" si="2"/>
        <v>0</v>
      </c>
    </row>
    <row r="28" spans="1:18" ht="15">
      <c r="A28" s="87">
        <v>16</v>
      </c>
      <c r="B28" s="92" t="s">
        <v>18</v>
      </c>
      <c r="C28" s="93" t="s">
        <v>17</v>
      </c>
      <c r="D28" s="267">
        <v>500</v>
      </c>
      <c r="E28" s="53"/>
      <c r="F28" s="6">
        <f t="shared" si="3"/>
        <v>0</v>
      </c>
      <c r="G28" s="6"/>
      <c r="H28" s="6">
        <f t="shared" si="4"/>
        <v>0</v>
      </c>
      <c r="I28" s="6"/>
      <c r="J28" s="6">
        <f t="shared" si="5"/>
        <v>0</v>
      </c>
      <c r="K28" s="6"/>
      <c r="L28" s="6">
        <f t="shared" si="6"/>
        <v>0</v>
      </c>
      <c r="M28" s="6"/>
      <c r="N28" s="6">
        <f t="shared" si="7"/>
        <v>0</v>
      </c>
      <c r="O28" s="6"/>
      <c r="P28" s="6">
        <f t="shared" si="0"/>
        <v>0</v>
      </c>
      <c r="Q28" s="183">
        <f t="shared" si="1"/>
        <v>0</v>
      </c>
      <c r="R28" s="183">
        <f t="shared" si="2"/>
        <v>0</v>
      </c>
    </row>
    <row r="29" spans="1:18" ht="15">
      <c r="A29" s="87">
        <v>17</v>
      </c>
      <c r="B29" s="92" t="s">
        <v>19</v>
      </c>
      <c r="C29" s="93"/>
      <c r="D29" s="267"/>
      <c r="E29" s="53"/>
      <c r="F29" s="6">
        <f t="shared" si="3"/>
        <v>0</v>
      </c>
      <c r="G29" s="6"/>
      <c r="H29" s="6">
        <f t="shared" si="4"/>
        <v>0</v>
      </c>
      <c r="I29" s="6"/>
      <c r="J29" s="6">
        <f t="shared" si="5"/>
        <v>0</v>
      </c>
      <c r="K29" s="6"/>
      <c r="L29" s="6">
        <f t="shared" si="6"/>
        <v>0</v>
      </c>
      <c r="M29" s="6"/>
      <c r="N29" s="6">
        <f t="shared" si="7"/>
        <v>0</v>
      </c>
      <c r="O29" s="6"/>
      <c r="P29" s="6">
        <f t="shared" si="0"/>
        <v>0</v>
      </c>
      <c r="Q29" s="183">
        <f t="shared" si="1"/>
        <v>0</v>
      </c>
      <c r="R29" s="183">
        <f t="shared" si="2"/>
        <v>0</v>
      </c>
    </row>
    <row r="30" spans="1:18" ht="15">
      <c r="A30" s="87">
        <v>18</v>
      </c>
      <c r="B30" s="92" t="s">
        <v>18</v>
      </c>
      <c r="C30" s="93" t="s">
        <v>17</v>
      </c>
      <c r="D30" s="267">
        <v>3600</v>
      </c>
      <c r="E30" s="53"/>
      <c r="F30" s="6">
        <f t="shared" si="3"/>
        <v>0</v>
      </c>
      <c r="G30" s="6"/>
      <c r="H30" s="6">
        <f t="shared" si="4"/>
        <v>0</v>
      </c>
      <c r="I30" s="6"/>
      <c r="J30" s="6">
        <f t="shared" si="5"/>
        <v>0</v>
      </c>
      <c r="K30" s="6"/>
      <c r="L30" s="6">
        <f t="shared" si="6"/>
        <v>0</v>
      </c>
      <c r="M30" s="6"/>
      <c r="N30" s="6">
        <f t="shared" si="7"/>
        <v>0</v>
      </c>
      <c r="O30" s="6"/>
      <c r="P30" s="6">
        <f t="shared" si="0"/>
        <v>0</v>
      </c>
      <c r="Q30" s="183">
        <f t="shared" si="1"/>
        <v>0</v>
      </c>
      <c r="R30" s="183">
        <f t="shared" si="2"/>
        <v>0</v>
      </c>
    </row>
    <row r="31" spans="1:18" ht="15">
      <c r="A31" s="87">
        <v>19</v>
      </c>
      <c r="B31" s="92" t="s">
        <v>20</v>
      </c>
      <c r="C31" s="93" t="s">
        <v>17</v>
      </c>
      <c r="D31" s="267">
        <v>5500</v>
      </c>
      <c r="E31" s="53"/>
      <c r="F31" s="6">
        <f t="shared" si="3"/>
        <v>0</v>
      </c>
      <c r="G31" s="6"/>
      <c r="H31" s="6">
        <f t="shared" si="4"/>
        <v>0</v>
      </c>
      <c r="I31" s="6"/>
      <c r="J31" s="6">
        <f t="shared" si="5"/>
        <v>0</v>
      </c>
      <c r="K31" s="6"/>
      <c r="L31" s="6">
        <f t="shared" si="6"/>
        <v>0</v>
      </c>
      <c r="M31" s="6"/>
      <c r="N31" s="6">
        <f t="shared" si="7"/>
        <v>0</v>
      </c>
      <c r="O31" s="6"/>
      <c r="P31" s="6">
        <f t="shared" si="0"/>
        <v>0</v>
      </c>
      <c r="Q31" s="183">
        <f t="shared" si="1"/>
        <v>0</v>
      </c>
      <c r="R31" s="183">
        <f t="shared" si="2"/>
        <v>0</v>
      </c>
    </row>
    <row r="32" spans="1:18" ht="15">
      <c r="A32" s="87">
        <v>20</v>
      </c>
      <c r="B32" s="102" t="s">
        <v>73</v>
      </c>
      <c r="C32" s="93"/>
      <c r="D32" s="267"/>
      <c r="E32" s="53"/>
      <c r="F32" s="6">
        <f t="shared" si="3"/>
        <v>0</v>
      </c>
      <c r="G32" s="6"/>
      <c r="H32" s="6">
        <f t="shared" si="4"/>
        <v>0</v>
      </c>
      <c r="I32" s="6"/>
      <c r="J32" s="6">
        <f t="shared" si="5"/>
        <v>0</v>
      </c>
      <c r="K32" s="6"/>
      <c r="L32" s="6">
        <f t="shared" si="6"/>
        <v>0</v>
      </c>
      <c r="M32" s="6"/>
      <c r="N32" s="6">
        <f t="shared" si="7"/>
        <v>0</v>
      </c>
      <c r="O32" s="6"/>
      <c r="P32" s="6">
        <f t="shared" si="0"/>
        <v>0</v>
      </c>
      <c r="Q32" s="183">
        <f t="shared" si="1"/>
        <v>0</v>
      </c>
      <c r="R32" s="183">
        <f t="shared" si="2"/>
        <v>0</v>
      </c>
    </row>
    <row r="33" spans="1:18" ht="15">
      <c r="A33" s="87">
        <v>21</v>
      </c>
      <c r="B33" s="92" t="s">
        <v>8</v>
      </c>
      <c r="C33" s="93" t="s">
        <v>9</v>
      </c>
      <c r="D33" s="267">
        <v>360</v>
      </c>
      <c r="E33" s="53"/>
      <c r="F33" s="6">
        <f t="shared" si="3"/>
        <v>0</v>
      </c>
      <c r="G33" s="6"/>
      <c r="H33" s="6">
        <f t="shared" si="4"/>
        <v>0</v>
      </c>
      <c r="I33" s="6"/>
      <c r="J33" s="6">
        <f t="shared" si="5"/>
        <v>0</v>
      </c>
      <c r="K33" s="6"/>
      <c r="L33" s="6">
        <f t="shared" si="6"/>
        <v>0</v>
      </c>
      <c r="M33" s="6">
        <v>500</v>
      </c>
      <c r="N33" s="6">
        <f t="shared" si="7"/>
        <v>180000</v>
      </c>
      <c r="O33" s="6"/>
      <c r="P33" s="6">
        <f t="shared" si="0"/>
        <v>0</v>
      </c>
      <c r="Q33" s="183">
        <f t="shared" si="1"/>
        <v>0</v>
      </c>
      <c r="R33" s="183">
        <f t="shared" si="2"/>
        <v>0</v>
      </c>
    </row>
    <row r="34" spans="1:18" ht="15">
      <c r="A34" s="87">
        <v>22</v>
      </c>
      <c r="B34" s="92" t="s">
        <v>10</v>
      </c>
      <c r="C34" s="93" t="s">
        <v>9</v>
      </c>
      <c r="D34" s="267">
        <v>420</v>
      </c>
      <c r="E34" s="53"/>
      <c r="F34" s="6">
        <f t="shared" si="3"/>
        <v>0</v>
      </c>
      <c r="G34" s="6"/>
      <c r="H34" s="6">
        <f t="shared" si="4"/>
        <v>0</v>
      </c>
      <c r="I34" s="6"/>
      <c r="J34" s="6">
        <f t="shared" si="5"/>
        <v>0</v>
      </c>
      <c r="K34" s="6"/>
      <c r="L34" s="6">
        <f t="shared" si="6"/>
        <v>0</v>
      </c>
      <c r="M34" s="6"/>
      <c r="N34" s="6">
        <f t="shared" si="7"/>
        <v>0</v>
      </c>
      <c r="O34" s="6"/>
      <c r="P34" s="6">
        <f t="shared" si="0"/>
        <v>0</v>
      </c>
      <c r="Q34" s="183">
        <f t="shared" si="1"/>
        <v>0</v>
      </c>
      <c r="R34" s="183">
        <f t="shared" si="2"/>
        <v>0</v>
      </c>
    </row>
    <row r="35" spans="1:18" ht="15">
      <c r="A35" s="87">
        <v>23</v>
      </c>
      <c r="B35" s="92" t="s">
        <v>21</v>
      </c>
      <c r="C35" s="93" t="s">
        <v>9</v>
      </c>
      <c r="D35" s="267">
        <v>480</v>
      </c>
      <c r="E35" s="53"/>
      <c r="F35" s="6">
        <f t="shared" si="3"/>
        <v>0</v>
      </c>
      <c r="G35" s="6"/>
      <c r="H35" s="6">
        <f t="shared" si="4"/>
        <v>0</v>
      </c>
      <c r="I35" s="6"/>
      <c r="J35" s="6">
        <f t="shared" si="5"/>
        <v>0</v>
      </c>
      <c r="K35" s="6"/>
      <c r="L35" s="6">
        <f t="shared" si="6"/>
        <v>0</v>
      </c>
      <c r="M35" s="6"/>
      <c r="N35" s="6">
        <f t="shared" si="7"/>
        <v>0</v>
      </c>
      <c r="O35" s="6"/>
      <c r="P35" s="6">
        <f t="shared" si="0"/>
        <v>0</v>
      </c>
      <c r="Q35" s="183">
        <f t="shared" si="1"/>
        <v>0</v>
      </c>
      <c r="R35" s="183">
        <f t="shared" si="2"/>
        <v>0</v>
      </c>
    </row>
    <row r="36" spans="1:18" ht="15">
      <c r="A36" s="87">
        <v>24</v>
      </c>
      <c r="B36" s="92" t="s">
        <v>22</v>
      </c>
      <c r="C36" s="93" t="s">
        <v>9</v>
      </c>
      <c r="D36" s="267">
        <v>520</v>
      </c>
      <c r="E36" s="53"/>
      <c r="F36" s="6">
        <f t="shared" si="3"/>
        <v>0</v>
      </c>
      <c r="G36" s="6"/>
      <c r="H36" s="6">
        <f t="shared" si="4"/>
        <v>0</v>
      </c>
      <c r="I36" s="6"/>
      <c r="J36" s="6">
        <f t="shared" si="5"/>
        <v>0</v>
      </c>
      <c r="K36" s="6"/>
      <c r="L36" s="6">
        <f t="shared" si="6"/>
        <v>0</v>
      </c>
      <c r="M36" s="6"/>
      <c r="N36" s="6">
        <f t="shared" si="7"/>
        <v>0</v>
      </c>
      <c r="O36" s="6"/>
      <c r="P36" s="6">
        <f t="shared" si="0"/>
        <v>0</v>
      </c>
      <c r="Q36" s="183">
        <f t="shared" si="1"/>
        <v>0</v>
      </c>
      <c r="R36" s="183">
        <f t="shared" si="2"/>
        <v>0</v>
      </c>
    </row>
    <row r="37" spans="1:18" ht="15">
      <c r="A37" s="87">
        <v>25</v>
      </c>
      <c r="B37" s="92" t="s">
        <v>13</v>
      </c>
      <c r="C37" s="93" t="s">
        <v>9</v>
      </c>
      <c r="D37" s="267">
        <v>550</v>
      </c>
      <c r="E37" s="53"/>
      <c r="F37" s="6">
        <f t="shared" si="3"/>
        <v>0</v>
      </c>
      <c r="G37" s="6"/>
      <c r="H37" s="6">
        <f t="shared" si="4"/>
        <v>0</v>
      </c>
      <c r="I37" s="6"/>
      <c r="J37" s="6">
        <f t="shared" si="5"/>
        <v>0</v>
      </c>
      <c r="K37" s="6"/>
      <c r="L37" s="6">
        <f t="shared" si="6"/>
        <v>0</v>
      </c>
      <c r="M37" s="6"/>
      <c r="N37" s="6">
        <f t="shared" si="7"/>
        <v>0</v>
      </c>
      <c r="O37" s="6"/>
      <c r="P37" s="6">
        <f t="shared" si="0"/>
        <v>0</v>
      </c>
      <c r="Q37" s="183">
        <f t="shared" si="1"/>
        <v>0</v>
      </c>
      <c r="R37" s="183">
        <f t="shared" si="2"/>
        <v>0</v>
      </c>
    </row>
    <row r="38" spans="1:18" ht="15">
      <c r="A38" s="87">
        <v>26</v>
      </c>
      <c r="B38" s="92" t="s">
        <v>23</v>
      </c>
      <c r="C38" s="93" t="s">
        <v>9</v>
      </c>
      <c r="D38" s="267">
        <v>700</v>
      </c>
      <c r="E38" s="53"/>
      <c r="F38" s="6">
        <f t="shared" si="3"/>
        <v>0</v>
      </c>
      <c r="G38" s="6"/>
      <c r="H38" s="6">
        <f t="shared" si="4"/>
        <v>0</v>
      </c>
      <c r="I38" s="6"/>
      <c r="J38" s="6">
        <f t="shared" si="5"/>
        <v>0</v>
      </c>
      <c r="K38" s="6"/>
      <c r="L38" s="6">
        <f t="shared" si="6"/>
        <v>0</v>
      </c>
      <c r="M38" s="6"/>
      <c r="N38" s="6">
        <f t="shared" si="7"/>
        <v>0</v>
      </c>
      <c r="O38" s="6"/>
      <c r="P38" s="6">
        <f t="shared" si="0"/>
        <v>0</v>
      </c>
      <c r="Q38" s="183">
        <f t="shared" si="1"/>
        <v>0</v>
      </c>
      <c r="R38" s="183">
        <f t="shared" si="2"/>
        <v>0</v>
      </c>
    </row>
    <row r="39" spans="1:18" ht="15">
      <c r="A39" s="87">
        <v>27</v>
      </c>
      <c r="B39" s="92" t="s">
        <v>24</v>
      </c>
      <c r="C39" s="93" t="s">
        <v>9</v>
      </c>
      <c r="D39" s="267">
        <v>870</v>
      </c>
      <c r="E39" s="53"/>
      <c r="F39" s="6">
        <f t="shared" si="3"/>
        <v>0</v>
      </c>
      <c r="G39" s="6"/>
      <c r="H39" s="6">
        <f t="shared" si="4"/>
        <v>0</v>
      </c>
      <c r="I39" s="6"/>
      <c r="J39" s="6">
        <f t="shared" si="5"/>
        <v>0</v>
      </c>
      <c r="K39" s="6"/>
      <c r="L39" s="6">
        <f t="shared" si="6"/>
        <v>0</v>
      </c>
      <c r="M39" s="6"/>
      <c r="N39" s="6">
        <f t="shared" si="7"/>
        <v>0</v>
      </c>
      <c r="O39" s="6"/>
      <c r="P39" s="6">
        <f t="shared" si="0"/>
        <v>0</v>
      </c>
      <c r="Q39" s="183">
        <f t="shared" si="1"/>
        <v>0</v>
      </c>
      <c r="R39" s="183">
        <f t="shared" si="2"/>
        <v>0</v>
      </c>
    </row>
    <row r="40" spans="1:18" ht="15">
      <c r="A40" s="87">
        <v>28</v>
      </c>
      <c r="B40" s="92" t="s">
        <v>126</v>
      </c>
      <c r="C40" s="93"/>
      <c r="D40" s="267">
        <v>980</v>
      </c>
      <c r="E40" s="53"/>
      <c r="F40" s="6">
        <f t="shared" si="3"/>
        <v>0</v>
      </c>
      <c r="G40" s="6"/>
      <c r="H40" s="6">
        <f t="shared" si="4"/>
        <v>0</v>
      </c>
      <c r="I40" s="6"/>
      <c r="J40" s="6">
        <f t="shared" si="5"/>
        <v>0</v>
      </c>
      <c r="K40" s="6"/>
      <c r="L40" s="6">
        <f t="shared" si="6"/>
        <v>0</v>
      </c>
      <c r="M40" s="6"/>
      <c r="N40" s="6">
        <f t="shared" si="7"/>
        <v>0</v>
      </c>
      <c r="O40" s="6"/>
      <c r="P40" s="6">
        <f t="shared" si="0"/>
        <v>0</v>
      </c>
      <c r="Q40" s="183">
        <f t="shared" si="1"/>
        <v>0</v>
      </c>
      <c r="R40" s="183">
        <f t="shared" si="2"/>
        <v>0</v>
      </c>
    </row>
    <row r="41" spans="1:18" ht="15">
      <c r="A41" s="87">
        <v>29</v>
      </c>
      <c r="B41" s="92" t="s">
        <v>25</v>
      </c>
      <c r="C41" s="93"/>
      <c r="E41" s="53"/>
      <c r="F41" s="6">
        <f t="shared" si="3"/>
        <v>0</v>
      </c>
      <c r="G41" s="6"/>
      <c r="H41" s="6">
        <f t="shared" si="4"/>
        <v>0</v>
      </c>
      <c r="I41" s="6"/>
      <c r="J41" s="6">
        <f t="shared" si="5"/>
        <v>0</v>
      </c>
      <c r="K41" s="6"/>
      <c r="L41" s="6">
        <f t="shared" si="6"/>
        <v>0</v>
      </c>
      <c r="M41" s="6"/>
      <c r="N41" s="6">
        <f t="shared" si="7"/>
        <v>0</v>
      </c>
      <c r="O41" s="6"/>
      <c r="P41" s="6">
        <f t="shared" si="0"/>
        <v>0</v>
      </c>
      <c r="Q41" s="183">
        <f t="shared" si="1"/>
        <v>0</v>
      </c>
      <c r="R41" s="183">
        <f t="shared" si="2"/>
        <v>0</v>
      </c>
    </row>
    <row r="42" spans="1:18" ht="15">
      <c r="A42" s="87">
        <v>30</v>
      </c>
      <c r="B42" s="92" t="s">
        <v>8</v>
      </c>
      <c r="C42" s="93" t="s">
        <v>26</v>
      </c>
      <c r="D42" s="267">
        <v>200</v>
      </c>
      <c r="E42" s="53"/>
      <c r="F42" s="6">
        <f t="shared" si="3"/>
        <v>0</v>
      </c>
      <c r="G42" s="6"/>
      <c r="H42" s="6">
        <f t="shared" si="4"/>
        <v>0</v>
      </c>
      <c r="I42" s="6"/>
      <c r="J42" s="6">
        <f t="shared" si="5"/>
        <v>0</v>
      </c>
      <c r="K42" s="6"/>
      <c r="L42" s="6">
        <f t="shared" si="6"/>
        <v>0</v>
      </c>
      <c r="M42" s="6">
        <v>24</v>
      </c>
      <c r="N42" s="6">
        <f t="shared" si="7"/>
        <v>4800</v>
      </c>
      <c r="O42" s="6"/>
      <c r="P42" s="6">
        <f t="shared" si="0"/>
        <v>0</v>
      </c>
      <c r="Q42" s="183">
        <f t="shared" si="1"/>
        <v>0</v>
      </c>
      <c r="R42" s="183">
        <f t="shared" si="2"/>
        <v>0</v>
      </c>
    </row>
    <row r="43" spans="1:18" ht="15">
      <c r="A43" s="87">
        <v>31</v>
      </c>
      <c r="B43" s="92" t="s">
        <v>10</v>
      </c>
      <c r="C43" s="93" t="s">
        <v>26</v>
      </c>
      <c r="D43" s="267">
        <v>250</v>
      </c>
      <c r="E43" s="53"/>
      <c r="F43" s="6">
        <f t="shared" si="3"/>
        <v>0</v>
      </c>
      <c r="G43" s="6"/>
      <c r="H43" s="6">
        <f t="shared" si="4"/>
        <v>0</v>
      </c>
      <c r="I43" s="6"/>
      <c r="J43" s="6">
        <f t="shared" si="5"/>
        <v>0</v>
      </c>
      <c r="K43" s="6"/>
      <c r="L43" s="6">
        <f t="shared" si="6"/>
        <v>0</v>
      </c>
      <c r="M43" s="6">
        <v>24</v>
      </c>
      <c r="N43" s="6">
        <f t="shared" si="7"/>
        <v>6000</v>
      </c>
      <c r="O43" s="6"/>
      <c r="P43" s="6">
        <f t="shared" si="0"/>
        <v>0</v>
      </c>
      <c r="Q43" s="183">
        <f t="shared" si="1"/>
        <v>0</v>
      </c>
      <c r="R43" s="183">
        <f t="shared" si="2"/>
        <v>0</v>
      </c>
    </row>
    <row r="44" spans="1:18" ht="15">
      <c r="A44" s="87">
        <v>32</v>
      </c>
      <c r="B44" s="92" t="s">
        <v>11</v>
      </c>
      <c r="C44" s="93" t="s">
        <v>26</v>
      </c>
      <c r="D44" s="267">
        <v>300</v>
      </c>
      <c r="E44" s="53"/>
      <c r="F44" s="6">
        <f t="shared" si="3"/>
        <v>0</v>
      </c>
      <c r="G44" s="6"/>
      <c r="H44" s="6">
        <f t="shared" si="4"/>
        <v>0</v>
      </c>
      <c r="I44" s="6"/>
      <c r="J44" s="6">
        <f t="shared" si="5"/>
        <v>0</v>
      </c>
      <c r="K44" s="6"/>
      <c r="L44" s="6">
        <f t="shared" si="6"/>
        <v>0</v>
      </c>
      <c r="M44" s="6"/>
      <c r="N44" s="6">
        <f t="shared" si="7"/>
        <v>0</v>
      </c>
      <c r="O44" s="6"/>
      <c r="P44" s="6">
        <f t="shared" si="0"/>
        <v>0</v>
      </c>
      <c r="Q44" s="183">
        <f t="shared" si="1"/>
        <v>0</v>
      </c>
      <c r="R44" s="183">
        <f t="shared" si="2"/>
        <v>0</v>
      </c>
    </row>
    <row r="45" spans="1:18" ht="15">
      <c r="A45" s="87">
        <v>33</v>
      </c>
      <c r="B45" s="92" t="s">
        <v>12</v>
      </c>
      <c r="C45" s="93" t="s">
        <v>26</v>
      </c>
      <c r="D45" s="267">
        <v>350</v>
      </c>
      <c r="E45" s="53"/>
      <c r="F45" s="6">
        <f t="shared" si="3"/>
        <v>0</v>
      </c>
      <c r="G45" s="6"/>
      <c r="H45" s="6">
        <f t="shared" si="4"/>
        <v>0</v>
      </c>
      <c r="I45" s="6"/>
      <c r="J45" s="6">
        <f t="shared" si="5"/>
        <v>0</v>
      </c>
      <c r="K45" s="6"/>
      <c r="L45" s="6">
        <f t="shared" si="6"/>
        <v>0</v>
      </c>
      <c r="M45" s="6"/>
      <c r="N45" s="6">
        <f t="shared" si="7"/>
        <v>0</v>
      </c>
      <c r="O45" s="6"/>
      <c r="P45" s="6">
        <f aca="true" t="shared" si="8" ref="P45:P76">D45*O45</f>
        <v>0</v>
      </c>
      <c r="Q45" s="183">
        <f aca="true" t="shared" si="9" ref="Q45:Q80">E45+G45+I45+O45</f>
        <v>0</v>
      </c>
      <c r="R45" s="183">
        <f aca="true" t="shared" si="10" ref="R45:R79">F45+H45+J45+P45</f>
        <v>0</v>
      </c>
    </row>
    <row r="46" spans="1:18" ht="15">
      <c r="A46" s="87">
        <v>34</v>
      </c>
      <c r="B46" s="92" t="s">
        <v>13</v>
      </c>
      <c r="C46" s="93" t="s">
        <v>26</v>
      </c>
      <c r="D46" s="267">
        <v>400</v>
      </c>
      <c r="E46" s="53"/>
      <c r="F46" s="6">
        <f t="shared" si="3"/>
        <v>0</v>
      </c>
      <c r="G46" s="6"/>
      <c r="H46" s="6">
        <f t="shared" si="4"/>
        <v>0</v>
      </c>
      <c r="I46" s="6"/>
      <c r="J46" s="6">
        <f t="shared" si="5"/>
        <v>0</v>
      </c>
      <c r="K46" s="6"/>
      <c r="L46" s="6">
        <f t="shared" si="6"/>
        <v>0</v>
      </c>
      <c r="M46" s="6"/>
      <c r="N46" s="6">
        <f t="shared" si="7"/>
        <v>0</v>
      </c>
      <c r="O46" s="6"/>
      <c r="P46" s="6">
        <f t="shared" si="8"/>
        <v>0</v>
      </c>
      <c r="Q46" s="183">
        <f t="shared" si="9"/>
        <v>0</v>
      </c>
      <c r="R46" s="183">
        <f t="shared" si="10"/>
        <v>0</v>
      </c>
    </row>
    <row r="47" spans="1:18" ht="15">
      <c r="A47" s="87">
        <v>35</v>
      </c>
      <c r="B47" s="219" t="s">
        <v>127</v>
      </c>
      <c r="C47" s="93" t="s">
        <v>26</v>
      </c>
      <c r="D47" s="267">
        <v>500</v>
      </c>
      <c r="E47" s="53"/>
      <c r="F47" s="6">
        <f t="shared" si="3"/>
        <v>0</v>
      </c>
      <c r="G47" s="6"/>
      <c r="H47" s="6">
        <f t="shared" si="4"/>
        <v>0</v>
      </c>
      <c r="I47" s="6"/>
      <c r="J47" s="6">
        <f t="shared" si="5"/>
        <v>0</v>
      </c>
      <c r="K47" s="6"/>
      <c r="L47" s="6">
        <f t="shared" si="6"/>
        <v>0</v>
      </c>
      <c r="M47" s="6"/>
      <c r="N47" s="6">
        <f t="shared" si="7"/>
        <v>0</v>
      </c>
      <c r="O47" s="6"/>
      <c r="P47" s="6">
        <f t="shared" si="8"/>
        <v>0</v>
      </c>
      <c r="Q47" s="183">
        <f t="shared" si="9"/>
        <v>0</v>
      </c>
      <c r="R47" s="183">
        <f t="shared" si="10"/>
        <v>0</v>
      </c>
    </row>
    <row r="48" spans="1:18" ht="15">
      <c r="A48" s="87">
        <v>36</v>
      </c>
      <c r="B48" s="92" t="s">
        <v>19</v>
      </c>
      <c r="C48" s="93"/>
      <c r="D48" s="267"/>
      <c r="E48" s="53"/>
      <c r="F48" s="6">
        <f t="shared" si="3"/>
        <v>0</v>
      </c>
      <c r="G48" s="6"/>
      <c r="H48" s="6">
        <f t="shared" si="4"/>
        <v>0</v>
      </c>
      <c r="I48" s="6"/>
      <c r="J48" s="6">
        <f t="shared" si="5"/>
        <v>0</v>
      </c>
      <c r="K48" s="6"/>
      <c r="L48" s="6">
        <f t="shared" si="6"/>
        <v>0</v>
      </c>
      <c r="M48" s="6"/>
      <c r="N48" s="6">
        <f t="shared" si="7"/>
        <v>0</v>
      </c>
      <c r="O48" s="6"/>
      <c r="P48" s="6">
        <f t="shared" si="8"/>
        <v>0</v>
      </c>
      <c r="Q48" s="183">
        <f t="shared" si="9"/>
        <v>0</v>
      </c>
      <c r="R48" s="183">
        <f t="shared" si="10"/>
        <v>0</v>
      </c>
    </row>
    <row r="49" spans="1:18" ht="15">
      <c r="A49" s="87">
        <v>37</v>
      </c>
      <c r="B49" s="92" t="s">
        <v>18</v>
      </c>
      <c r="C49" s="93" t="s">
        <v>26</v>
      </c>
      <c r="D49" s="267">
        <v>3600</v>
      </c>
      <c r="E49" s="53"/>
      <c r="F49" s="6">
        <f t="shared" si="3"/>
        <v>0</v>
      </c>
      <c r="G49" s="6"/>
      <c r="H49" s="6">
        <f t="shared" si="4"/>
        <v>0</v>
      </c>
      <c r="I49" s="6"/>
      <c r="J49" s="6">
        <f t="shared" si="5"/>
        <v>0</v>
      </c>
      <c r="K49" s="6"/>
      <c r="L49" s="6">
        <f t="shared" si="6"/>
        <v>0</v>
      </c>
      <c r="M49" s="6"/>
      <c r="N49" s="6">
        <f t="shared" si="7"/>
        <v>0</v>
      </c>
      <c r="O49" s="6"/>
      <c r="P49" s="6">
        <f t="shared" si="8"/>
        <v>0</v>
      </c>
      <c r="Q49" s="183">
        <f t="shared" si="9"/>
        <v>0</v>
      </c>
      <c r="R49" s="183">
        <f t="shared" si="10"/>
        <v>0</v>
      </c>
    </row>
    <row r="50" spans="1:18" ht="15">
      <c r="A50" s="87">
        <v>38</v>
      </c>
      <c r="B50" s="92" t="s">
        <v>20</v>
      </c>
      <c r="C50" s="93" t="s">
        <v>26</v>
      </c>
      <c r="D50" s="267">
        <v>5500</v>
      </c>
      <c r="E50" s="53"/>
      <c r="F50" s="6">
        <f t="shared" si="3"/>
        <v>0</v>
      </c>
      <c r="G50" s="6"/>
      <c r="H50" s="6">
        <f t="shared" si="4"/>
        <v>0</v>
      </c>
      <c r="I50" s="6"/>
      <c r="J50" s="6">
        <f t="shared" si="5"/>
        <v>0</v>
      </c>
      <c r="K50" s="6"/>
      <c r="L50" s="6">
        <f t="shared" si="6"/>
        <v>0</v>
      </c>
      <c r="M50" s="6"/>
      <c r="N50" s="6">
        <f t="shared" si="7"/>
        <v>0</v>
      </c>
      <c r="O50" s="6"/>
      <c r="P50" s="6">
        <f t="shared" si="8"/>
        <v>0</v>
      </c>
      <c r="Q50" s="183">
        <f t="shared" si="9"/>
        <v>0</v>
      </c>
      <c r="R50" s="183">
        <f t="shared" si="10"/>
        <v>0</v>
      </c>
    </row>
    <row r="51" spans="1:18" ht="15">
      <c r="A51" s="87">
        <v>39</v>
      </c>
      <c r="B51" s="62" t="s">
        <v>74</v>
      </c>
      <c r="C51" s="274"/>
      <c r="D51" s="267"/>
      <c r="E51" s="53"/>
      <c r="F51" s="6">
        <f t="shared" si="3"/>
        <v>0</v>
      </c>
      <c r="G51" s="6"/>
      <c r="H51" s="6">
        <f t="shared" si="4"/>
        <v>0</v>
      </c>
      <c r="I51" s="6"/>
      <c r="J51" s="6">
        <f t="shared" si="5"/>
        <v>0</v>
      </c>
      <c r="K51" s="6"/>
      <c r="L51" s="6">
        <f t="shared" si="6"/>
        <v>0</v>
      </c>
      <c r="M51" s="6"/>
      <c r="N51" s="6">
        <f t="shared" si="7"/>
        <v>0</v>
      </c>
      <c r="O51" s="6"/>
      <c r="P51" s="6">
        <f t="shared" si="8"/>
        <v>0</v>
      </c>
      <c r="Q51" s="183">
        <f t="shared" si="9"/>
        <v>0</v>
      </c>
      <c r="R51" s="183">
        <f t="shared" si="10"/>
        <v>0</v>
      </c>
    </row>
    <row r="52" spans="1:18" ht="15">
      <c r="A52" s="87">
        <v>40</v>
      </c>
      <c r="B52" s="226" t="s">
        <v>8</v>
      </c>
      <c r="C52" s="274" t="s">
        <v>9</v>
      </c>
      <c r="D52" s="267">
        <v>360</v>
      </c>
      <c r="E52" s="183"/>
      <c r="F52" s="6">
        <f t="shared" si="3"/>
        <v>0</v>
      </c>
      <c r="G52" s="173"/>
      <c r="H52" s="6">
        <f t="shared" si="4"/>
        <v>0</v>
      </c>
      <c r="I52" s="173">
        <v>50</v>
      </c>
      <c r="J52" s="6">
        <f t="shared" si="5"/>
        <v>18000</v>
      </c>
      <c r="K52" s="6"/>
      <c r="L52" s="6">
        <f t="shared" si="6"/>
        <v>0</v>
      </c>
      <c r="M52" s="6"/>
      <c r="N52" s="6">
        <f t="shared" si="7"/>
        <v>0</v>
      </c>
      <c r="O52" s="173"/>
      <c r="P52" s="6">
        <f t="shared" si="8"/>
        <v>0</v>
      </c>
      <c r="Q52" s="183">
        <f t="shared" si="9"/>
        <v>50</v>
      </c>
      <c r="R52" s="183">
        <f t="shared" si="10"/>
        <v>18000</v>
      </c>
    </row>
    <row r="53" spans="1:18" ht="15">
      <c r="A53" s="87">
        <v>41</v>
      </c>
      <c r="B53" s="275" t="s">
        <v>10</v>
      </c>
      <c r="C53" s="274" t="s">
        <v>9</v>
      </c>
      <c r="D53" s="267">
        <v>420</v>
      </c>
      <c r="E53" s="183"/>
      <c r="F53" s="6">
        <f t="shared" si="3"/>
        <v>0</v>
      </c>
      <c r="G53" s="173"/>
      <c r="H53" s="6">
        <f t="shared" si="4"/>
        <v>0</v>
      </c>
      <c r="I53" s="173">
        <v>60</v>
      </c>
      <c r="J53" s="6">
        <f t="shared" si="5"/>
        <v>25200</v>
      </c>
      <c r="K53" s="6"/>
      <c r="L53" s="6">
        <f t="shared" si="6"/>
        <v>0</v>
      </c>
      <c r="M53" s="6"/>
      <c r="N53" s="6">
        <f t="shared" si="7"/>
        <v>0</v>
      </c>
      <c r="O53" s="173"/>
      <c r="P53" s="6">
        <f t="shared" si="8"/>
        <v>0</v>
      </c>
      <c r="Q53" s="183">
        <f t="shared" si="9"/>
        <v>60</v>
      </c>
      <c r="R53" s="183">
        <f t="shared" si="10"/>
        <v>25200</v>
      </c>
    </row>
    <row r="54" spans="1:18" ht="15">
      <c r="A54" s="87">
        <v>42</v>
      </c>
      <c r="B54" s="275" t="s">
        <v>11</v>
      </c>
      <c r="C54" s="274" t="s">
        <v>9</v>
      </c>
      <c r="D54" s="267">
        <v>480</v>
      </c>
      <c r="E54" s="183"/>
      <c r="F54" s="6">
        <f t="shared" si="3"/>
        <v>0</v>
      </c>
      <c r="G54" s="173"/>
      <c r="H54" s="6">
        <f t="shared" si="4"/>
        <v>0</v>
      </c>
      <c r="I54" s="173"/>
      <c r="J54" s="6">
        <f t="shared" si="5"/>
        <v>0</v>
      </c>
      <c r="K54" s="6"/>
      <c r="L54" s="6">
        <f t="shared" si="6"/>
        <v>0</v>
      </c>
      <c r="M54" s="6"/>
      <c r="N54" s="6">
        <f t="shared" si="7"/>
        <v>0</v>
      </c>
      <c r="O54" s="173"/>
      <c r="P54" s="6">
        <f t="shared" si="8"/>
        <v>0</v>
      </c>
      <c r="Q54" s="183">
        <f t="shared" si="9"/>
        <v>0</v>
      </c>
      <c r="R54" s="183">
        <f t="shared" si="10"/>
        <v>0</v>
      </c>
    </row>
    <row r="55" spans="1:18" ht="15">
      <c r="A55" s="87">
        <v>43</v>
      </c>
      <c r="B55" s="275" t="s">
        <v>12</v>
      </c>
      <c r="C55" s="274" t="s">
        <v>9</v>
      </c>
      <c r="D55" s="267">
        <v>520</v>
      </c>
      <c r="E55" s="183"/>
      <c r="F55" s="6">
        <f t="shared" si="3"/>
        <v>0</v>
      </c>
      <c r="G55" s="173"/>
      <c r="H55" s="6">
        <f t="shared" si="4"/>
        <v>0</v>
      </c>
      <c r="I55" s="173"/>
      <c r="J55" s="6">
        <f t="shared" si="5"/>
        <v>0</v>
      </c>
      <c r="K55" s="6"/>
      <c r="L55" s="6">
        <f t="shared" si="6"/>
        <v>0</v>
      </c>
      <c r="M55" s="6"/>
      <c r="N55" s="6">
        <f t="shared" si="7"/>
        <v>0</v>
      </c>
      <c r="O55" s="173"/>
      <c r="P55" s="6">
        <f t="shared" si="8"/>
        <v>0</v>
      </c>
      <c r="Q55" s="183">
        <f t="shared" si="9"/>
        <v>0</v>
      </c>
      <c r="R55" s="183">
        <f t="shared" si="10"/>
        <v>0</v>
      </c>
    </row>
    <row r="56" spans="1:18" ht="15">
      <c r="A56" s="87">
        <v>44</v>
      </c>
      <c r="B56" s="275" t="s">
        <v>27</v>
      </c>
      <c r="C56" s="274" t="s">
        <v>9</v>
      </c>
      <c r="D56" s="267">
        <v>550</v>
      </c>
      <c r="E56" s="183"/>
      <c r="F56" s="6">
        <f t="shared" si="3"/>
        <v>0</v>
      </c>
      <c r="G56" s="173"/>
      <c r="H56" s="6">
        <f t="shared" si="4"/>
        <v>0</v>
      </c>
      <c r="I56" s="173"/>
      <c r="J56" s="6">
        <f t="shared" si="5"/>
        <v>0</v>
      </c>
      <c r="K56" s="6"/>
      <c r="L56" s="6">
        <f t="shared" si="6"/>
        <v>0</v>
      </c>
      <c r="M56" s="6"/>
      <c r="N56" s="6">
        <f t="shared" si="7"/>
        <v>0</v>
      </c>
      <c r="O56" s="173"/>
      <c r="P56" s="6">
        <f t="shared" si="8"/>
        <v>0</v>
      </c>
      <c r="Q56" s="183">
        <f t="shared" si="9"/>
        <v>0</v>
      </c>
      <c r="R56" s="183">
        <f t="shared" si="10"/>
        <v>0</v>
      </c>
    </row>
    <row r="57" spans="1:18" ht="15">
      <c r="A57" s="87">
        <v>45</v>
      </c>
      <c r="B57" s="275" t="s">
        <v>238</v>
      </c>
      <c r="C57" s="274" t="s">
        <v>9</v>
      </c>
      <c r="D57" s="267">
        <v>770</v>
      </c>
      <c r="E57" s="183"/>
      <c r="F57" s="6">
        <f t="shared" si="3"/>
        <v>0</v>
      </c>
      <c r="G57" s="173"/>
      <c r="H57" s="6">
        <f t="shared" si="4"/>
        <v>0</v>
      </c>
      <c r="I57" s="173">
        <v>160</v>
      </c>
      <c r="J57" s="6">
        <f t="shared" si="5"/>
        <v>123200</v>
      </c>
      <c r="K57" s="6"/>
      <c r="L57" s="6">
        <f t="shared" si="6"/>
        <v>0</v>
      </c>
      <c r="M57" s="6"/>
      <c r="N57" s="6">
        <f t="shared" si="7"/>
        <v>0</v>
      </c>
      <c r="O57" s="173"/>
      <c r="P57" s="6">
        <f t="shared" si="8"/>
        <v>0</v>
      </c>
      <c r="Q57" s="183">
        <f t="shared" si="9"/>
        <v>160</v>
      </c>
      <c r="R57" s="183">
        <f t="shared" si="10"/>
        <v>123200</v>
      </c>
    </row>
    <row r="58" spans="1:18" ht="15">
      <c r="A58" s="87">
        <v>46</v>
      </c>
      <c r="B58" s="275" t="s">
        <v>239</v>
      </c>
      <c r="C58" s="274" t="s">
        <v>9</v>
      </c>
      <c r="D58" s="267">
        <v>960</v>
      </c>
      <c r="E58" s="183"/>
      <c r="F58" s="6">
        <f t="shared" si="3"/>
        <v>0</v>
      </c>
      <c r="G58" s="173"/>
      <c r="H58" s="6">
        <f t="shared" si="4"/>
        <v>0</v>
      </c>
      <c r="I58" s="173">
        <v>110</v>
      </c>
      <c r="J58" s="6">
        <f t="shared" si="5"/>
        <v>105600</v>
      </c>
      <c r="K58" s="6"/>
      <c r="L58" s="6">
        <f t="shared" si="6"/>
        <v>0</v>
      </c>
      <c r="M58" s="6"/>
      <c r="N58" s="6">
        <f t="shared" si="7"/>
        <v>0</v>
      </c>
      <c r="O58" s="173"/>
      <c r="P58" s="6">
        <f t="shared" si="8"/>
        <v>0</v>
      </c>
      <c r="Q58" s="183">
        <f t="shared" si="9"/>
        <v>110</v>
      </c>
      <c r="R58" s="183">
        <f t="shared" si="10"/>
        <v>105600</v>
      </c>
    </row>
    <row r="59" spans="1:18" ht="15">
      <c r="A59" s="87">
        <v>47</v>
      </c>
      <c r="B59" s="490" t="s">
        <v>240</v>
      </c>
      <c r="C59" s="274" t="s">
        <v>9</v>
      </c>
      <c r="D59" s="267">
        <v>1100</v>
      </c>
      <c r="E59" s="183"/>
      <c r="F59" s="6">
        <f t="shared" si="3"/>
        <v>0</v>
      </c>
      <c r="G59" s="173"/>
      <c r="H59" s="6">
        <f t="shared" si="4"/>
        <v>0</v>
      </c>
      <c r="I59" s="173"/>
      <c r="J59" s="6">
        <f t="shared" si="5"/>
        <v>0</v>
      </c>
      <c r="K59" s="6"/>
      <c r="L59" s="6">
        <f t="shared" si="6"/>
        <v>0</v>
      </c>
      <c r="M59" s="6"/>
      <c r="N59" s="6">
        <f t="shared" si="7"/>
        <v>0</v>
      </c>
      <c r="O59" s="173"/>
      <c r="P59" s="6">
        <f t="shared" si="8"/>
        <v>0</v>
      </c>
      <c r="Q59" s="183">
        <f t="shared" si="9"/>
        <v>0</v>
      </c>
      <c r="R59" s="183">
        <f t="shared" si="10"/>
        <v>0</v>
      </c>
    </row>
    <row r="60" spans="1:18" ht="15">
      <c r="A60" s="87">
        <v>48</v>
      </c>
      <c r="B60" s="275" t="s">
        <v>25</v>
      </c>
      <c r="C60" s="274"/>
      <c r="D60" s="267"/>
      <c r="E60" s="183"/>
      <c r="F60" s="6">
        <f t="shared" si="3"/>
        <v>0</v>
      </c>
      <c r="G60" s="173"/>
      <c r="H60" s="6">
        <f t="shared" si="4"/>
        <v>0</v>
      </c>
      <c r="I60" s="200"/>
      <c r="J60" s="6">
        <f t="shared" si="5"/>
        <v>0</v>
      </c>
      <c r="K60" s="6"/>
      <c r="L60" s="6">
        <f t="shared" si="6"/>
        <v>0</v>
      </c>
      <c r="M60" s="6"/>
      <c r="N60" s="6">
        <f t="shared" si="7"/>
        <v>0</v>
      </c>
      <c r="O60" s="173"/>
      <c r="P60" s="6">
        <f t="shared" si="8"/>
        <v>0</v>
      </c>
      <c r="Q60" s="183">
        <f t="shared" si="9"/>
        <v>0</v>
      </c>
      <c r="R60" s="183">
        <f t="shared" si="10"/>
        <v>0</v>
      </c>
    </row>
    <row r="61" spans="1:18" ht="15">
      <c r="A61" s="87">
        <v>49</v>
      </c>
      <c r="B61" s="275" t="s">
        <v>8</v>
      </c>
      <c r="C61" s="274" t="s">
        <v>26</v>
      </c>
      <c r="D61" s="267">
        <v>200</v>
      </c>
      <c r="E61" s="183"/>
      <c r="F61" s="6">
        <f t="shared" si="3"/>
        <v>0</v>
      </c>
      <c r="G61" s="173"/>
      <c r="H61" s="6">
        <f t="shared" si="4"/>
        <v>0</v>
      </c>
      <c r="I61" s="173">
        <v>12</v>
      </c>
      <c r="J61" s="6">
        <f t="shared" si="5"/>
        <v>2400</v>
      </c>
      <c r="K61" s="6"/>
      <c r="L61" s="6">
        <f t="shared" si="6"/>
        <v>0</v>
      </c>
      <c r="M61" s="6"/>
      <c r="N61" s="6">
        <f t="shared" si="7"/>
        <v>0</v>
      </c>
      <c r="O61" s="173"/>
      <c r="P61" s="6">
        <f t="shared" si="8"/>
        <v>0</v>
      </c>
      <c r="Q61" s="183">
        <f t="shared" si="9"/>
        <v>12</v>
      </c>
      <c r="R61" s="183">
        <f t="shared" si="10"/>
        <v>2400</v>
      </c>
    </row>
    <row r="62" spans="1:18" ht="15">
      <c r="A62" s="87">
        <v>50</v>
      </c>
      <c r="B62" s="275" t="s">
        <v>10</v>
      </c>
      <c r="C62" s="274" t="s">
        <v>26</v>
      </c>
      <c r="D62" s="267">
        <v>250</v>
      </c>
      <c r="E62" s="183"/>
      <c r="F62" s="6">
        <f t="shared" si="3"/>
        <v>0</v>
      </c>
      <c r="G62" s="173"/>
      <c r="H62" s="6">
        <f t="shared" si="4"/>
        <v>0</v>
      </c>
      <c r="I62" s="173">
        <v>42</v>
      </c>
      <c r="J62" s="6">
        <f t="shared" si="5"/>
        <v>10500</v>
      </c>
      <c r="K62" s="6"/>
      <c r="L62" s="6">
        <f t="shared" si="6"/>
        <v>0</v>
      </c>
      <c r="M62" s="6"/>
      <c r="N62" s="6">
        <f t="shared" si="7"/>
        <v>0</v>
      </c>
      <c r="O62" s="173"/>
      <c r="P62" s="6">
        <f t="shared" si="8"/>
        <v>0</v>
      </c>
      <c r="Q62" s="183">
        <f t="shared" si="9"/>
        <v>42</v>
      </c>
      <c r="R62" s="183">
        <f t="shared" si="10"/>
        <v>10500</v>
      </c>
    </row>
    <row r="63" spans="1:18" ht="15">
      <c r="A63" s="87">
        <v>51</v>
      </c>
      <c r="B63" s="275" t="s">
        <v>11</v>
      </c>
      <c r="C63" s="274" t="s">
        <v>26</v>
      </c>
      <c r="D63" s="267">
        <v>300</v>
      </c>
      <c r="E63" s="183"/>
      <c r="F63" s="6">
        <f t="shared" si="3"/>
        <v>0</v>
      </c>
      <c r="G63" s="173"/>
      <c r="H63" s="6">
        <f t="shared" si="4"/>
        <v>0</v>
      </c>
      <c r="I63" s="173"/>
      <c r="J63" s="6">
        <f t="shared" si="5"/>
        <v>0</v>
      </c>
      <c r="K63" s="6"/>
      <c r="L63" s="6">
        <f t="shared" si="6"/>
        <v>0</v>
      </c>
      <c r="M63" s="6"/>
      <c r="N63" s="6">
        <f t="shared" si="7"/>
        <v>0</v>
      </c>
      <c r="O63" s="173"/>
      <c r="P63" s="6">
        <f t="shared" si="8"/>
        <v>0</v>
      </c>
      <c r="Q63" s="183">
        <f t="shared" si="9"/>
        <v>0</v>
      </c>
      <c r="R63" s="183">
        <f t="shared" si="10"/>
        <v>0</v>
      </c>
    </row>
    <row r="64" spans="1:18" ht="15">
      <c r="A64" s="87">
        <v>52</v>
      </c>
      <c r="B64" s="275" t="s">
        <v>12</v>
      </c>
      <c r="C64" s="274" t="s">
        <v>26</v>
      </c>
      <c r="D64" s="267">
        <v>350</v>
      </c>
      <c r="E64" s="183"/>
      <c r="F64" s="6">
        <f t="shared" si="3"/>
        <v>0</v>
      </c>
      <c r="G64" s="173"/>
      <c r="H64" s="6">
        <f t="shared" si="4"/>
        <v>0</v>
      </c>
      <c r="I64" s="173"/>
      <c r="J64" s="6">
        <f t="shared" si="5"/>
        <v>0</v>
      </c>
      <c r="K64" s="6"/>
      <c r="L64" s="6">
        <f t="shared" si="6"/>
        <v>0</v>
      </c>
      <c r="M64" s="6"/>
      <c r="N64" s="6">
        <f t="shared" si="7"/>
        <v>0</v>
      </c>
      <c r="O64" s="173"/>
      <c r="P64" s="6">
        <f t="shared" si="8"/>
        <v>0</v>
      </c>
      <c r="Q64" s="183">
        <f t="shared" si="9"/>
        <v>0</v>
      </c>
      <c r="R64" s="183">
        <f t="shared" si="10"/>
        <v>0</v>
      </c>
    </row>
    <row r="65" spans="1:18" ht="15">
      <c r="A65" s="87">
        <v>53</v>
      </c>
      <c r="B65" s="275" t="s">
        <v>13</v>
      </c>
      <c r="C65" s="274" t="s">
        <v>26</v>
      </c>
      <c r="D65" s="267">
        <v>400</v>
      </c>
      <c r="E65" s="183"/>
      <c r="F65" s="6">
        <f t="shared" si="3"/>
        <v>0</v>
      </c>
      <c r="G65" s="173"/>
      <c r="H65" s="6">
        <f t="shared" si="4"/>
        <v>0</v>
      </c>
      <c r="I65" s="173"/>
      <c r="J65" s="6">
        <f t="shared" si="5"/>
        <v>0</v>
      </c>
      <c r="K65" s="6"/>
      <c r="L65" s="6">
        <f t="shared" si="6"/>
        <v>0</v>
      </c>
      <c r="M65" s="6"/>
      <c r="N65" s="6">
        <f t="shared" si="7"/>
        <v>0</v>
      </c>
      <c r="O65" s="173"/>
      <c r="P65" s="6">
        <f t="shared" si="8"/>
        <v>0</v>
      </c>
      <c r="Q65" s="183">
        <f t="shared" si="9"/>
        <v>0</v>
      </c>
      <c r="R65" s="183">
        <f t="shared" si="10"/>
        <v>0</v>
      </c>
    </row>
    <row r="66" spans="1:18" ht="15">
      <c r="A66" s="87">
        <v>54</v>
      </c>
      <c r="B66" s="275" t="s">
        <v>19</v>
      </c>
      <c r="C66" s="274"/>
      <c r="D66" s="267"/>
      <c r="E66" s="183"/>
      <c r="F66" s="6">
        <f t="shared" si="3"/>
        <v>0</v>
      </c>
      <c r="G66" s="173"/>
      <c r="H66" s="6">
        <f t="shared" si="4"/>
        <v>0</v>
      </c>
      <c r="I66" s="173"/>
      <c r="J66" s="6">
        <f t="shared" si="5"/>
        <v>0</v>
      </c>
      <c r="K66" s="6"/>
      <c r="L66" s="6">
        <f t="shared" si="6"/>
        <v>0</v>
      </c>
      <c r="M66" s="6"/>
      <c r="N66" s="6">
        <f t="shared" si="7"/>
        <v>0</v>
      </c>
      <c r="O66" s="173"/>
      <c r="P66" s="6">
        <f t="shared" si="8"/>
        <v>0</v>
      </c>
      <c r="Q66" s="183">
        <f t="shared" si="9"/>
        <v>0</v>
      </c>
      <c r="R66" s="183">
        <f t="shared" si="10"/>
        <v>0</v>
      </c>
    </row>
    <row r="67" spans="1:18" ht="15">
      <c r="A67" s="87">
        <v>55</v>
      </c>
      <c r="B67" s="275" t="s">
        <v>18</v>
      </c>
      <c r="C67" s="274" t="s">
        <v>26</v>
      </c>
      <c r="D67" s="267">
        <v>3600</v>
      </c>
      <c r="E67" s="183"/>
      <c r="F67" s="6">
        <f t="shared" si="3"/>
        <v>0</v>
      </c>
      <c r="G67" s="173"/>
      <c r="H67" s="6">
        <f t="shared" si="4"/>
        <v>0</v>
      </c>
      <c r="I67" s="173"/>
      <c r="J67" s="6">
        <f t="shared" si="5"/>
        <v>0</v>
      </c>
      <c r="K67" s="6"/>
      <c r="L67" s="6">
        <f t="shared" si="6"/>
        <v>0</v>
      </c>
      <c r="M67" s="6"/>
      <c r="N67" s="6">
        <f t="shared" si="7"/>
        <v>0</v>
      </c>
      <c r="O67" s="173"/>
      <c r="P67" s="6">
        <f t="shared" si="8"/>
        <v>0</v>
      </c>
      <c r="Q67" s="183">
        <f t="shared" si="9"/>
        <v>0</v>
      </c>
      <c r="R67" s="183">
        <f t="shared" si="10"/>
        <v>0</v>
      </c>
    </row>
    <row r="68" spans="1:18" ht="15">
      <c r="A68" s="87">
        <v>56</v>
      </c>
      <c r="B68" s="275" t="s">
        <v>28</v>
      </c>
      <c r="C68" s="274" t="s">
        <v>26</v>
      </c>
      <c r="D68" s="267">
        <v>5500</v>
      </c>
      <c r="E68" s="183"/>
      <c r="F68" s="6">
        <f t="shared" si="3"/>
        <v>0</v>
      </c>
      <c r="G68" s="173"/>
      <c r="H68" s="6">
        <f t="shared" si="4"/>
        <v>0</v>
      </c>
      <c r="I68" s="173"/>
      <c r="J68" s="6">
        <f t="shared" si="5"/>
        <v>0</v>
      </c>
      <c r="K68" s="6"/>
      <c r="L68" s="6">
        <f t="shared" si="6"/>
        <v>0</v>
      </c>
      <c r="M68" s="6"/>
      <c r="N68" s="6">
        <f t="shared" si="7"/>
        <v>0</v>
      </c>
      <c r="O68" s="173"/>
      <c r="P68" s="6">
        <f t="shared" si="8"/>
        <v>0</v>
      </c>
      <c r="Q68" s="183">
        <f t="shared" si="9"/>
        <v>0</v>
      </c>
      <c r="R68" s="183">
        <f t="shared" si="10"/>
        <v>0</v>
      </c>
    </row>
    <row r="69" spans="1:18" ht="15">
      <c r="A69" s="87">
        <v>57</v>
      </c>
      <c r="B69" s="275" t="s">
        <v>29</v>
      </c>
      <c r="C69" s="274" t="s">
        <v>26</v>
      </c>
      <c r="D69" s="267">
        <v>6000</v>
      </c>
      <c r="E69" s="183"/>
      <c r="F69" s="6">
        <f t="shared" si="3"/>
        <v>0</v>
      </c>
      <c r="G69" s="173"/>
      <c r="H69" s="6">
        <f t="shared" si="4"/>
        <v>0</v>
      </c>
      <c r="I69" s="173"/>
      <c r="J69" s="6">
        <f t="shared" si="5"/>
        <v>0</v>
      </c>
      <c r="K69" s="6"/>
      <c r="L69" s="6">
        <f t="shared" si="6"/>
        <v>0</v>
      </c>
      <c r="M69" s="6"/>
      <c r="N69" s="6">
        <f t="shared" si="7"/>
        <v>0</v>
      </c>
      <c r="O69" s="173"/>
      <c r="P69" s="6">
        <f t="shared" si="8"/>
        <v>0</v>
      </c>
      <c r="Q69" s="183">
        <f t="shared" si="9"/>
        <v>0</v>
      </c>
      <c r="R69" s="183">
        <f t="shared" si="10"/>
        <v>0</v>
      </c>
    </row>
    <row r="70" spans="1:18" ht="15">
      <c r="A70" s="87">
        <v>58</v>
      </c>
      <c r="B70" s="275" t="s">
        <v>169</v>
      </c>
      <c r="C70" s="274" t="s">
        <v>45</v>
      </c>
      <c r="D70" s="267">
        <v>140</v>
      </c>
      <c r="E70" s="183"/>
      <c r="F70" s="6">
        <f t="shared" si="3"/>
        <v>0</v>
      </c>
      <c r="G70" s="173"/>
      <c r="H70" s="6">
        <f t="shared" si="4"/>
        <v>0</v>
      </c>
      <c r="I70" s="173"/>
      <c r="J70" s="6">
        <f t="shared" si="5"/>
        <v>0</v>
      </c>
      <c r="K70" s="6"/>
      <c r="L70" s="6">
        <f t="shared" si="6"/>
        <v>0</v>
      </c>
      <c r="M70" s="6"/>
      <c r="N70" s="6">
        <f t="shared" si="7"/>
        <v>0</v>
      </c>
      <c r="O70" s="173"/>
      <c r="P70" s="6">
        <f t="shared" si="8"/>
        <v>0</v>
      </c>
      <c r="Q70" s="183">
        <f t="shared" si="9"/>
        <v>0</v>
      </c>
      <c r="R70" s="183">
        <f t="shared" si="10"/>
        <v>0</v>
      </c>
    </row>
    <row r="71" spans="1:18" ht="15">
      <c r="A71" s="87">
        <v>59</v>
      </c>
      <c r="B71" s="42" t="s">
        <v>30</v>
      </c>
      <c r="C71" s="274"/>
      <c r="D71" s="267"/>
      <c r="E71" s="183"/>
      <c r="F71" s="6">
        <f t="shared" si="3"/>
        <v>0</v>
      </c>
      <c r="G71" s="173"/>
      <c r="H71" s="6">
        <f t="shared" si="4"/>
        <v>0</v>
      </c>
      <c r="I71" s="173"/>
      <c r="J71" s="6">
        <f t="shared" si="5"/>
        <v>0</v>
      </c>
      <c r="K71" s="6"/>
      <c r="L71" s="6">
        <f t="shared" si="6"/>
        <v>0</v>
      </c>
      <c r="M71" s="6"/>
      <c r="N71" s="6">
        <f t="shared" si="7"/>
        <v>0</v>
      </c>
      <c r="O71" s="173"/>
      <c r="P71" s="6">
        <f t="shared" si="8"/>
        <v>0</v>
      </c>
      <c r="Q71" s="183">
        <f t="shared" si="9"/>
        <v>0</v>
      </c>
      <c r="R71" s="183">
        <f t="shared" si="10"/>
        <v>0</v>
      </c>
    </row>
    <row r="72" spans="1:18" ht="15">
      <c r="A72" s="87">
        <v>60</v>
      </c>
      <c r="B72" s="219" t="s">
        <v>193</v>
      </c>
      <c r="C72" s="93" t="s">
        <v>9</v>
      </c>
      <c r="D72" s="267">
        <v>300</v>
      </c>
      <c r="E72" s="183"/>
      <c r="F72" s="6">
        <f t="shared" si="3"/>
        <v>0</v>
      </c>
      <c r="G72" s="173"/>
      <c r="H72" s="6">
        <f t="shared" si="4"/>
        <v>0</v>
      </c>
      <c r="I72" s="173"/>
      <c r="J72" s="6">
        <f t="shared" si="5"/>
        <v>0</v>
      </c>
      <c r="K72" s="6"/>
      <c r="L72" s="6">
        <f t="shared" si="6"/>
        <v>0</v>
      </c>
      <c r="M72" s="6"/>
      <c r="N72" s="6">
        <f t="shared" si="7"/>
        <v>0</v>
      </c>
      <c r="O72" s="173"/>
      <c r="P72" s="6">
        <f t="shared" si="8"/>
        <v>0</v>
      </c>
      <c r="Q72" s="183">
        <f t="shared" si="9"/>
        <v>0</v>
      </c>
      <c r="R72" s="183">
        <f t="shared" si="10"/>
        <v>0</v>
      </c>
    </row>
    <row r="73" spans="1:18" ht="15">
      <c r="A73" s="87">
        <v>61</v>
      </c>
      <c r="B73" s="92" t="s">
        <v>32</v>
      </c>
      <c r="C73" s="93" t="s">
        <v>9</v>
      </c>
      <c r="D73" s="267">
        <v>650</v>
      </c>
      <c r="E73" s="183"/>
      <c r="F73" s="6">
        <f t="shared" si="3"/>
        <v>0</v>
      </c>
      <c r="G73" s="173"/>
      <c r="H73" s="6">
        <f t="shared" si="4"/>
        <v>0</v>
      </c>
      <c r="I73" s="173"/>
      <c r="J73" s="6">
        <f t="shared" si="5"/>
        <v>0</v>
      </c>
      <c r="K73" s="6"/>
      <c r="L73" s="6">
        <f t="shared" si="6"/>
        <v>0</v>
      </c>
      <c r="M73" s="6"/>
      <c r="N73" s="6">
        <f t="shared" si="7"/>
        <v>0</v>
      </c>
      <c r="O73" s="173"/>
      <c r="P73" s="6">
        <f t="shared" si="8"/>
        <v>0</v>
      </c>
      <c r="Q73" s="183">
        <f t="shared" si="9"/>
        <v>0</v>
      </c>
      <c r="R73" s="183">
        <f t="shared" si="10"/>
        <v>0</v>
      </c>
    </row>
    <row r="74" spans="1:18" ht="15">
      <c r="A74" s="87">
        <v>62</v>
      </c>
      <c r="B74" s="92" t="s">
        <v>170</v>
      </c>
      <c r="C74" s="274" t="s">
        <v>9</v>
      </c>
      <c r="D74" s="267">
        <v>1500</v>
      </c>
      <c r="E74" s="183"/>
      <c r="F74" s="6">
        <f t="shared" si="3"/>
        <v>0</v>
      </c>
      <c r="G74" s="173"/>
      <c r="H74" s="6">
        <f t="shared" si="4"/>
        <v>0</v>
      </c>
      <c r="I74" s="173"/>
      <c r="J74" s="6">
        <f t="shared" si="5"/>
        <v>0</v>
      </c>
      <c r="K74" s="6"/>
      <c r="L74" s="6">
        <f t="shared" si="6"/>
        <v>0</v>
      </c>
      <c r="M74" s="6"/>
      <c r="N74" s="6">
        <f t="shared" si="7"/>
        <v>0</v>
      </c>
      <c r="O74" s="173"/>
      <c r="P74" s="6">
        <f t="shared" si="8"/>
        <v>0</v>
      </c>
      <c r="Q74" s="183">
        <f t="shared" si="9"/>
        <v>0</v>
      </c>
      <c r="R74" s="183">
        <f t="shared" si="10"/>
        <v>0</v>
      </c>
    </row>
    <row r="75" spans="1:18" ht="15">
      <c r="A75" s="86">
        <v>63</v>
      </c>
      <c r="B75" s="297" t="s">
        <v>142</v>
      </c>
      <c r="C75" s="274" t="s">
        <v>96</v>
      </c>
      <c r="D75" s="267">
        <v>300</v>
      </c>
      <c r="E75" s="183">
        <v>340</v>
      </c>
      <c r="F75" s="6">
        <v>115500</v>
      </c>
      <c r="G75" s="173">
        <v>100</v>
      </c>
      <c r="H75" s="6">
        <f t="shared" si="4"/>
        <v>30000</v>
      </c>
      <c r="I75" s="173"/>
      <c r="J75" s="6">
        <f t="shared" si="5"/>
        <v>0</v>
      </c>
      <c r="K75" s="6">
        <v>350</v>
      </c>
      <c r="L75" s="6">
        <f t="shared" si="6"/>
        <v>105000</v>
      </c>
      <c r="M75" s="6">
        <v>85</v>
      </c>
      <c r="N75" s="6">
        <f t="shared" si="7"/>
        <v>25500</v>
      </c>
      <c r="O75" s="173">
        <v>60</v>
      </c>
      <c r="P75" s="6">
        <f t="shared" si="8"/>
        <v>18000</v>
      </c>
      <c r="Q75" s="183">
        <f t="shared" si="9"/>
        <v>500</v>
      </c>
      <c r="R75" s="183">
        <f t="shared" si="10"/>
        <v>163500</v>
      </c>
    </row>
    <row r="76" spans="1:18" ht="15">
      <c r="A76" s="87">
        <v>64</v>
      </c>
      <c r="B76" s="219" t="s">
        <v>128</v>
      </c>
      <c r="C76" s="93" t="s">
        <v>96</v>
      </c>
      <c r="D76" s="267">
        <v>200</v>
      </c>
      <c r="E76" s="183"/>
      <c r="F76" s="6">
        <f t="shared" si="3"/>
        <v>0</v>
      </c>
      <c r="G76" s="173"/>
      <c r="H76" s="6">
        <f t="shared" si="4"/>
        <v>0</v>
      </c>
      <c r="I76" s="173"/>
      <c r="J76" s="6">
        <f t="shared" si="5"/>
        <v>0</v>
      </c>
      <c r="K76" s="6"/>
      <c r="L76" s="6">
        <f t="shared" si="6"/>
        <v>0</v>
      </c>
      <c r="M76" s="6"/>
      <c r="N76" s="6">
        <f t="shared" si="7"/>
        <v>0</v>
      </c>
      <c r="O76" s="173"/>
      <c r="P76" s="6">
        <f t="shared" si="8"/>
        <v>0</v>
      </c>
      <c r="Q76" s="183">
        <f t="shared" si="9"/>
        <v>0</v>
      </c>
      <c r="R76" s="183">
        <f t="shared" si="10"/>
        <v>0</v>
      </c>
    </row>
    <row r="77" spans="1:18" ht="15">
      <c r="A77" s="87">
        <v>65</v>
      </c>
      <c r="B77" s="219" t="s">
        <v>153</v>
      </c>
      <c r="C77" s="263" t="s">
        <v>17</v>
      </c>
      <c r="D77" s="262">
        <v>6000</v>
      </c>
      <c r="E77" s="183"/>
      <c r="F77" s="6">
        <f t="shared" si="3"/>
        <v>0</v>
      </c>
      <c r="G77" s="173"/>
      <c r="H77" s="6">
        <f t="shared" si="4"/>
        <v>0</v>
      </c>
      <c r="I77" s="173"/>
      <c r="J77" s="6">
        <f t="shared" si="5"/>
        <v>0</v>
      </c>
      <c r="K77" s="6"/>
      <c r="L77" s="6">
        <f t="shared" si="6"/>
        <v>0</v>
      </c>
      <c r="M77" s="6"/>
      <c r="N77" s="6">
        <f t="shared" si="7"/>
        <v>0</v>
      </c>
      <c r="O77" s="173"/>
      <c r="P77" s="6">
        <f>D77*O77</f>
        <v>0</v>
      </c>
      <c r="Q77" s="183">
        <f t="shared" si="9"/>
        <v>0</v>
      </c>
      <c r="R77" s="183">
        <f t="shared" si="10"/>
        <v>0</v>
      </c>
    </row>
    <row r="78" spans="1:49" s="84" customFormat="1" ht="15">
      <c r="A78" s="86"/>
      <c r="B78" s="260"/>
      <c r="C78" s="93"/>
      <c r="D78" s="267"/>
      <c r="E78" s="94"/>
      <c r="F78" s="6">
        <f>D78*E78</f>
        <v>0</v>
      </c>
      <c r="G78" s="173"/>
      <c r="H78" s="6">
        <f>D78*G78</f>
        <v>0</v>
      </c>
      <c r="I78" s="173"/>
      <c r="J78" s="6">
        <f>D78*I78</f>
        <v>0</v>
      </c>
      <c r="K78" s="6"/>
      <c r="L78" s="6">
        <f>D78*K78</f>
        <v>0</v>
      </c>
      <c r="M78" s="6"/>
      <c r="N78" s="6">
        <f>D78*M78</f>
        <v>0</v>
      </c>
      <c r="O78" s="173"/>
      <c r="P78" s="6">
        <f>D78*O78</f>
        <v>0</v>
      </c>
      <c r="Q78" s="183">
        <f t="shared" si="9"/>
        <v>0</v>
      </c>
      <c r="R78" s="183">
        <f t="shared" si="10"/>
        <v>0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</row>
    <row r="79" spans="1:49" s="338" customFormat="1" ht="15">
      <c r="A79" s="319">
        <v>67</v>
      </c>
      <c r="B79" s="335" t="s">
        <v>33</v>
      </c>
      <c r="C79" s="336" t="s">
        <v>172</v>
      </c>
      <c r="D79" s="337"/>
      <c r="E79" s="538"/>
      <c r="F79" s="405">
        <f>D79*E79</f>
        <v>0</v>
      </c>
      <c r="G79" s="538"/>
      <c r="H79" s="405">
        <v>10000</v>
      </c>
      <c r="I79" s="538"/>
      <c r="J79" s="405">
        <f>D79*I79</f>
        <v>0</v>
      </c>
      <c r="K79" s="405"/>
      <c r="L79" s="6">
        <f>D79*K79</f>
        <v>0</v>
      </c>
      <c r="M79" s="405"/>
      <c r="N79" s="6">
        <f>D79*M79</f>
        <v>0</v>
      </c>
      <c r="O79" s="315"/>
      <c r="P79" s="405">
        <f>D79*O79</f>
        <v>0</v>
      </c>
      <c r="Q79" s="539">
        <f t="shared" si="9"/>
        <v>0</v>
      </c>
      <c r="R79" s="539">
        <f t="shared" si="10"/>
        <v>10000</v>
      </c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</row>
    <row r="80" spans="1:49" s="83" customFormat="1" ht="15">
      <c r="A80" s="86">
        <v>68</v>
      </c>
      <c r="B80" s="243" t="s">
        <v>171</v>
      </c>
      <c r="C80" s="95"/>
      <c r="D80" s="95"/>
      <c r="E80" s="95"/>
      <c r="F80" s="6">
        <f>SUM(F13:F79)</f>
        <v>115500</v>
      </c>
      <c r="G80" s="95"/>
      <c r="H80" s="6">
        <f>SUM(H13:H79)</f>
        <v>40000</v>
      </c>
      <c r="I80" s="95"/>
      <c r="J80" s="6">
        <f>SUM(J13:J79)</f>
        <v>284900</v>
      </c>
      <c r="K80" s="6"/>
      <c r="L80" s="6">
        <f>SUM(L13:L79)</f>
        <v>105000</v>
      </c>
      <c r="M80" s="6"/>
      <c r="N80" s="6">
        <f>SUM(N13:N79)</f>
        <v>216300</v>
      </c>
      <c r="O80" s="95"/>
      <c r="P80" s="6">
        <f>SUM(P13:P79)</f>
        <v>18000</v>
      </c>
      <c r="Q80" s="183">
        <f t="shared" si="9"/>
        <v>0</v>
      </c>
      <c r="R80" s="183">
        <f>F80+H80+J80+L80+N80+P80</f>
        <v>779700</v>
      </c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</row>
    <row r="81" spans="1:49" s="340" customFormat="1" ht="15">
      <c r="A81" s="323">
        <v>69</v>
      </c>
      <c r="B81" s="440" t="s">
        <v>242</v>
      </c>
      <c r="C81" s="339" t="s">
        <v>172</v>
      </c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26"/>
      <c r="R81" s="540">
        <f>F81+H81+J81+P81</f>
        <v>0</v>
      </c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18" s="83" customFormat="1" ht="15.75">
      <c r="A82" s="356">
        <v>70</v>
      </c>
      <c r="B82" s="357" t="s">
        <v>120</v>
      </c>
      <c r="C82" s="358"/>
      <c r="D82" s="358"/>
      <c r="E82" s="358"/>
      <c r="F82" s="571">
        <f>SUM(F80:F81)</f>
        <v>115500</v>
      </c>
      <c r="G82" s="358"/>
      <c r="H82" s="571">
        <f>SUM(H80:H81)</f>
        <v>40000</v>
      </c>
      <c r="I82" s="358"/>
      <c r="J82" s="571">
        <f>SUM(J80:J81)</f>
        <v>284900</v>
      </c>
      <c r="K82" s="358"/>
      <c r="L82" s="571">
        <f>SUM(L80:L81)</f>
        <v>105000</v>
      </c>
      <c r="M82" s="358"/>
      <c r="N82" s="571">
        <f>SUM(N80:N81)</f>
        <v>216300</v>
      </c>
      <c r="O82" s="358"/>
      <c r="P82" s="571">
        <f>SUM(P80:P81)</f>
        <v>18000</v>
      </c>
      <c r="Q82" s="358"/>
      <c r="R82" s="553">
        <f>F82+H82+J82+L82+N82+P82</f>
        <v>779700</v>
      </c>
    </row>
    <row r="83" spans="1:2" ht="12.75">
      <c r="A83" s="13"/>
      <c r="B83" s="12"/>
    </row>
    <row r="84" spans="1:4" ht="12.75">
      <c r="A84" s="13"/>
      <c r="B84" s="617" t="s">
        <v>356</v>
      </c>
      <c r="C84" s="618"/>
      <c r="D84" s="618"/>
    </row>
    <row r="85" spans="1:4" ht="14.25" customHeight="1">
      <c r="A85" s="13"/>
      <c r="B85" s="617"/>
      <c r="C85" s="618"/>
      <c r="D85" s="618"/>
    </row>
    <row r="86" spans="1:4" ht="15" customHeight="1">
      <c r="A86" s="13"/>
      <c r="B86" s="618" t="s">
        <v>357</v>
      </c>
      <c r="C86" s="618"/>
      <c r="D86" s="618"/>
    </row>
    <row r="87" spans="1:2" ht="12.75">
      <c r="A87" s="13"/>
      <c r="B87" s="12"/>
    </row>
    <row r="88" spans="1:2" ht="12.75">
      <c r="A88" s="13"/>
      <c r="B88" s="12"/>
    </row>
    <row r="89" spans="1:2" ht="12.75">
      <c r="A89" s="13"/>
      <c r="B89" s="12"/>
    </row>
    <row r="90" spans="1:2" ht="12.75">
      <c r="A90" s="13"/>
      <c r="B90" s="12"/>
    </row>
    <row r="91" spans="1:2" ht="12.75">
      <c r="A91" s="13"/>
      <c r="B91" s="12"/>
    </row>
    <row r="92" spans="1:2" ht="12.75">
      <c r="A92" s="13"/>
      <c r="B92" s="12"/>
    </row>
    <row r="93" spans="1:2" ht="12.75">
      <c r="A93" s="13"/>
      <c r="B93" s="12"/>
    </row>
    <row r="94" spans="1:2" ht="12.75">
      <c r="A94" s="13"/>
      <c r="B94" s="12"/>
    </row>
    <row r="95" spans="1:2" ht="12.75">
      <c r="A95" s="13"/>
      <c r="B95" s="12"/>
    </row>
    <row r="96" spans="1:2" ht="12.75">
      <c r="A96" s="13"/>
      <c r="B96" s="12"/>
    </row>
    <row r="97" spans="1:2" ht="12.75">
      <c r="A97" s="13"/>
      <c r="B97" s="12"/>
    </row>
    <row r="98" spans="1:2" ht="12.75">
      <c r="A98" s="13"/>
      <c r="B98" s="12"/>
    </row>
    <row r="99" spans="1:2" ht="12.75">
      <c r="A99" s="13"/>
      <c r="B99" s="12"/>
    </row>
    <row r="100" spans="1:2" ht="12.75">
      <c r="A100" s="13"/>
      <c r="B100" s="12"/>
    </row>
    <row r="101" spans="1:2" ht="12.75">
      <c r="A101" s="13"/>
      <c r="B101" s="12"/>
    </row>
    <row r="102" spans="1:2" ht="12.75">
      <c r="A102" s="13"/>
      <c r="B102" s="12"/>
    </row>
    <row r="103" spans="1:2" ht="12.75">
      <c r="A103" s="13"/>
      <c r="B103" s="12"/>
    </row>
    <row r="104" spans="1:2" ht="12.75">
      <c r="A104" s="13"/>
      <c r="B104" s="12"/>
    </row>
    <row r="105" spans="1:2" ht="12.75">
      <c r="A105" s="13"/>
      <c r="B105" s="12"/>
    </row>
    <row r="106" spans="1:2" ht="12.75">
      <c r="A106" s="13"/>
      <c r="B106" s="12"/>
    </row>
    <row r="107" spans="1:2" ht="12.75">
      <c r="A107" s="13"/>
      <c r="B107" s="12"/>
    </row>
    <row r="108" spans="1:2" ht="12.75">
      <c r="A108" s="13"/>
      <c r="B108" s="12"/>
    </row>
    <row r="109" spans="1:2" ht="12.75">
      <c r="A109" s="13"/>
      <c r="B109" s="12"/>
    </row>
    <row r="110" spans="1:2" ht="12.75">
      <c r="A110" s="13"/>
      <c r="B110" s="12"/>
    </row>
    <row r="111" spans="1:2" ht="12.75">
      <c r="A111" s="13"/>
      <c r="B111" s="12"/>
    </row>
    <row r="112" spans="1:2" ht="12.75">
      <c r="A112" s="13"/>
      <c r="B112" s="12"/>
    </row>
    <row r="113" spans="1:2" ht="12.75">
      <c r="A113" s="13"/>
      <c r="B113" s="12"/>
    </row>
    <row r="114" spans="1:2" ht="12.75">
      <c r="A114" s="13"/>
      <c r="B114" s="12"/>
    </row>
    <row r="115" spans="1:2" ht="12.75">
      <c r="A115" s="13"/>
      <c r="B115" s="12"/>
    </row>
    <row r="116" spans="1:2" ht="12.75">
      <c r="A116" s="13"/>
      <c r="B116" s="12"/>
    </row>
    <row r="117" spans="1:2" ht="12.75">
      <c r="A117" s="13"/>
      <c r="B117" s="12"/>
    </row>
    <row r="118" spans="1:2" ht="12.75">
      <c r="A118" s="13"/>
      <c r="B118" s="12"/>
    </row>
    <row r="119" spans="1:2" ht="12.75">
      <c r="A119" s="12"/>
      <c r="B119" s="12"/>
    </row>
    <row r="120" spans="1:2" ht="12.75">
      <c r="A120" s="12"/>
      <c r="B120" s="12"/>
    </row>
    <row r="121" spans="1:2" ht="12.75">
      <c r="A121" s="12"/>
      <c r="B121" s="12"/>
    </row>
  </sheetData>
  <sheetProtection/>
  <mergeCells count="58">
    <mergeCell ref="B84:D84"/>
    <mergeCell ref="B85:D85"/>
    <mergeCell ref="B86:D86"/>
    <mergeCell ref="I9:J9"/>
    <mergeCell ref="G9:H9"/>
    <mergeCell ref="I10:J10"/>
    <mergeCell ref="O10:P10"/>
    <mergeCell ref="O9:P9"/>
    <mergeCell ref="E10:F10"/>
    <mergeCell ref="G10:H10"/>
    <mergeCell ref="E9:F9"/>
    <mergeCell ref="K9:L9"/>
    <mergeCell ref="M9:N9"/>
    <mergeCell ref="K10:L10"/>
    <mergeCell ref="M10:N10"/>
    <mergeCell ref="I5:J5"/>
    <mergeCell ref="A8:E8"/>
    <mergeCell ref="E1:F1"/>
    <mergeCell ref="E2:F2"/>
    <mergeCell ref="E3:F3"/>
    <mergeCell ref="E4:F4"/>
    <mergeCell ref="E5:F5"/>
    <mergeCell ref="E6:F6"/>
    <mergeCell ref="E7:F7"/>
    <mergeCell ref="O2:P2"/>
    <mergeCell ref="O1:P1"/>
    <mergeCell ref="O7:P7"/>
    <mergeCell ref="O6:P6"/>
    <mergeCell ref="O5:P5"/>
    <mergeCell ref="G3:H3"/>
    <mergeCell ref="G4:H4"/>
    <mergeCell ref="G5:H5"/>
    <mergeCell ref="G6:H6"/>
    <mergeCell ref="G7:H7"/>
    <mergeCell ref="K7:L7"/>
    <mergeCell ref="M7:N7"/>
    <mergeCell ref="I6:J6"/>
    <mergeCell ref="I7:J7"/>
    <mergeCell ref="G1:H1"/>
    <mergeCell ref="G2:H2"/>
    <mergeCell ref="I1:J1"/>
    <mergeCell ref="I2:J2"/>
    <mergeCell ref="I3:J3"/>
    <mergeCell ref="I4:J4"/>
    <mergeCell ref="M5:N5"/>
    <mergeCell ref="M6:N6"/>
    <mergeCell ref="O4:P4"/>
    <mergeCell ref="K3:L3"/>
    <mergeCell ref="K4:L4"/>
    <mergeCell ref="K5:L5"/>
    <mergeCell ref="K6:L6"/>
    <mergeCell ref="O3:P3"/>
    <mergeCell ref="K1:L1"/>
    <mergeCell ref="K2:L2"/>
    <mergeCell ref="M1:N1"/>
    <mergeCell ref="M2:N2"/>
    <mergeCell ref="M3:N3"/>
    <mergeCell ref="M4:N4"/>
  </mergeCells>
  <printOptions/>
  <pageMargins left="1.23" right="0.15748031496062992" top="0.19" bottom="0.15748031496062992" header="0.25" footer="0.1968503937007874"/>
  <pageSetup horizontalDpi="600" verticalDpi="600" orientation="landscape" paperSize="9" scale="45" r:id="rId1"/>
  <rowBreaks count="1" manualBreakCount="1">
    <brk id="87" max="18" man="1"/>
  </rowBreaks>
  <colBreaks count="1" manualBreakCount="1">
    <brk id="18" max="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Q90"/>
  <sheetViews>
    <sheetView view="pageBreakPreview" zoomScale="75" zoomScaleNormal="75" zoomScaleSheetLayoutView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Q4" sqref="Q4"/>
    </sheetView>
  </sheetViews>
  <sheetFormatPr defaultColWidth="9.00390625" defaultRowHeight="12.75"/>
  <cols>
    <col min="1" max="1" width="4.25390625" style="0" customWidth="1"/>
    <col min="3" max="3" width="11.25390625" style="0" customWidth="1"/>
    <col min="5" max="5" width="41.375" style="0" customWidth="1"/>
    <col min="6" max="6" width="9.25390625" style="0" customWidth="1"/>
    <col min="8" max="8" width="9.00390625" style="0" customWidth="1"/>
    <col min="9" max="9" width="11.125" style="0" customWidth="1"/>
    <col min="10" max="11" width="10.25390625" style="0" customWidth="1"/>
    <col min="12" max="12" width="10.125" style="0" customWidth="1"/>
    <col min="13" max="13" width="10.375" style="0" customWidth="1"/>
    <col min="14" max="14" width="9.25390625" style="0" customWidth="1"/>
    <col min="15" max="15" width="10.625" style="0" customWidth="1"/>
    <col min="16" max="16" width="8.625" style="0" customWidth="1"/>
    <col min="17" max="17" width="9.875" style="0" customWidth="1"/>
    <col min="18" max="18" width="8.75390625" style="0" customWidth="1"/>
    <col min="19" max="19" width="10.25390625" style="0" customWidth="1"/>
    <col min="20" max="20" width="8.75390625" style="0" customWidth="1"/>
    <col min="21" max="21" width="11.125" style="0" customWidth="1"/>
    <col min="22" max="22" width="9.625" style="0" customWidth="1"/>
    <col min="23" max="23" width="11.00390625" style="0" customWidth="1"/>
    <col min="24" max="24" width="9.625" style="0" customWidth="1"/>
    <col min="25" max="25" width="10.875" style="0" customWidth="1"/>
    <col min="26" max="26" width="9.75390625" style="0" customWidth="1"/>
    <col min="27" max="29" width="11.125" style="0" customWidth="1"/>
    <col min="30" max="30" width="9.625" style="0" customWidth="1"/>
    <col min="32" max="32" width="9.75390625" style="0" customWidth="1"/>
    <col min="33" max="33" width="10.25390625" style="0" customWidth="1"/>
    <col min="34" max="34" width="10.75390625" style="0" customWidth="1"/>
    <col min="35" max="35" width="10.625" style="0" customWidth="1"/>
    <col min="36" max="36" width="9.625" style="0" customWidth="1"/>
    <col min="37" max="37" width="11.125" style="0" customWidth="1"/>
    <col min="38" max="38" width="10.25390625" style="0" customWidth="1"/>
    <col min="39" max="39" width="10.75390625" style="0" customWidth="1"/>
    <col min="40" max="40" width="10.875" style="0" customWidth="1"/>
    <col min="41" max="41" width="9.75390625" style="0" customWidth="1"/>
    <col min="42" max="43" width="10.25390625" style="0" customWidth="1"/>
    <col min="45" max="45" width="10.25390625" style="0" customWidth="1"/>
    <col min="46" max="46" width="10.125" style="0" customWidth="1"/>
    <col min="47" max="47" width="10.375" style="0" customWidth="1"/>
    <col min="48" max="48" width="9.25390625" style="0" customWidth="1"/>
    <col min="49" max="49" width="9.375" style="0" customWidth="1"/>
    <col min="51" max="51" width="9.25390625" style="0" customWidth="1"/>
    <col min="52" max="52" width="8.875" style="0" customWidth="1"/>
    <col min="53" max="53" width="10.25390625" style="0" customWidth="1"/>
    <col min="54" max="54" width="8.875" style="0" customWidth="1"/>
    <col min="55" max="55" width="9.25390625" style="0" customWidth="1"/>
    <col min="56" max="56" width="9.375" style="0" customWidth="1"/>
    <col min="57" max="57" width="9.75390625" style="0" customWidth="1"/>
    <col min="58" max="58" width="9.375" style="0" customWidth="1"/>
    <col min="59" max="59" width="10.00390625" style="0" customWidth="1"/>
    <col min="60" max="60" width="10.125" style="0" customWidth="1"/>
    <col min="61" max="63" width="11.125" style="0" customWidth="1"/>
    <col min="64" max="64" width="11.375" style="0" customWidth="1"/>
    <col min="65" max="65" width="11.625" style="0" customWidth="1"/>
  </cols>
  <sheetData>
    <row r="1" spans="8:15" ht="12.75">
      <c r="H1" s="609" t="s">
        <v>280</v>
      </c>
      <c r="I1" s="609"/>
      <c r="J1" s="609" t="s">
        <v>280</v>
      </c>
      <c r="K1" s="609"/>
      <c r="L1" s="609" t="s">
        <v>280</v>
      </c>
      <c r="M1" s="609"/>
      <c r="N1" s="609" t="s">
        <v>280</v>
      </c>
      <c r="O1" s="609"/>
    </row>
    <row r="2" spans="8:15" ht="12.75">
      <c r="H2" s="609" t="s">
        <v>281</v>
      </c>
      <c r="I2" s="609"/>
      <c r="J2" s="609" t="s">
        <v>281</v>
      </c>
      <c r="K2" s="609"/>
      <c r="L2" s="609" t="s">
        <v>281</v>
      </c>
      <c r="M2" s="609"/>
      <c r="N2" s="609" t="s">
        <v>281</v>
      </c>
      <c r="O2" s="609"/>
    </row>
    <row r="3" spans="8:15" ht="13.5" customHeight="1">
      <c r="H3" s="609" t="s">
        <v>282</v>
      </c>
      <c r="I3" s="609"/>
      <c r="J3" s="609" t="s">
        <v>282</v>
      </c>
      <c r="K3" s="609"/>
      <c r="L3" s="609" t="s">
        <v>282</v>
      </c>
      <c r="M3" s="609"/>
      <c r="N3" s="609" t="s">
        <v>282</v>
      </c>
      <c r="O3" s="609"/>
    </row>
    <row r="4" spans="8:15" ht="13.5" customHeight="1">
      <c r="H4" s="610" t="s">
        <v>287</v>
      </c>
      <c r="I4" s="609"/>
      <c r="J4" s="610" t="s">
        <v>366</v>
      </c>
      <c r="K4" s="609"/>
      <c r="L4" s="610" t="s">
        <v>365</v>
      </c>
      <c r="M4" s="609"/>
      <c r="N4" s="610" t="s">
        <v>364</v>
      </c>
      <c r="O4" s="609"/>
    </row>
    <row r="5" spans="8:15" ht="13.5" customHeight="1">
      <c r="H5" s="609" t="s">
        <v>284</v>
      </c>
      <c r="I5" s="609"/>
      <c r="J5" s="609" t="s">
        <v>284</v>
      </c>
      <c r="K5" s="609"/>
      <c r="L5" s="609" t="s">
        <v>284</v>
      </c>
      <c r="M5" s="609"/>
      <c r="N5" s="609" t="s">
        <v>284</v>
      </c>
      <c r="O5" s="609"/>
    </row>
    <row r="6" spans="8:15" ht="13.5" customHeight="1">
      <c r="H6" s="609" t="s">
        <v>285</v>
      </c>
      <c r="I6" s="609"/>
      <c r="J6" s="609" t="s">
        <v>285</v>
      </c>
      <c r="K6" s="609"/>
      <c r="L6" s="609" t="s">
        <v>285</v>
      </c>
      <c r="M6" s="609"/>
      <c r="N6" s="609" t="s">
        <v>285</v>
      </c>
      <c r="O6" s="609"/>
    </row>
    <row r="7" spans="8:15" ht="12.75" customHeight="1" thickBot="1">
      <c r="H7" s="609" t="s">
        <v>286</v>
      </c>
      <c r="I7" s="609"/>
      <c r="J7" s="609" t="s">
        <v>286</v>
      </c>
      <c r="K7" s="609"/>
      <c r="L7" s="609" t="s">
        <v>286</v>
      </c>
      <c r="M7" s="609"/>
      <c r="N7" s="609" t="s">
        <v>286</v>
      </c>
      <c r="O7" s="609"/>
    </row>
    <row r="8" spans="1:67" ht="18" customHeight="1" thickBot="1">
      <c r="A8" s="910" t="s">
        <v>248</v>
      </c>
      <c r="B8" s="911"/>
      <c r="C8" s="911"/>
      <c r="D8" s="911"/>
      <c r="E8" s="911"/>
      <c r="F8" s="911"/>
      <c r="G8" s="911"/>
      <c r="H8" s="436"/>
      <c r="I8" s="436"/>
      <c r="J8" s="241"/>
      <c r="K8" s="241"/>
      <c r="L8" s="241"/>
      <c r="M8" s="241"/>
      <c r="N8" s="876"/>
      <c r="O8" s="877"/>
      <c r="P8" s="876"/>
      <c r="Q8" s="877"/>
      <c r="R8" s="876"/>
      <c r="S8" s="877"/>
      <c r="T8" s="876"/>
      <c r="U8" s="877"/>
      <c r="V8" s="876"/>
      <c r="W8" s="877"/>
      <c r="X8" s="876"/>
      <c r="Y8" s="877"/>
      <c r="Z8" s="876"/>
      <c r="AA8" s="87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876"/>
      <c r="AU8" s="877"/>
      <c r="AV8" s="876"/>
      <c r="AW8" s="877"/>
      <c r="AX8" s="876"/>
      <c r="AY8" s="877"/>
      <c r="AZ8" s="876"/>
      <c r="BA8" s="877"/>
      <c r="BB8" s="876"/>
      <c r="BC8" s="877"/>
      <c r="BD8" s="876"/>
      <c r="BE8" s="877"/>
      <c r="BF8" s="876"/>
      <c r="BG8" s="877"/>
      <c r="BH8" s="127"/>
      <c r="BI8" s="127"/>
      <c r="BJ8" s="127"/>
      <c r="BK8" s="127"/>
      <c r="BL8" s="876"/>
      <c r="BM8" s="877"/>
      <c r="BN8" s="876"/>
      <c r="BO8" s="877"/>
    </row>
    <row r="9" spans="1:68" ht="12.75" customHeight="1" thickBot="1">
      <c r="A9" s="909" t="s">
        <v>0</v>
      </c>
      <c r="B9" s="899" t="s">
        <v>40</v>
      </c>
      <c r="C9" s="900"/>
      <c r="D9" s="900"/>
      <c r="E9" s="901"/>
      <c r="F9" s="908" t="s">
        <v>2</v>
      </c>
      <c r="G9" s="896" t="s">
        <v>41</v>
      </c>
      <c r="H9" s="622" t="s">
        <v>91</v>
      </c>
      <c r="I9" s="719"/>
      <c r="J9" s="622" t="s">
        <v>91</v>
      </c>
      <c r="K9" s="719"/>
      <c r="L9" s="622" t="s">
        <v>91</v>
      </c>
      <c r="M9" s="719"/>
      <c r="N9" s="622" t="s">
        <v>55</v>
      </c>
      <c r="O9" s="719"/>
      <c r="P9" s="623" t="s">
        <v>55</v>
      </c>
      <c r="Q9" s="623"/>
      <c r="R9" s="622" t="s">
        <v>55</v>
      </c>
      <c r="S9" s="719"/>
      <c r="T9" s="623" t="s">
        <v>55</v>
      </c>
      <c r="U9" s="623"/>
      <c r="V9" s="622" t="s">
        <v>55</v>
      </c>
      <c r="W9" s="719"/>
      <c r="X9" s="623" t="s">
        <v>55</v>
      </c>
      <c r="Y9" s="623"/>
      <c r="Z9" s="622" t="s">
        <v>55</v>
      </c>
      <c r="AA9" s="719"/>
      <c r="AB9" s="623" t="s">
        <v>55</v>
      </c>
      <c r="AC9" s="623"/>
      <c r="AD9" s="622" t="s">
        <v>56</v>
      </c>
      <c r="AE9" s="719"/>
      <c r="AF9" s="622" t="s">
        <v>56</v>
      </c>
      <c r="AG9" s="719"/>
      <c r="AH9" s="623" t="s">
        <v>56</v>
      </c>
      <c r="AI9" s="623"/>
      <c r="AJ9" s="622" t="s">
        <v>56</v>
      </c>
      <c r="AK9" s="719"/>
      <c r="AL9" s="623" t="s">
        <v>56</v>
      </c>
      <c r="AM9" s="623"/>
      <c r="AN9" s="622" t="s">
        <v>38</v>
      </c>
      <c r="AO9" s="719"/>
      <c r="AP9" s="623" t="s">
        <v>38</v>
      </c>
      <c r="AQ9" s="623"/>
      <c r="AR9" s="622" t="s">
        <v>38</v>
      </c>
      <c r="AS9" s="719"/>
      <c r="AT9" s="622" t="s">
        <v>38</v>
      </c>
      <c r="AU9" s="719"/>
      <c r="AV9" s="623" t="s">
        <v>38</v>
      </c>
      <c r="AW9" s="623"/>
      <c r="AX9" s="622" t="s">
        <v>38</v>
      </c>
      <c r="AY9" s="719"/>
      <c r="AZ9" s="623" t="s">
        <v>38</v>
      </c>
      <c r="BA9" s="623"/>
      <c r="BB9" s="622" t="s">
        <v>58</v>
      </c>
      <c r="BC9" s="719"/>
      <c r="BD9" s="622" t="s">
        <v>58</v>
      </c>
      <c r="BE9" s="719"/>
      <c r="BF9" s="622" t="s">
        <v>58</v>
      </c>
      <c r="BG9" s="719"/>
      <c r="BH9" s="622" t="s">
        <v>58</v>
      </c>
      <c r="BI9" s="719"/>
      <c r="BJ9" s="622" t="s">
        <v>58</v>
      </c>
      <c r="BK9" s="719"/>
      <c r="BL9" s="622" t="s">
        <v>68</v>
      </c>
      <c r="BM9" s="719"/>
      <c r="BN9" s="47"/>
      <c r="BO9" s="47"/>
      <c r="BP9" s="47"/>
    </row>
    <row r="10" spans="1:68" ht="12.75" customHeight="1" thickBot="1">
      <c r="A10" s="897"/>
      <c r="B10" s="902"/>
      <c r="C10" s="903"/>
      <c r="D10" s="903"/>
      <c r="E10" s="904"/>
      <c r="F10" s="897"/>
      <c r="G10" s="897"/>
      <c r="H10" s="641">
        <v>6</v>
      </c>
      <c r="I10" s="642"/>
      <c r="J10" s="628">
        <v>16</v>
      </c>
      <c r="K10" s="629"/>
      <c r="L10" s="628">
        <v>23</v>
      </c>
      <c r="M10" s="632"/>
      <c r="N10" s="628">
        <v>22</v>
      </c>
      <c r="O10" s="629"/>
      <c r="P10" s="623">
        <v>34</v>
      </c>
      <c r="Q10" s="623"/>
      <c r="R10" s="628">
        <v>42</v>
      </c>
      <c r="S10" s="629"/>
      <c r="T10" s="655">
        <v>58</v>
      </c>
      <c r="U10" s="632"/>
      <c r="V10" s="628" t="s">
        <v>124</v>
      </c>
      <c r="W10" s="629"/>
      <c r="X10" s="655" t="s">
        <v>92</v>
      </c>
      <c r="Y10" s="632"/>
      <c r="Z10" s="889" t="s">
        <v>125</v>
      </c>
      <c r="AA10" s="629"/>
      <c r="AB10" s="623" t="s">
        <v>196</v>
      </c>
      <c r="AC10" s="623"/>
      <c r="AD10" s="628">
        <v>1</v>
      </c>
      <c r="AE10" s="629"/>
      <c r="AF10" s="628">
        <v>3</v>
      </c>
      <c r="AG10" s="629"/>
      <c r="AH10" s="655">
        <v>6</v>
      </c>
      <c r="AI10" s="632"/>
      <c r="AJ10" s="628" t="s">
        <v>93</v>
      </c>
      <c r="AK10" s="629"/>
      <c r="AL10" s="655">
        <v>8</v>
      </c>
      <c r="AM10" s="632"/>
      <c r="AN10" s="622">
        <v>9</v>
      </c>
      <c r="AO10" s="719"/>
      <c r="AP10" s="623">
        <v>11</v>
      </c>
      <c r="AQ10" s="623"/>
      <c r="AR10" s="622">
        <v>13</v>
      </c>
      <c r="AS10" s="719"/>
      <c r="AT10" s="622">
        <v>15</v>
      </c>
      <c r="AU10" s="719"/>
      <c r="AV10" s="623">
        <v>17</v>
      </c>
      <c r="AW10" s="623"/>
      <c r="AX10" s="622">
        <v>19</v>
      </c>
      <c r="AY10" s="719"/>
      <c r="AZ10" s="623">
        <v>30</v>
      </c>
      <c r="BA10" s="623"/>
      <c r="BB10" s="622">
        <v>1</v>
      </c>
      <c r="BC10" s="719"/>
      <c r="BD10" s="622">
        <v>2</v>
      </c>
      <c r="BE10" s="719"/>
      <c r="BF10" s="622">
        <v>3</v>
      </c>
      <c r="BG10" s="719"/>
      <c r="BH10" s="622">
        <v>4</v>
      </c>
      <c r="BI10" s="719"/>
      <c r="BJ10" s="622">
        <v>5</v>
      </c>
      <c r="BK10" s="719"/>
      <c r="BL10" s="868" t="s">
        <v>4</v>
      </c>
      <c r="BM10" s="878" t="s">
        <v>5</v>
      </c>
      <c r="BN10" s="47"/>
      <c r="BO10" s="47"/>
      <c r="BP10" s="47"/>
    </row>
    <row r="11" spans="1:68" ht="26.25" thickBot="1">
      <c r="A11" s="898"/>
      <c r="B11" s="905"/>
      <c r="C11" s="906"/>
      <c r="D11" s="906"/>
      <c r="E11" s="907"/>
      <c r="F11" s="898"/>
      <c r="G11" s="898"/>
      <c r="H11" s="472" t="s">
        <v>6</v>
      </c>
      <c r="I11" s="478" t="s">
        <v>7</v>
      </c>
      <c r="J11" s="472" t="s">
        <v>6</v>
      </c>
      <c r="K11" s="478" t="s">
        <v>7</v>
      </c>
      <c r="L11" s="543" t="s">
        <v>6</v>
      </c>
      <c r="M11" s="544" t="s">
        <v>7</v>
      </c>
      <c r="N11" s="543" t="s">
        <v>6</v>
      </c>
      <c r="O11" s="545" t="s">
        <v>7</v>
      </c>
      <c r="P11" s="546" t="s">
        <v>6</v>
      </c>
      <c r="Q11" s="544" t="s">
        <v>7</v>
      </c>
      <c r="R11" s="543" t="s">
        <v>6</v>
      </c>
      <c r="S11" s="545" t="s">
        <v>7</v>
      </c>
      <c r="T11" s="542" t="s">
        <v>6</v>
      </c>
      <c r="U11" s="547" t="s">
        <v>7</v>
      </c>
      <c r="V11" s="472" t="s">
        <v>6</v>
      </c>
      <c r="W11" s="478" t="s">
        <v>7</v>
      </c>
      <c r="X11" s="542" t="s">
        <v>6</v>
      </c>
      <c r="Y11" s="547" t="s">
        <v>7</v>
      </c>
      <c r="Z11" s="472" t="s">
        <v>6</v>
      </c>
      <c r="AA11" s="478" t="s">
        <v>7</v>
      </c>
      <c r="AB11" s="542" t="s">
        <v>6</v>
      </c>
      <c r="AC11" s="547" t="s">
        <v>7</v>
      </c>
      <c r="AD11" s="472" t="s">
        <v>6</v>
      </c>
      <c r="AE11" s="478" t="s">
        <v>7</v>
      </c>
      <c r="AF11" s="472" t="s">
        <v>6</v>
      </c>
      <c r="AG11" s="478" t="s">
        <v>7</v>
      </c>
      <c r="AH11" s="542" t="s">
        <v>6</v>
      </c>
      <c r="AI11" s="547" t="s">
        <v>7</v>
      </c>
      <c r="AJ11" s="472" t="s">
        <v>6</v>
      </c>
      <c r="AK11" s="478" t="s">
        <v>7</v>
      </c>
      <c r="AL11" s="542" t="s">
        <v>6</v>
      </c>
      <c r="AM11" s="547" t="s">
        <v>7</v>
      </c>
      <c r="AN11" s="472" t="s">
        <v>6</v>
      </c>
      <c r="AO11" s="478" t="s">
        <v>7</v>
      </c>
      <c r="AP11" s="542" t="s">
        <v>6</v>
      </c>
      <c r="AQ11" s="547" t="s">
        <v>7</v>
      </c>
      <c r="AR11" s="472" t="s">
        <v>6</v>
      </c>
      <c r="AS11" s="478" t="s">
        <v>7</v>
      </c>
      <c r="AT11" s="472" t="s">
        <v>6</v>
      </c>
      <c r="AU11" s="478" t="s">
        <v>7</v>
      </c>
      <c r="AV11" s="542" t="s">
        <v>6</v>
      </c>
      <c r="AW11" s="547" t="s">
        <v>7</v>
      </c>
      <c r="AX11" s="472" t="s">
        <v>6</v>
      </c>
      <c r="AY11" s="478" t="s">
        <v>7</v>
      </c>
      <c r="AZ11" s="542" t="s">
        <v>6</v>
      </c>
      <c r="BA11" s="547" t="s">
        <v>7</v>
      </c>
      <c r="BB11" s="472" t="s">
        <v>6</v>
      </c>
      <c r="BC11" s="478" t="s">
        <v>7</v>
      </c>
      <c r="BD11" s="472" t="s">
        <v>6</v>
      </c>
      <c r="BE11" s="478" t="s">
        <v>7</v>
      </c>
      <c r="BF11" s="472" t="s">
        <v>6</v>
      </c>
      <c r="BG11" s="478" t="s">
        <v>7</v>
      </c>
      <c r="BH11" s="472" t="s">
        <v>6</v>
      </c>
      <c r="BI11" s="478" t="s">
        <v>7</v>
      </c>
      <c r="BJ11" s="472" t="s">
        <v>6</v>
      </c>
      <c r="BK11" s="478" t="s">
        <v>7</v>
      </c>
      <c r="BL11" s="869"/>
      <c r="BM11" s="879"/>
      <c r="BN11" s="47"/>
      <c r="BO11" s="47"/>
      <c r="BP11" s="47"/>
    </row>
    <row r="12" spans="1:68" ht="20.25" customHeight="1" thickBot="1">
      <c r="A12" s="475"/>
      <c r="B12" s="873" t="s">
        <v>42</v>
      </c>
      <c r="C12" s="874"/>
      <c r="D12" s="874"/>
      <c r="E12" s="875"/>
      <c r="F12" s="476"/>
      <c r="G12" s="477"/>
      <c r="H12" s="474"/>
      <c r="I12" s="447"/>
      <c r="J12" s="474"/>
      <c r="K12" s="447"/>
      <c r="L12" s="474"/>
      <c r="M12" s="447"/>
      <c r="N12" s="474"/>
      <c r="O12" s="447"/>
      <c r="P12" s="474"/>
      <c r="Q12" s="447"/>
      <c r="R12" s="474"/>
      <c r="S12" s="447"/>
      <c r="T12" s="474"/>
      <c r="U12" s="447"/>
      <c r="V12" s="474"/>
      <c r="W12" s="447"/>
      <c r="X12" s="474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74"/>
      <c r="AU12" s="447"/>
      <c r="AV12" s="474"/>
      <c r="AW12" s="447"/>
      <c r="AX12" s="474"/>
      <c r="AY12" s="447"/>
      <c r="AZ12" s="474"/>
      <c r="BA12" s="447"/>
      <c r="BB12" s="474"/>
      <c r="BC12" s="447"/>
      <c r="BD12" s="447"/>
      <c r="BE12" s="447"/>
      <c r="BF12" s="447"/>
      <c r="BG12" s="447"/>
      <c r="BH12" s="447"/>
      <c r="BI12" s="447"/>
      <c r="BJ12" s="447"/>
      <c r="BK12" s="447"/>
      <c r="BL12" s="473"/>
      <c r="BM12" s="473"/>
      <c r="BN12" s="47"/>
      <c r="BO12" s="47"/>
      <c r="BP12" s="47"/>
    </row>
    <row r="13" spans="1:68" ht="15" customHeight="1">
      <c r="A13" s="158">
        <v>1</v>
      </c>
      <c r="B13" s="890" t="s">
        <v>131</v>
      </c>
      <c r="C13" s="891"/>
      <c r="D13" s="891"/>
      <c r="E13" s="892"/>
      <c r="F13" s="78" t="s">
        <v>17</v>
      </c>
      <c r="G13" s="78">
        <v>7000</v>
      </c>
      <c r="H13" s="5"/>
      <c r="I13" s="8">
        <f>G13*H13</f>
        <v>0</v>
      </c>
      <c r="J13" s="5"/>
      <c r="K13" s="8">
        <f aca="true" t="shared" si="0" ref="K13:K52">G13*J13</f>
        <v>0</v>
      </c>
      <c r="L13" s="5"/>
      <c r="M13" s="8">
        <f aca="true" t="shared" si="1" ref="M13:M44">G13*L13</f>
        <v>0</v>
      </c>
      <c r="N13" s="5"/>
      <c r="O13" s="132">
        <f aca="true" t="shared" si="2" ref="O13:O44">G13*N13</f>
        <v>0</v>
      </c>
      <c r="P13" s="5"/>
      <c r="Q13" s="8">
        <f aca="true" t="shared" si="3" ref="Q13:Q52">G13*P13</f>
        <v>0</v>
      </c>
      <c r="R13" s="5"/>
      <c r="S13" s="8">
        <f aca="true" t="shared" si="4" ref="S13:S44">G13*R13</f>
        <v>0</v>
      </c>
      <c r="T13" s="5"/>
      <c r="U13" s="8">
        <f aca="true" t="shared" si="5" ref="U13:U53">G13*T13</f>
        <v>0</v>
      </c>
      <c r="V13" s="5"/>
      <c r="W13" s="8">
        <f aca="true" t="shared" si="6" ref="W13:W44">G13*V13</f>
        <v>0</v>
      </c>
      <c r="X13" s="5"/>
      <c r="Y13" s="8">
        <f aca="true" t="shared" si="7" ref="Y13:Y53">G13*X13</f>
        <v>0</v>
      </c>
      <c r="Z13" s="8"/>
      <c r="AA13" s="8">
        <f aca="true" t="shared" si="8" ref="AA13:AA52">G13*Z13</f>
        <v>0</v>
      </c>
      <c r="AB13" s="8"/>
      <c r="AC13" s="8">
        <f aca="true" t="shared" si="9" ref="AC13:AC44">G13*AB13</f>
        <v>0</v>
      </c>
      <c r="AD13" s="8"/>
      <c r="AE13" s="8">
        <f aca="true" t="shared" si="10" ref="AE13:AE44">G13*AD13</f>
        <v>0</v>
      </c>
      <c r="AF13" s="8"/>
      <c r="AG13" s="8">
        <f aca="true" t="shared" si="11" ref="AG13:AG40">G13*AF13</f>
        <v>0</v>
      </c>
      <c r="AH13" s="8"/>
      <c r="AI13" s="8">
        <f aca="true" t="shared" si="12" ref="AI13:AI44">G13*AH13</f>
        <v>0</v>
      </c>
      <c r="AJ13" s="8"/>
      <c r="AK13" s="8">
        <f aca="true" t="shared" si="13" ref="AK13:AK52">G13*AJ13</f>
        <v>0</v>
      </c>
      <c r="AL13" s="8"/>
      <c r="AM13" s="8">
        <f aca="true" t="shared" si="14" ref="AM13:AM44">G13*AL13</f>
        <v>0</v>
      </c>
      <c r="AN13" s="8"/>
      <c r="AO13" s="8">
        <f aca="true" t="shared" si="15" ref="AO13:AO52">G13*AN13</f>
        <v>0</v>
      </c>
      <c r="AP13" s="8"/>
      <c r="AQ13" s="8">
        <f aca="true" t="shared" si="16" ref="AQ13:AQ39">G13*AP13</f>
        <v>0</v>
      </c>
      <c r="AR13" s="8"/>
      <c r="AS13" s="8">
        <f aca="true" t="shared" si="17" ref="AS13:AS52">G13*AR13</f>
        <v>0</v>
      </c>
      <c r="AT13" s="5"/>
      <c r="AU13" s="8">
        <f aca="true" t="shared" si="18" ref="AU13:AU44">G13*AT13</f>
        <v>0</v>
      </c>
      <c r="AV13" s="5"/>
      <c r="AW13" s="8">
        <f aca="true" t="shared" si="19" ref="AW13:AW44">G13*AV13</f>
        <v>0</v>
      </c>
      <c r="AX13" s="5"/>
      <c r="AY13" s="8">
        <f aca="true" t="shared" si="20" ref="AY13:AY52">G13*AX13</f>
        <v>0</v>
      </c>
      <c r="AZ13" s="5"/>
      <c r="BA13" s="8">
        <f aca="true" t="shared" si="21" ref="BA13:BA44">G13*AZ13</f>
        <v>0</v>
      </c>
      <c r="BB13" s="5"/>
      <c r="BC13" s="8">
        <f aca="true" t="shared" si="22" ref="BC13:BC53">G13*BB13</f>
        <v>0</v>
      </c>
      <c r="BD13" s="8"/>
      <c r="BE13" s="8">
        <f aca="true" t="shared" si="23" ref="BE13:BE39">G13*BD13</f>
        <v>0</v>
      </c>
      <c r="BF13" s="8"/>
      <c r="BG13" s="8">
        <f aca="true" t="shared" si="24" ref="BG13:BG53">G13*BF13</f>
        <v>0</v>
      </c>
      <c r="BH13" s="8"/>
      <c r="BI13" s="8">
        <f aca="true" t="shared" si="25" ref="BI13:BI53">G13*BH13</f>
        <v>0</v>
      </c>
      <c r="BJ13" s="8"/>
      <c r="BK13" s="8">
        <f aca="true" t="shared" si="26" ref="BK13:BK52">G13*BJ13</f>
        <v>0</v>
      </c>
      <c r="BL13" s="185">
        <f>H13+J13+L13+N13+P13+R13+T13+V13+X13+Z13+AB13+AD13+AF13+AH13+AJ13+AL13+AN13+AP13+AR13+AT13+AV13+AX13+AZ13+BB13+BD13+BF13+BH13+BJ13</f>
        <v>0</v>
      </c>
      <c r="BM13" s="185">
        <f>I13+K13+M13+O13+Q13+S13+U13+W13+Y13+AA13+AC13+AE13+AG13+AI13+AK13+AM13+AO13+AQ13+AS13+AU13+AW13+AY13+BA13+BC13+BE13+BG13+BI13+BK13</f>
        <v>0</v>
      </c>
      <c r="BN13" s="47"/>
      <c r="BO13" s="47"/>
      <c r="BP13" s="47"/>
    </row>
    <row r="14" spans="1:68" ht="17.25" customHeight="1">
      <c r="A14" s="158">
        <v>2</v>
      </c>
      <c r="B14" s="808" t="s">
        <v>95</v>
      </c>
      <c r="C14" s="806"/>
      <c r="D14" s="806"/>
      <c r="E14" s="807"/>
      <c r="F14" s="78" t="s">
        <v>43</v>
      </c>
      <c r="G14" s="78">
        <v>9500</v>
      </c>
      <c r="H14" s="5"/>
      <c r="I14" s="8">
        <f aca="true" t="shared" si="27" ref="I14:I67">G14*H14</f>
        <v>0</v>
      </c>
      <c r="J14" s="5"/>
      <c r="K14" s="8">
        <f t="shared" si="0"/>
        <v>0</v>
      </c>
      <c r="L14" s="5"/>
      <c r="M14" s="8">
        <f t="shared" si="1"/>
        <v>0</v>
      </c>
      <c r="N14" s="5"/>
      <c r="O14" s="132">
        <f t="shared" si="2"/>
        <v>0</v>
      </c>
      <c r="P14" s="5"/>
      <c r="Q14" s="8">
        <f t="shared" si="3"/>
        <v>0</v>
      </c>
      <c r="R14" s="5"/>
      <c r="S14" s="8">
        <f t="shared" si="4"/>
        <v>0</v>
      </c>
      <c r="T14" s="5"/>
      <c r="U14" s="8">
        <f t="shared" si="5"/>
        <v>0</v>
      </c>
      <c r="V14" s="5"/>
      <c r="W14" s="8">
        <f t="shared" si="6"/>
        <v>0</v>
      </c>
      <c r="X14" s="5"/>
      <c r="Y14" s="8">
        <f t="shared" si="7"/>
        <v>0</v>
      </c>
      <c r="Z14" s="5"/>
      <c r="AA14" s="8">
        <f t="shared" si="8"/>
        <v>0</v>
      </c>
      <c r="AB14" s="8"/>
      <c r="AC14" s="8">
        <f t="shared" si="9"/>
        <v>0</v>
      </c>
      <c r="AD14" s="5"/>
      <c r="AE14" s="8">
        <f t="shared" si="10"/>
        <v>0</v>
      </c>
      <c r="AF14" s="5"/>
      <c r="AG14" s="8">
        <f t="shared" si="11"/>
        <v>0</v>
      </c>
      <c r="AH14" s="5"/>
      <c r="AI14" s="8">
        <f t="shared" si="12"/>
        <v>0</v>
      </c>
      <c r="AJ14" s="5"/>
      <c r="AK14" s="8">
        <f t="shared" si="13"/>
        <v>0</v>
      </c>
      <c r="AL14" s="5"/>
      <c r="AM14" s="8">
        <f t="shared" si="14"/>
        <v>0</v>
      </c>
      <c r="AN14" s="5"/>
      <c r="AO14" s="8">
        <f t="shared" si="15"/>
        <v>0</v>
      </c>
      <c r="AP14" s="5"/>
      <c r="AQ14" s="8">
        <f t="shared" si="16"/>
        <v>0</v>
      </c>
      <c r="AR14" s="5"/>
      <c r="AS14" s="8">
        <f t="shared" si="17"/>
        <v>0</v>
      </c>
      <c r="AT14" s="5"/>
      <c r="AU14" s="8">
        <f t="shared" si="18"/>
        <v>0</v>
      </c>
      <c r="AV14" s="5"/>
      <c r="AW14" s="8">
        <f t="shared" si="19"/>
        <v>0</v>
      </c>
      <c r="AX14" s="5"/>
      <c r="AY14" s="8">
        <f t="shared" si="20"/>
        <v>0</v>
      </c>
      <c r="AZ14" s="5"/>
      <c r="BA14" s="8">
        <f t="shared" si="21"/>
        <v>0</v>
      </c>
      <c r="BB14" s="5"/>
      <c r="BC14" s="8">
        <f t="shared" si="22"/>
        <v>0</v>
      </c>
      <c r="BD14" s="5"/>
      <c r="BE14" s="8">
        <f t="shared" si="23"/>
        <v>0</v>
      </c>
      <c r="BF14" s="5"/>
      <c r="BG14" s="8">
        <f t="shared" si="24"/>
        <v>0</v>
      </c>
      <c r="BH14" s="5"/>
      <c r="BI14" s="8">
        <f t="shared" si="25"/>
        <v>0</v>
      </c>
      <c r="BJ14" s="8"/>
      <c r="BK14" s="8">
        <f t="shared" si="26"/>
        <v>0</v>
      </c>
      <c r="BL14" s="185">
        <f aca="true" t="shared" si="28" ref="BL14:BL71">H14+J14+L14+N14+P14+R14+T14+V14+X14+Z14+AB14+AD14+AF14+AH14+AJ14+AL14+AN14+AP14+AR14+AT14+AV14+AX14+AZ14+BB14+BD14+BF14+BH14+BJ14</f>
        <v>0</v>
      </c>
      <c r="BM14" s="185">
        <f aca="true" t="shared" si="29" ref="BM14:BM71">I14+K14+M14+O14+Q14+S14+U14+W14+Y14+AA14+AC14+AE14+AG14+AI14+AK14+AM14+AO14+AQ14+AS14+AU14+AW14+AY14+BA14+BC14+BE14+BG14+BI14+BK14</f>
        <v>0</v>
      </c>
      <c r="BN14" s="47"/>
      <c r="BO14" s="47"/>
      <c r="BP14" s="47"/>
    </row>
    <row r="15" spans="1:68" ht="16.5" customHeight="1">
      <c r="A15" s="158">
        <v>3</v>
      </c>
      <c r="B15" s="803" t="s">
        <v>158</v>
      </c>
      <c r="C15" s="806"/>
      <c r="D15" s="806"/>
      <c r="E15" s="807"/>
      <c r="F15" s="78" t="s">
        <v>44</v>
      </c>
      <c r="G15" s="78">
        <v>350</v>
      </c>
      <c r="H15" s="5"/>
      <c r="I15" s="8">
        <f t="shared" si="27"/>
        <v>0</v>
      </c>
      <c r="J15" s="5"/>
      <c r="K15" s="8">
        <f t="shared" si="0"/>
        <v>0</v>
      </c>
      <c r="L15" s="5"/>
      <c r="M15" s="8">
        <f t="shared" si="1"/>
        <v>0</v>
      </c>
      <c r="N15" s="5"/>
      <c r="O15" s="132">
        <f t="shared" si="2"/>
        <v>0</v>
      </c>
      <c r="P15" s="5"/>
      <c r="Q15" s="8">
        <f t="shared" si="3"/>
        <v>0</v>
      </c>
      <c r="R15" s="5"/>
      <c r="S15" s="8">
        <f t="shared" si="4"/>
        <v>0</v>
      </c>
      <c r="T15" s="5"/>
      <c r="U15" s="8">
        <f t="shared" si="5"/>
        <v>0</v>
      </c>
      <c r="V15" s="5"/>
      <c r="W15" s="8">
        <f t="shared" si="6"/>
        <v>0</v>
      </c>
      <c r="X15" s="5"/>
      <c r="Y15" s="8">
        <f t="shared" si="7"/>
        <v>0</v>
      </c>
      <c r="Z15" s="5"/>
      <c r="AA15" s="8">
        <f t="shared" si="8"/>
        <v>0</v>
      </c>
      <c r="AB15" s="8"/>
      <c r="AC15" s="8">
        <f t="shared" si="9"/>
        <v>0</v>
      </c>
      <c r="AD15" s="5"/>
      <c r="AE15" s="8">
        <f t="shared" si="10"/>
        <v>0</v>
      </c>
      <c r="AF15" s="5"/>
      <c r="AG15" s="8">
        <f t="shared" si="11"/>
        <v>0</v>
      </c>
      <c r="AH15" s="5"/>
      <c r="AI15" s="8">
        <f t="shared" si="12"/>
        <v>0</v>
      </c>
      <c r="AJ15" s="5"/>
      <c r="AK15" s="8">
        <f t="shared" si="13"/>
        <v>0</v>
      </c>
      <c r="AL15" s="5"/>
      <c r="AM15" s="8">
        <f t="shared" si="14"/>
        <v>0</v>
      </c>
      <c r="AN15" s="5"/>
      <c r="AO15" s="8">
        <f t="shared" si="15"/>
        <v>0</v>
      </c>
      <c r="AP15" s="5"/>
      <c r="AQ15" s="8">
        <f t="shared" si="16"/>
        <v>0</v>
      </c>
      <c r="AR15" s="5"/>
      <c r="AS15" s="8">
        <f t="shared" si="17"/>
        <v>0</v>
      </c>
      <c r="AT15" s="5"/>
      <c r="AU15" s="8">
        <f t="shared" si="18"/>
        <v>0</v>
      </c>
      <c r="AV15" s="5"/>
      <c r="AW15" s="8">
        <f t="shared" si="19"/>
        <v>0</v>
      </c>
      <c r="AX15" s="5"/>
      <c r="AY15" s="8">
        <f t="shared" si="20"/>
        <v>0</v>
      </c>
      <c r="AZ15" s="5"/>
      <c r="BA15" s="8">
        <f t="shared" si="21"/>
        <v>0</v>
      </c>
      <c r="BB15" s="5"/>
      <c r="BC15" s="8">
        <f t="shared" si="22"/>
        <v>0</v>
      </c>
      <c r="BD15" s="5"/>
      <c r="BE15" s="8">
        <f t="shared" si="23"/>
        <v>0</v>
      </c>
      <c r="BF15" s="5"/>
      <c r="BG15" s="8">
        <f t="shared" si="24"/>
        <v>0</v>
      </c>
      <c r="BH15" s="5"/>
      <c r="BI15" s="8">
        <f t="shared" si="25"/>
        <v>0</v>
      </c>
      <c r="BJ15" s="8"/>
      <c r="BK15" s="8">
        <f t="shared" si="26"/>
        <v>0</v>
      </c>
      <c r="BL15" s="185">
        <f t="shared" si="28"/>
        <v>0</v>
      </c>
      <c r="BM15" s="185">
        <f t="shared" si="29"/>
        <v>0</v>
      </c>
      <c r="BN15" s="47"/>
      <c r="BO15" s="47"/>
      <c r="BP15" s="47"/>
    </row>
    <row r="16" spans="1:68" ht="15" customHeight="1">
      <c r="A16" s="158">
        <v>4</v>
      </c>
      <c r="B16" s="803" t="s">
        <v>157</v>
      </c>
      <c r="C16" s="806"/>
      <c r="D16" s="806"/>
      <c r="E16" s="807"/>
      <c r="F16" s="78" t="s">
        <v>44</v>
      </c>
      <c r="G16" s="78">
        <v>60</v>
      </c>
      <c r="H16" s="5"/>
      <c r="I16" s="8">
        <f t="shared" si="27"/>
        <v>0</v>
      </c>
      <c r="J16" s="5"/>
      <c r="K16" s="8">
        <f t="shared" si="0"/>
        <v>0</v>
      </c>
      <c r="L16" s="5"/>
      <c r="M16" s="8">
        <f t="shared" si="1"/>
        <v>0</v>
      </c>
      <c r="N16" s="5"/>
      <c r="O16" s="132">
        <f t="shared" si="2"/>
        <v>0</v>
      </c>
      <c r="P16" s="5"/>
      <c r="Q16" s="8">
        <f t="shared" si="3"/>
        <v>0</v>
      </c>
      <c r="R16" s="5"/>
      <c r="S16" s="8">
        <f t="shared" si="4"/>
        <v>0</v>
      </c>
      <c r="T16" s="5"/>
      <c r="U16" s="8">
        <f t="shared" si="5"/>
        <v>0</v>
      </c>
      <c r="V16" s="5"/>
      <c r="W16" s="8">
        <f t="shared" si="6"/>
        <v>0</v>
      </c>
      <c r="X16" s="5"/>
      <c r="Y16" s="8">
        <f t="shared" si="7"/>
        <v>0</v>
      </c>
      <c r="Z16" s="5"/>
      <c r="AA16" s="8">
        <f t="shared" si="8"/>
        <v>0</v>
      </c>
      <c r="AB16" s="8"/>
      <c r="AC16" s="8">
        <f t="shared" si="9"/>
        <v>0</v>
      </c>
      <c r="AD16" s="5"/>
      <c r="AE16" s="8">
        <f t="shared" si="10"/>
        <v>0</v>
      </c>
      <c r="AF16" s="5"/>
      <c r="AG16" s="8">
        <f t="shared" si="11"/>
        <v>0</v>
      </c>
      <c r="AH16" s="5"/>
      <c r="AI16" s="8">
        <f t="shared" si="12"/>
        <v>0</v>
      </c>
      <c r="AJ16" s="5"/>
      <c r="AK16" s="8">
        <f t="shared" si="13"/>
        <v>0</v>
      </c>
      <c r="AL16" s="5"/>
      <c r="AM16" s="8">
        <f t="shared" si="14"/>
        <v>0</v>
      </c>
      <c r="AN16" s="5"/>
      <c r="AO16" s="8">
        <f t="shared" si="15"/>
        <v>0</v>
      </c>
      <c r="AP16" s="5"/>
      <c r="AQ16" s="8">
        <f t="shared" si="16"/>
        <v>0</v>
      </c>
      <c r="AR16" s="5"/>
      <c r="AS16" s="8">
        <f t="shared" si="17"/>
        <v>0</v>
      </c>
      <c r="AT16" s="5"/>
      <c r="AU16" s="8">
        <f t="shared" si="18"/>
        <v>0</v>
      </c>
      <c r="AV16" s="5"/>
      <c r="AW16" s="8">
        <f t="shared" si="19"/>
        <v>0</v>
      </c>
      <c r="AX16" s="5"/>
      <c r="AY16" s="8">
        <f t="shared" si="20"/>
        <v>0</v>
      </c>
      <c r="AZ16" s="5"/>
      <c r="BA16" s="8">
        <f t="shared" si="21"/>
        <v>0</v>
      </c>
      <c r="BB16" s="5"/>
      <c r="BC16" s="8">
        <f t="shared" si="22"/>
        <v>0</v>
      </c>
      <c r="BD16" s="5"/>
      <c r="BE16" s="8">
        <f t="shared" si="23"/>
        <v>0</v>
      </c>
      <c r="BF16" s="5"/>
      <c r="BG16" s="8">
        <f t="shared" si="24"/>
        <v>0</v>
      </c>
      <c r="BH16" s="5"/>
      <c r="BI16" s="8">
        <f t="shared" si="25"/>
        <v>0</v>
      </c>
      <c r="BJ16" s="8"/>
      <c r="BK16" s="8">
        <f t="shared" si="26"/>
        <v>0</v>
      </c>
      <c r="BL16" s="185">
        <f t="shared" si="28"/>
        <v>0</v>
      </c>
      <c r="BM16" s="185">
        <f t="shared" si="29"/>
        <v>0</v>
      </c>
      <c r="BN16" s="47"/>
      <c r="BO16" s="47"/>
      <c r="BP16" s="47"/>
    </row>
    <row r="17" spans="1:65" s="47" customFormat="1" ht="18" customHeight="1">
      <c r="A17" s="158">
        <v>5</v>
      </c>
      <c r="B17" s="803" t="s">
        <v>71</v>
      </c>
      <c r="C17" s="804"/>
      <c r="D17" s="804"/>
      <c r="E17" s="805"/>
      <c r="F17" s="78" t="s">
        <v>44</v>
      </c>
      <c r="G17" s="78">
        <v>900</v>
      </c>
      <c r="H17" s="5"/>
      <c r="I17" s="8">
        <f t="shared" si="27"/>
        <v>0</v>
      </c>
      <c r="J17" s="5"/>
      <c r="K17" s="8">
        <f t="shared" si="0"/>
        <v>0</v>
      </c>
      <c r="L17" s="5"/>
      <c r="M17" s="8">
        <f t="shared" si="1"/>
        <v>0</v>
      </c>
      <c r="N17" s="5"/>
      <c r="O17" s="132">
        <f t="shared" si="2"/>
        <v>0</v>
      </c>
      <c r="P17" s="5"/>
      <c r="Q17" s="8">
        <f t="shared" si="3"/>
        <v>0</v>
      </c>
      <c r="R17" s="5"/>
      <c r="S17" s="8">
        <f t="shared" si="4"/>
        <v>0</v>
      </c>
      <c r="T17" s="5"/>
      <c r="U17" s="8">
        <f t="shared" si="5"/>
        <v>0</v>
      </c>
      <c r="V17" s="5"/>
      <c r="W17" s="8">
        <f t="shared" si="6"/>
        <v>0</v>
      </c>
      <c r="X17" s="5"/>
      <c r="Y17" s="8">
        <f t="shared" si="7"/>
        <v>0</v>
      </c>
      <c r="Z17" s="5"/>
      <c r="AA17" s="8">
        <f t="shared" si="8"/>
        <v>0</v>
      </c>
      <c r="AB17" s="8"/>
      <c r="AC17" s="8">
        <f t="shared" si="9"/>
        <v>0</v>
      </c>
      <c r="AD17" s="5"/>
      <c r="AE17" s="8">
        <f t="shared" si="10"/>
        <v>0</v>
      </c>
      <c r="AF17" s="5"/>
      <c r="AG17" s="8">
        <f t="shared" si="11"/>
        <v>0</v>
      </c>
      <c r="AH17" s="5"/>
      <c r="AI17" s="8">
        <f t="shared" si="12"/>
        <v>0</v>
      </c>
      <c r="AJ17" s="5"/>
      <c r="AK17" s="8">
        <f t="shared" si="13"/>
        <v>0</v>
      </c>
      <c r="AL17" s="5"/>
      <c r="AM17" s="8">
        <f t="shared" si="14"/>
        <v>0</v>
      </c>
      <c r="AN17" s="5"/>
      <c r="AO17" s="8">
        <f t="shared" si="15"/>
        <v>0</v>
      </c>
      <c r="AP17" s="5"/>
      <c r="AQ17" s="8">
        <f t="shared" si="16"/>
        <v>0</v>
      </c>
      <c r="AR17" s="5"/>
      <c r="AS17" s="8">
        <f t="shared" si="17"/>
        <v>0</v>
      </c>
      <c r="AT17" s="5"/>
      <c r="AU17" s="8">
        <f t="shared" si="18"/>
        <v>0</v>
      </c>
      <c r="AV17" s="5"/>
      <c r="AW17" s="8">
        <f t="shared" si="19"/>
        <v>0</v>
      </c>
      <c r="AX17" s="5"/>
      <c r="AY17" s="8">
        <f t="shared" si="20"/>
        <v>0</v>
      </c>
      <c r="AZ17" s="5"/>
      <c r="BA17" s="8">
        <f t="shared" si="21"/>
        <v>0</v>
      </c>
      <c r="BB17" s="5"/>
      <c r="BC17" s="8">
        <f t="shared" si="22"/>
        <v>0</v>
      </c>
      <c r="BD17" s="5"/>
      <c r="BE17" s="8">
        <f t="shared" si="23"/>
        <v>0</v>
      </c>
      <c r="BF17" s="5"/>
      <c r="BG17" s="8">
        <f t="shared" si="24"/>
        <v>0</v>
      </c>
      <c r="BH17" s="5"/>
      <c r="BI17" s="8">
        <f t="shared" si="25"/>
        <v>0</v>
      </c>
      <c r="BJ17" s="8"/>
      <c r="BK17" s="8">
        <f t="shared" si="26"/>
        <v>0</v>
      </c>
      <c r="BL17" s="185">
        <f t="shared" si="28"/>
        <v>0</v>
      </c>
      <c r="BM17" s="185">
        <f t="shared" si="29"/>
        <v>0</v>
      </c>
    </row>
    <row r="18" spans="1:68" ht="15" customHeight="1">
      <c r="A18" s="158">
        <v>6</v>
      </c>
      <c r="B18" s="803" t="s">
        <v>150</v>
      </c>
      <c r="C18" s="804"/>
      <c r="D18" s="804"/>
      <c r="E18" s="805"/>
      <c r="F18" s="78" t="s">
        <v>96</v>
      </c>
      <c r="G18" s="78"/>
      <c r="H18" s="5"/>
      <c r="I18" s="8">
        <f t="shared" si="27"/>
        <v>0</v>
      </c>
      <c r="J18" s="5"/>
      <c r="K18" s="8">
        <f t="shared" si="0"/>
        <v>0</v>
      </c>
      <c r="L18" s="5"/>
      <c r="M18" s="8">
        <f t="shared" si="1"/>
        <v>0</v>
      </c>
      <c r="N18" s="5"/>
      <c r="O18" s="132">
        <f t="shared" si="2"/>
        <v>0</v>
      </c>
      <c r="P18" s="5"/>
      <c r="Q18" s="8">
        <f t="shared" si="3"/>
        <v>0</v>
      </c>
      <c r="R18" s="5"/>
      <c r="S18" s="8">
        <f t="shared" si="4"/>
        <v>0</v>
      </c>
      <c r="T18" s="5"/>
      <c r="U18" s="8">
        <f t="shared" si="5"/>
        <v>0</v>
      </c>
      <c r="V18" s="5"/>
      <c r="W18" s="8">
        <f t="shared" si="6"/>
        <v>0</v>
      </c>
      <c r="X18" s="5"/>
      <c r="Y18" s="8">
        <f t="shared" si="7"/>
        <v>0</v>
      </c>
      <c r="Z18" s="5"/>
      <c r="AA18" s="8">
        <f t="shared" si="8"/>
        <v>0</v>
      </c>
      <c r="AB18" s="8"/>
      <c r="AC18" s="8">
        <f t="shared" si="9"/>
        <v>0</v>
      </c>
      <c r="AD18" s="5"/>
      <c r="AE18" s="8">
        <f t="shared" si="10"/>
        <v>0</v>
      </c>
      <c r="AF18" s="5"/>
      <c r="AG18" s="8">
        <f t="shared" si="11"/>
        <v>0</v>
      </c>
      <c r="AH18" s="5"/>
      <c r="AI18" s="8">
        <f t="shared" si="12"/>
        <v>0</v>
      </c>
      <c r="AJ18" s="5"/>
      <c r="AK18" s="8">
        <f t="shared" si="13"/>
        <v>0</v>
      </c>
      <c r="AL18" s="5"/>
      <c r="AM18" s="8">
        <f t="shared" si="14"/>
        <v>0</v>
      </c>
      <c r="AN18" s="5"/>
      <c r="AO18" s="8">
        <f t="shared" si="15"/>
        <v>0</v>
      </c>
      <c r="AP18" s="5"/>
      <c r="AQ18" s="8">
        <f t="shared" si="16"/>
        <v>0</v>
      </c>
      <c r="AR18" s="5"/>
      <c r="AS18" s="8">
        <f t="shared" si="17"/>
        <v>0</v>
      </c>
      <c r="AT18" s="5"/>
      <c r="AU18" s="8">
        <f t="shared" si="18"/>
        <v>0</v>
      </c>
      <c r="AV18" s="5"/>
      <c r="AW18" s="8">
        <f t="shared" si="19"/>
        <v>0</v>
      </c>
      <c r="AX18" s="5"/>
      <c r="AY18" s="8">
        <f t="shared" si="20"/>
        <v>0</v>
      </c>
      <c r="AZ18" s="5"/>
      <c r="BA18" s="8">
        <f t="shared" si="21"/>
        <v>0</v>
      </c>
      <c r="BB18" s="5"/>
      <c r="BC18" s="8">
        <f t="shared" si="22"/>
        <v>0</v>
      </c>
      <c r="BD18" s="5"/>
      <c r="BE18" s="8">
        <f t="shared" si="23"/>
        <v>0</v>
      </c>
      <c r="BF18" s="5"/>
      <c r="BG18" s="8">
        <f t="shared" si="24"/>
        <v>0</v>
      </c>
      <c r="BH18" s="5"/>
      <c r="BI18" s="8">
        <f t="shared" si="25"/>
        <v>0</v>
      </c>
      <c r="BJ18" s="8"/>
      <c r="BK18" s="8">
        <f t="shared" si="26"/>
        <v>0</v>
      </c>
      <c r="BL18" s="185">
        <f t="shared" si="28"/>
        <v>0</v>
      </c>
      <c r="BM18" s="185">
        <f t="shared" si="29"/>
        <v>0</v>
      </c>
      <c r="BN18" s="47"/>
      <c r="BO18" s="47"/>
      <c r="BP18" s="47"/>
    </row>
    <row r="19" spans="1:68" ht="18" customHeight="1">
      <c r="A19" s="158">
        <v>7</v>
      </c>
      <c r="B19" s="803" t="s">
        <v>156</v>
      </c>
      <c r="C19" s="804"/>
      <c r="D19" s="804"/>
      <c r="E19" s="805"/>
      <c r="F19" s="78" t="s">
        <v>44</v>
      </c>
      <c r="G19" s="78">
        <v>400</v>
      </c>
      <c r="H19" s="5">
        <v>100</v>
      </c>
      <c r="I19" s="8">
        <f t="shared" si="27"/>
        <v>40000</v>
      </c>
      <c r="J19" s="5"/>
      <c r="K19" s="8">
        <f t="shared" si="0"/>
        <v>0</v>
      </c>
      <c r="L19" s="5">
        <v>120</v>
      </c>
      <c r="M19" s="8">
        <f t="shared" si="1"/>
        <v>48000</v>
      </c>
      <c r="N19" s="5"/>
      <c r="O19" s="132">
        <f t="shared" si="2"/>
        <v>0</v>
      </c>
      <c r="P19" s="5"/>
      <c r="Q19" s="8">
        <f t="shared" si="3"/>
        <v>0</v>
      </c>
      <c r="R19" s="5"/>
      <c r="S19" s="8">
        <f t="shared" si="4"/>
        <v>0</v>
      </c>
      <c r="T19" s="585">
        <f>150*0</f>
        <v>0</v>
      </c>
      <c r="U19" s="586">
        <f t="shared" si="5"/>
        <v>0</v>
      </c>
      <c r="V19" s="5"/>
      <c r="W19" s="8">
        <f t="shared" si="6"/>
        <v>0</v>
      </c>
      <c r="X19" s="5"/>
      <c r="Y19" s="8">
        <f t="shared" si="7"/>
        <v>0</v>
      </c>
      <c r="Z19" s="5"/>
      <c r="AA19" s="8">
        <f t="shared" si="8"/>
        <v>0</v>
      </c>
      <c r="AB19" s="8"/>
      <c r="AC19" s="8">
        <f t="shared" si="9"/>
        <v>0</v>
      </c>
      <c r="AD19" s="5"/>
      <c r="AE19" s="8">
        <f t="shared" si="10"/>
        <v>0</v>
      </c>
      <c r="AF19" s="5"/>
      <c r="AG19" s="8">
        <f t="shared" si="11"/>
        <v>0</v>
      </c>
      <c r="AH19" s="5"/>
      <c r="AI19" s="8">
        <f t="shared" si="12"/>
        <v>0</v>
      </c>
      <c r="AJ19" s="5"/>
      <c r="AK19" s="8">
        <f t="shared" si="13"/>
        <v>0</v>
      </c>
      <c r="AL19" s="5"/>
      <c r="AM19" s="8">
        <f t="shared" si="14"/>
        <v>0</v>
      </c>
      <c r="AN19" s="5"/>
      <c r="AO19" s="8">
        <f t="shared" si="15"/>
        <v>0</v>
      </c>
      <c r="AP19" s="5"/>
      <c r="AQ19" s="8">
        <f t="shared" si="16"/>
        <v>0</v>
      </c>
      <c r="AR19" s="5"/>
      <c r="AS19" s="8">
        <f t="shared" si="17"/>
        <v>0</v>
      </c>
      <c r="AT19" s="5"/>
      <c r="AU19" s="8">
        <f t="shared" si="18"/>
        <v>0</v>
      </c>
      <c r="AV19" s="5"/>
      <c r="AW19" s="8">
        <f t="shared" si="19"/>
        <v>0</v>
      </c>
      <c r="AX19" s="5"/>
      <c r="AY19" s="8">
        <f t="shared" si="20"/>
        <v>0</v>
      </c>
      <c r="AZ19" s="5"/>
      <c r="BA19" s="8">
        <f t="shared" si="21"/>
        <v>0</v>
      </c>
      <c r="BB19" s="5"/>
      <c r="BC19" s="8">
        <f t="shared" si="22"/>
        <v>0</v>
      </c>
      <c r="BD19" s="5"/>
      <c r="BE19" s="8">
        <f t="shared" si="23"/>
        <v>0</v>
      </c>
      <c r="BF19" s="5"/>
      <c r="BG19" s="8">
        <f t="shared" si="24"/>
        <v>0</v>
      </c>
      <c r="BH19" s="5"/>
      <c r="BI19" s="8">
        <f t="shared" si="25"/>
        <v>0</v>
      </c>
      <c r="BJ19" s="8"/>
      <c r="BK19" s="8">
        <f t="shared" si="26"/>
        <v>0</v>
      </c>
      <c r="BL19" s="185">
        <f t="shared" si="28"/>
        <v>220</v>
      </c>
      <c r="BM19" s="185">
        <f t="shared" si="29"/>
        <v>88000</v>
      </c>
      <c r="BN19" s="47"/>
      <c r="BO19" s="47"/>
      <c r="BP19" s="47"/>
    </row>
    <row r="20" spans="1:68" ht="18.75" customHeight="1" thickBot="1">
      <c r="A20" s="158">
        <v>8</v>
      </c>
      <c r="B20" s="883" t="s">
        <v>94</v>
      </c>
      <c r="C20" s="884"/>
      <c r="D20" s="884"/>
      <c r="E20" s="885"/>
      <c r="F20" s="78" t="s">
        <v>44</v>
      </c>
      <c r="G20" s="78">
        <v>800</v>
      </c>
      <c r="H20" s="5"/>
      <c r="I20" s="8">
        <f t="shared" si="27"/>
        <v>0</v>
      </c>
      <c r="J20" s="5"/>
      <c r="K20" s="8">
        <f t="shared" si="0"/>
        <v>0</v>
      </c>
      <c r="L20" s="5"/>
      <c r="M20" s="8">
        <f t="shared" si="1"/>
        <v>0</v>
      </c>
      <c r="N20" s="5"/>
      <c r="O20" s="132">
        <f t="shared" si="2"/>
        <v>0</v>
      </c>
      <c r="P20" s="5"/>
      <c r="Q20" s="8">
        <f t="shared" si="3"/>
        <v>0</v>
      </c>
      <c r="R20" s="5"/>
      <c r="S20" s="8">
        <f t="shared" si="4"/>
        <v>0</v>
      </c>
      <c r="T20" s="5"/>
      <c r="U20" s="8">
        <f t="shared" si="5"/>
        <v>0</v>
      </c>
      <c r="V20" s="5"/>
      <c r="W20" s="8">
        <f t="shared" si="6"/>
        <v>0</v>
      </c>
      <c r="X20" s="5"/>
      <c r="Y20" s="8">
        <f t="shared" si="7"/>
        <v>0</v>
      </c>
      <c r="Z20" s="5"/>
      <c r="AA20" s="8">
        <f t="shared" si="8"/>
        <v>0</v>
      </c>
      <c r="AB20" s="8"/>
      <c r="AC20" s="8">
        <f t="shared" si="9"/>
        <v>0</v>
      </c>
      <c r="AD20" s="5"/>
      <c r="AE20" s="8">
        <f t="shared" si="10"/>
        <v>0</v>
      </c>
      <c r="AF20" s="5"/>
      <c r="AG20" s="8">
        <f t="shared" si="11"/>
        <v>0</v>
      </c>
      <c r="AH20" s="5"/>
      <c r="AI20" s="8">
        <f t="shared" si="12"/>
        <v>0</v>
      </c>
      <c r="AJ20" s="5"/>
      <c r="AK20" s="8">
        <f t="shared" si="13"/>
        <v>0</v>
      </c>
      <c r="AL20" s="5"/>
      <c r="AM20" s="8">
        <f t="shared" si="14"/>
        <v>0</v>
      </c>
      <c r="AN20" s="5"/>
      <c r="AO20" s="8">
        <f t="shared" si="15"/>
        <v>0</v>
      </c>
      <c r="AP20" s="5"/>
      <c r="AQ20" s="8">
        <f t="shared" si="16"/>
        <v>0</v>
      </c>
      <c r="AR20" s="5"/>
      <c r="AS20" s="8">
        <f t="shared" si="17"/>
        <v>0</v>
      </c>
      <c r="AT20" s="5"/>
      <c r="AU20" s="8">
        <f t="shared" si="18"/>
        <v>0</v>
      </c>
      <c r="AV20" s="5"/>
      <c r="AW20" s="8">
        <f t="shared" si="19"/>
        <v>0</v>
      </c>
      <c r="AX20" s="5"/>
      <c r="AY20" s="8">
        <f t="shared" si="20"/>
        <v>0</v>
      </c>
      <c r="AZ20" s="5"/>
      <c r="BA20" s="8">
        <f t="shared" si="21"/>
        <v>0</v>
      </c>
      <c r="BB20" s="5"/>
      <c r="BC20" s="8">
        <f t="shared" si="22"/>
        <v>0</v>
      </c>
      <c r="BD20" s="5"/>
      <c r="BE20" s="8">
        <f t="shared" si="23"/>
        <v>0</v>
      </c>
      <c r="BF20" s="5"/>
      <c r="BG20" s="8">
        <f t="shared" si="24"/>
        <v>0</v>
      </c>
      <c r="BH20" s="5"/>
      <c r="BI20" s="8">
        <f t="shared" si="25"/>
        <v>0</v>
      </c>
      <c r="BJ20" s="8"/>
      <c r="BK20" s="8">
        <f t="shared" si="26"/>
        <v>0</v>
      </c>
      <c r="BL20" s="185">
        <f t="shared" si="28"/>
        <v>0</v>
      </c>
      <c r="BM20" s="185">
        <f t="shared" si="29"/>
        <v>0</v>
      </c>
      <c r="BN20" s="47"/>
      <c r="BO20" s="47"/>
      <c r="BP20" s="47"/>
    </row>
    <row r="21" spans="1:68" ht="14.25" customHeight="1" thickBot="1">
      <c r="A21" s="303"/>
      <c r="B21" s="832" t="s">
        <v>46</v>
      </c>
      <c r="C21" s="844"/>
      <c r="D21" s="844"/>
      <c r="E21" s="845"/>
      <c r="F21" s="216"/>
      <c r="G21" s="78"/>
      <c r="H21" s="5"/>
      <c r="I21" s="8">
        <f t="shared" si="27"/>
        <v>0</v>
      </c>
      <c r="J21" s="5"/>
      <c r="K21" s="8">
        <f t="shared" si="0"/>
        <v>0</v>
      </c>
      <c r="L21" s="5"/>
      <c r="M21" s="8">
        <f t="shared" si="1"/>
        <v>0</v>
      </c>
      <c r="N21" s="5"/>
      <c r="O21" s="132">
        <f t="shared" si="2"/>
        <v>0</v>
      </c>
      <c r="P21" s="5"/>
      <c r="Q21" s="8">
        <f t="shared" si="3"/>
        <v>0</v>
      </c>
      <c r="R21" s="5"/>
      <c r="S21" s="8">
        <f t="shared" si="4"/>
        <v>0</v>
      </c>
      <c r="T21" s="5"/>
      <c r="U21" s="8">
        <f t="shared" si="5"/>
        <v>0</v>
      </c>
      <c r="V21" s="5"/>
      <c r="W21" s="8">
        <f t="shared" si="6"/>
        <v>0</v>
      </c>
      <c r="X21" s="5"/>
      <c r="Y21" s="8">
        <f t="shared" si="7"/>
        <v>0</v>
      </c>
      <c r="Z21" s="5"/>
      <c r="AA21" s="8">
        <f t="shared" si="8"/>
        <v>0</v>
      </c>
      <c r="AB21" s="8"/>
      <c r="AC21" s="8">
        <f t="shared" si="9"/>
        <v>0</v>
      </c>
      <c r="AD21" s="5"/>
      <c r="AE21" s="8">
        <f t="shared" si="10"/>
        <v>0</v>
      </c>
      <c r="AF21" s="5"/>
      <c r="AG21" s="8">
        <f t="shared" si="11"/>
        <v>0</v>
      </c>
      <c r="AH21" s="5"/>
      <c r="AI21" s="8">
        <f t="shared" si="12"/>
        <v>0</v>
      </c>
      <c r="AJ21" s="5"/>
      <c r="AK21" s="8">
        <f t="shared" si="13"/>
        <v>0</v>
      </c>
      <c r="AL21" s="5"/>
      <c r="AM21" s="8">
        <f t="shared" si="14"/>
        <v>0</v>
      </c>
      <c r="AN21" s="5"/>
      <c r="AO21" s="8">
        <f t="shared" si="15"/>
        <v>0</v>
      </c>
      <c r="AP21" s="5"/>
      <c r="AQ21" s="8">
        <f t="shared" si="16"/>
        <v>0</v>
      </c>
      <c r="AR21" s="5"/>
      <c r="AS21" s="8">
        <f t="shared" si="17"/>
        <v>0</v>
      </c>
      <c r="AT21" s="5"/>
      <c r="AU21" s="8">
        <f t="shared" si="18"/>
        <v>0</v>
      </c>
      <c r="AV21" s="5"/>
      <c r="AW21" s="8">
        <f t="shared" si="19"/>
        <v>0</v>
      </c>
      <c r="AX21" s="5"/>
      <c r="AY21" s="8">
        <f t="shared" si="20"/>
        <v>0</v>
      </c>
      <c r="AZ21" s="5"/>
      <c r="BA21" s="8">
        <f t="shared" si="21"/>
        <v>0</v>
      </c>
      <c r="BB21" s="5"/>
      <c r="BC21" s="8">
        <f t="shared" si="22"/>
        <v>0</v>
      </c>
      <c r="BD21" s="5"/>
      <c r="BE21" s="8">
        <f t="shared" si="23"/>
        <v>0</v>
      </c>
      <c r="BF21" s="5"/>
      <c r="BG21" s="8">
        <f t="shared" si="24"/>
        <v>0</v>
      </c>
      <c r="BH21" s="5"/>
      <c r="BI21" s="8">
        <f t="shared" si="25"/>
        <v>0</v>
      </c>
      <c r="BJ21" s="8"/>
      <c r="BK21" s="8">
        <f t="shared" si="26"/>
        <v>0</v>
      </c>
      <c r="BL21" s="185">
        <f t="shared" si="28"/>
        <v>0</v>
      </c>
      <c r="BM21" s="185">
        <f t="shared" si="29"/>
        <v>0</v>
      </c>
      <c r="BN21" s="47"/>
      <c r="BO21" s="47"/>
      <c r="BP21" s="47"/>
    </row>
    <row r="22" spans="1:68" ht="15" customHeight="1">
      <c r="A22" s="158">
        <v>9</v>
      </c>
      <c r="B22" s="886" t="s">
        <v>129</v>
      </c>
      <c r="C22" s="887"/>
      <c r="D22" s="887"/>
      <c r="E22" s="888"/>
      <c r="F22" s="78" t="s">
        <v>45</v>
      </c>
      <c r="G22" s="78">
        <v>600</v>
      </c>
      <c r="H22" s="5"/>
      <c r="I22" s="8">
        <f t="shared" si="27"/>
        <v>0</v>
      </c>
      <c r="J22" s="5"/>
      <c r="K22" s="8">
        <f t="shared" si="0"/>
        <v>0</v>
      </c>
      <c r="L22" s="5"/>
      <c r="M22" s="8">
        <f t="shared" si="1"/>
        <v>0</v>
      </c>
      <c r="N22" s="5"/>
      <c r="O22" s="132">
        <f t="shared" si="2"/>
        <v>0</v>
      </c>
      <c r="P22" s="5"/>
      <c r="Q22" s="8">
        <f t="shared" si="3"/>
        <v>0</v>
      </c>
      <c r="R22" s="5"/>
      <c r="S22" s="8">
        <f t="shared" si="4"/>
        <v>0</v>
      </c>
      <c r="T22" s="5"/>
      <c r="U22" s="8">
        <f t="shared" si="5"/>
        <v>0</v>
      </c>
      <c r="V22" s="5"/>
      <c r="W22" s="8">
        <f t="shared" si="6"/>
        <v>0</v>
      </c>
      <c r="X22" s="5"/>
      <c r="Y22" s="8">
        <f t="shared" si="7"/>
        <v>0</v>
      </c>
      <c r="Z22" s="5"/>
      <c r="AA22" s="8">
        <f t="shared" si="8"/>
        <v>0</v>
      </c>
      <c r="AB22" s="8"/>
      <c r="AC22" s="8">
        <f t="shared" si="9"/>
        <v>0</v>
      </c>
      <c r="AD22" s="5"/>
      <c r="AE22" s="8">
        <f t="shared" si="10"/>
        <v>0</v>
      </c>
      <c r="AF22" s="5"/>
      <c r="AG22" s="8">
        <f t="shared" si="11"/>
        <v>0</v>
      </c>
      <c r="AH22" s="5"/>
      <c r="AI22" s="8">
        <f t="shared" si="12"/>
        <v>0</v>
      </c>
      <c r="AJ22" s="5"/>
      <c r="AK22" s="8">
        <f t="shared" si="13"/>
        <v>0</v>
      </c>
      <c r="AL22" s="5"/>
      <c r="AM22" s="8">
        <f t="shared" si="14"/>
        <v>0</v>
      </c>
      <c r="AN22" s="5"/>
      <c r="AO22" s="8">
        <f t="shared" si="15"/>
        <v>0</v>
      </c>
      <c r="AP22" s="5"/>
      <c r="AQ22" s="8">
        <f t="shared" si="16"/>
        <v>0</v>
      </c>
      <c r="AR22" s="5"/>
      <c r="AS22" s="8">
        <f t="shared" si="17"/>
        <v>0</v>
      </c>
      <c r="AT22" s="5"/>
      <c r="AU22" s="8">
        <f t="shared" si="18"/>
        <v>0</v>
      </c>
      <c r="AV22" s="5"/>
      <c r="AW22" s="8">
        <f t="shared" si="19"/>
        <v>0</v>
      </c>
      <c r="AX22" s="5"/>
      <c r="AY22" s="8">
        <f t="shared" si="20"/>
        <v>0</v>
      </c>
      <c r="AZ22" s="5"/>
      <c r="BA22" s="8">
        <f t="shared" si="21"/>
        <v>0</v>
      </c>
      <c r="BB22" s="5"/>
      <c r="BC22" s="8">
        <f t="shared" si="22"/>
        <v>0</v>
      </c>
      <c r="BD22" s="5"/>
      <c r="BE22" s="8">
        <f t="shared" si="23"/>
        <v>0</v>
      </c>
      <c r="BF22" s="5"/>
      <c r="BG22" s="8">
        <f t="shared" si="24"/>
        <v>0</v>
      </c>
      <c r="BH22" s="5"/>
      <c r="BI22" s="8">
        <f t="shared" si="25"/>
        <v>0</v>
      </c>
      <c r="BJ22" s="8"/>
      <c r="BK22" s="8">
        <f t="shared" si="26"/>
        <v>0</v>
      </c>
      <c r="BL22" s="185">
        <f t="shared" si="28"/>
        <v>0</v>
      </c>
      <c r="BM22" s="185">
        <f t="shared" si="29"/>
        <v>0</v>
      </c>
      <c r="BN22" s="47"/>
      <c r="BO22" s="47"/>
      <c r="BP22" s="47"/>
    </row>
    <row r="23" spans="1:68" ht="12.75" customHeight="1">
      <c r="A23" s="158">
        <v>10</v>
      </c>
      <c r="B23" s="808" t="s">
        <v>214</v>
      </c>
      <c r="C23" s="804"/>
      <c r="D23" s="804"/>
      <c r="E23" s="805"/>
      <c r="F23" s="78" t="s">
        <v>44</v>
      </c>
      <c r="G23" s="78">
        <v>1500</v>
      </c>
      <c r="H23" s="5">
        <f>52.5*0</f>
        <v>0</v>
      </c>
      <c r="I23" s="8">
        <f t="shared" si="27"/>
        <v>0</v>
      </c>
      <c r="J23" s="5"/>
      <c r="K23" s="8">
        <f t="shared" si="0"/>
        <v>0</v>
      </c>
      <c r="L23" s="5"/>
      <c r="M23" s="8">
        <f t="shared" si="1"/>
        <v>0</v>
      </c>
      <c r="N23" s="5"/>
      <c r="O23" s="132">
        <f t="shared" si="2"/>
        <v>0</v>
      </c>
      <c r="P23" s="5"/>
      <c r="Q23" s="8">
        <f t="shared" si="3"/>
        <v>0</v>
      </c>
      <c r="R23" s="5"/>
      <c r="S23" s="8">
        <f t="shared" si="4"/>
        <v>0</v>
      </c>
      <c r="T23" s="5"/>
      <c r="U23" s="8">
        <f t="shared" si="5"/>
        <v>0</v>
      </c>
      <c r="V23" s="5"/>
      <c r="W23" s="8">
        <f t="shared" si="6"/>
        <v>0</v>
      </c>
      <c r="X23" s="5"/>
      <c r="Y23" s="8">
        <f t="shared" si="7"/>
        <v>0</v>
      </c>
      <c r="Z23" s="5"/>
      <c r="AA23" s="8">
        <f t="shared" si="8"/>
        <v>0</v>
      </c>
      <c r="AB23" s="8"/>
      <c r="AC23" s="8">
        <f t="shared" si="9"/>
        <v>0</v>
      </c>
      <c r="AD23" s="5"/>
      <c r="AE23" s="8">
        <f t="shared" si="10"/>
        <v>0</v>
      </c>
      <c r="AF23" s="5"/>
      <c r="AG23" s="8">
        <f t="shared" si="11"/>
        <v>0</v>
      </c>
      <c r="AH23" s="5"/>
      <c r="AI23" s="8">
        <f t="shared" si="12"/>
        <v>0</v>
      </c>
      <c r="AJ23" s="5"/>
      <c r="AK23" s="8">
        <f t="shared" si="13"/>
        <v>0</v>
      </c>
      <c r="AL23" s="5"/>
      <c r="AM23" s="8">
        <f t="shared" si="14"/>
        <v>0</v>
      </c>
      <c r="AN23" s="5"/>
      <c r="AO23" s="8">
        <f t="shared" si="15"/>
        <v>0</v>
      </c>
      <c r="AP23" s="5"/>
      <c r="AQ23" s="8">
        <f t="shared" si="16"/>
        <v>0</v>
      </c>
      <c r="AR23" s="5"/>
      <c r="AS23" s="8">
        <f t="shared" si="17"/>
        <v>0</v>
      </c>
      <c r="AT23" s="5"/>
      <c r="AU23" s="8">
        <f t="shared" si="18"/>
        <v>0</v>
      </c>
      <c r="AV23" s="5"/>
      <c r="AW23" s="8">
        <f t="shared" si="19"/>
        <v>0</v>
      </c>
      <c r="AX23" s="5"/>
      <c r="AY23" s="8">
        <f t="shared" si="20"/>
        <v>0</v>
      </c>
      <c r="AZ23" s="5"/>
      <c r="BA23" s="8">
        <f t="shared" si="21"/>
        <v>0</v>
      </c>
      <c r="BB23" s="5"/>
      <c r="BC23" s="8">
        <f t="shared" si="22"/>
        <v>0</v>
      </c>
      <c r="BD23" s="5"/>
      <c r="BE23" s="8">
        <f t="shared" si="23"/>
        <v>0</v>
      </c>
      <c r="BF23" s="5"/>
      <c r="BG23" s="8">
        <f t="shared" si="24"/>
        <v>0</v>
      </c>
      <c r="BH23" s="5"/>
      <c r="BI23" s="8">
        <f t="shared" si="25"/>
        <v>0</v>
      </c>
      <c r="BJ23" s="8"/>
      <c r="BK23" s="8">
        <f t="shared" si="26"/>
        <v>0</v>
      </c>
      <c r="BL23" s="185">
        <f t="shared" si="28"/>
        <v>0</v>
      </c>
      <c r="BM23" s="185">
        <f t="shared" si="29"/>
        <v>0</v>
      </c>
      <c r="BN23" s="47"/>
      <c r="BO23" s="47"/>
      <c r="BP23" s="47"/>
    </row>
    <row r="24" spans="1:68" ht="15" customHeight="1">
      <c r="A24" s="158">
        <v>11</v>
      </c>
      <c r="B24" s="808" t="s">
        <v>148</v>
      </c>
      <c r="C24" s="804"/>
      <c r="D24" s="804"/>
      <c r="E24" s="805"/>
      <c r="F24" s="78" t="s">
        <v>44</v>
      </c>
      <c r="G24" s="78">
        <v>2700</v>
      </c>
      <c r="H24" s="5"/>
      <c r="I24" s="8">
        <f t="shared" si="27"/>
        <v>0</v>
      </c>
      <c r="J24" s="5"/>
      <c r="K24" s="8">
        <f t="shared" si="0"/>
        <v>0</v>
      </c>
      <c r="L24" s="5"/>
      <c r="M24" s="8">
        <f t="shared" si="1"/>
        <v>0</v>
      </c>
      <c r="N24" s="5"/>
      <c r="O24" s="132">
        <f t="shared" si="2"/>
        <v>0</v>
      </c>
      <c r="P24" s="5"/>
      <c r="Q24" s="8">
        <f t="shared" si="3"/>
        <v>0</v>
      </c>
      <c r="R24" s="5"/>
      <c r="S24" s="8">
        <f t="shared" si="4"/>
        <v>0</v>
      </c>
      <c r="T24" s="5"/>
      <c r="U24" s="8">
        <f t="shared" si="5"/>
        <v>0</v>
      </c>
      <c r="V24" s="5"/>
      <c r="W24" s="8">
        <f t="shared" si="6"/>
        <v>0</v>
      </c>
      <c r="X24" s="5"/>
      <c r="Y24" s="8">
        <f t="shared" si="7"/>
        <v>0</v>
      </c>
      <c r="Z24" s="5"/>
      <c r="AA24" s="8">
        <f t="shared" si="8"/>
        <v>0</v>
      </c>
      <c r="AB24" s="8"/>
      <c r="AC24" s="8">
        <f t="shared" si="9"/>
        <v>0</v>
      </c>
      <c r="AD24" s="5"/>
      <c r="AE24" s="8">
        <f t="shared" si="10"/>
        <v>0</v>
      </c>
      <c r="AF24" s="5"/>
      <c r="AG24" s="8">
        <f t="shared" si="11"/>
        <v>0</v>
      </c>
      <c r="AH24" s="5"/>
      <c r="AI24" s="8">
        <f t="shared" si="12"/>
        <v>0</v>
      </c>
      <c r="AJ24" s="5"/>
      <c r="AK24" s="8">
        <f t="shared" si="13"/>
        <v>0</v>
      </c>
      <c r="AL24" s="5"/>
      <c r="AM24" s="8">
        <f t="shared" si="14"/>
        <v>0</v>
      </c>
      <c r="AN24" s="5"/>
      <c r="AO24" s="8">
        <f t="shared" si="15"/>
        <v>0</v>
      </c>
      <c r="AP24" s="5"/>
      <c r="AQ24" s="8">
        <f t="shared" si="16"/>
        <v>0</v>
      </c>
      <c r="AR24" s="5"/>
      <c r="AS24" s="8">
        <f t="shared" si="17"/>
        <v>0</v>
      </c>
      <c r="AT24" s="5"/>
      <c r="AU24" s="8">
        <f t="shared" si="18"/>
        <v>0</v>
      </c>
      <c r="AV24" s="5"/>
      <c r="AW24" s="8">
        <f t="shared" si="19"/>
        <v>0</v>
      </c>
      <c r="AX24" s="5"/>
      <c r="AY24" s="8">
        <f t="shared" si="20"/>
        <v>0</v>
      </c>
      <c r="AZ24" s="5"/>
      <c r="BA24" s="8">
        <f t="shared" si="21"/>
        <v>0</v>
      </c>
      <c r="BB24" s="5"/>
      <c r="BC24" s="8">
        <f t="shared" si="22"/>
        <v>0</v>
      </c>
      <c r="BD24" s="5"/>
      <c r="BE24" s="8">
        <f t="shared" si="23"/>
        <v>0</v>
      </c>
      <c r="BF24" s="5"/>
      <c r="BG24" s="8">
        <f t="shared" si="24"/>
        <v>0</v>
      </c>
      <c r="BH24" s="5"/>
      <c r="BI24" s="8">
        <f t="shared" si="25"/>
        <v>0</v>
      </c>
      <c r="BJ24" s="8"/>
      <c r="BK24" s="8">
        <f t="shared" si="26"/>
        <v>0</v>
      </c>
      <c r="BL24" s="185">
        <f t="shared" si="28"/>
        <v>0</v>
      </c>
      <c r="BM24" s="185">
        <f t="shared" si="29"/>
        <v>0</v>
      </c>
      <c r="BN24" s="47"/>
      <c r="BO24" s="47"/>
      <c r="BP24" s="47"/>
    </row>
    <row r="25" spans="1:68" ht="15" customHeight="1">
      <c r="A25" s="158">
        <v>12</v>
      </c>
      <c r="B25" s="808" t="s">
        <v>47</v>
      </c>
      <c r="C25" s="806"/>
      <c r="D25" s="806"/>
      <c r="E25" s="807"/>
      <c r="F25" s="78" t="s">
        <v>44</v>
      </c>
      <c r="G25" s="78">
        <v>860</v>
      </c>
      <c r="H25" s="5"/>
      <c r="I25" s="8">
        <f t="shared" si="27"/>
        <v>0</v>
      </c>
      <c r="J25" s="5"/>
      <c r="K25" s="8">
        <f t="shared" si="0"/>
        <v>0</v>
      </c>
      <c r="L25" s="5"/>
      <c r="M25" s="8">
        <f t="shared" si="1"/>
        <v>0</v>
      </c>
      <c r="N25" s="5"/>
      <c r="O25" s="132">
        <f t="shared" si="2"/>
        <v>0</v>
      </c>
      <c r="P25" s="5"/>
      <c r="Q25" s="8">
        <f t="shared" si="3"/>
        <v>0</v>
      </c>
      <c r="R25" s="5"/>
      <c r="S25" s="8">
        <f t="shared" si="4"/>
        <v>0</v>
      </c>
      <c r="T25" s="5"/>
      <c r="U25" s="8">
        <f t="shared" si="5"/>
        <v>0</v>
      </c>
      <c r="V25" s="5"/>
      <c r="W25" s="8">
        <f t="shared" si="6"/>
        <v>0</v>
      </c>
      <c r="X25" s="5"/>
      <c r="Y25" s="8">
        <f t="shared" si="7"/>
        <v>0</v>
      </c>
      <c r="Z25" s="5"/>
      <c r="AA25" s="8">
        <f t="shared" si="8"/>
        <v>0</v>
      </c>
      <c r="AB25" s="8"/>
      <c r="AC25" s="8">
        <f t="shared" si="9"/>
        <v>0</v>
      </c>
      <c r="AD25" s="5"/>
      <c r="AE25" s="8">
        <f t="shared" si="10"/>
        <v>0</v>
      </c>
      <c r="AF25" s="5"/>
      <c r="AG25" s="8">
        <f t="shared" si="11"/>
        <v>0</v>
      </c>
      <c r="AH25" s="5"/>
      <c r="AI25" s="8">
        <f t="shared" si="12"/>
        <v>0</v>
      </c>
      <c r="AJ25" s="5"/>
      <c r="AK25" s="8">
        <f t="shared" si="13"/>
        <v>0</v>
      </c>
      <c r="AL25" s="5"/>
      <c r="AM25" s="8">
        <f t="shared" si="14"/>
        <v>0</v>
      </c>
      <c r="AN25" s="5"/>
      <c r="AO25" s="8">
        <f t="shared" si="15"/>
        <v>0</v>
      </c>
      <c r="AP25" s="5"/>
      <c r="AQ25" s="8">
        <f t="shared" si="16"/>
        <v>0</v>
      </c>
      <c r="AR25" s="5"/>
      <c r="AS25" s="8">
        <f t="shared" si="17"/>
        <v>0</v>
      </c>
      <c r="AT25" s="5"/>
      <c r="AU25" s="8">
        <f t="shared" si="18"/>
        <v>0</v>
      </c>
      <c r="AV25" s="5"/>
      <c r="AW25" s="8">
        <f t="shared" si="19"/>
        <v>0</v>
      </c>
      <c r="AX25" s="5"/>
      <c r="AY25" s="8">
        <f t="shared" si="20"/>
        <v>0</v>
      </c>
      <c r="AZ25" s="5"/>
      <c r="BA25" s="8">
        <f t="shared" si="21"/>
        <v>0</v>
      </c>
      <c r="BB25" s="5"/>
      <c r="BC25" s="8">
        <f t="shared" si="22"/>
        <v>0</v>
      </c>
      <c r="BD25" s="5"/>
      <c r="BE25" s="8">
        <f t="shared" si="23"/>
        <v>0</v>
      </c>
      <c r="BF25" s="5"/>
      <c r="BG25" s="8">
        <f t="shared" si="24"/>
        <v>0</v>
      </c>
      <c r="BH25" s="5"/>
      <c r="BI25" s="8">
        <f t="shared" si="25"/>
        <v>0</v>
      </c>
      <c r="BJ25" s="8"/>
      <c r="BK25" s="8">
        <f t="shared" si="26"/>
        <v>0</v>
      </c>
      <c r="BL25" s="185">
        <f t="shared" si="28"/>
        <v>0</v>
      </c>
      <c r="BM25" s="185">
        <f t="shared" si="29"/>
        <v>0</v>
      </c>
      <c r="BN25" s="47"/>
      <c r="BO25" s="47"/>
      <c r="BP25" s="47"/>
    </row>
    <row r="26" spans="1:68" ht="15" customHeight="1">
      <c r="A26" s="158">
        <v>13</v>
      </c>
      <c r="B26" s="808" t="s">
        <v>99</v>
      </c>
      <c r="C26" s="806"/>
      <c r="D26" s="806"/>
      <c r="E26" s="807"/>
      <c r="F26" s="78" t="s">
        <v>96</v>
      </c>
      <c r="G26" s="78">
        <v>500</v>
      </c>
      <c r="H26" s="5"/>
      <c r="I26" s="8">
        <f t="shared" si="27"/>
        <v>0</v>
      </c>
      <c r="J26" s="5"/>
      <c r="K26" s="8">
        <f t="shared" si="0"/>
        <v>0</v>
      </c>
      <c r="L26" s="5"/>
      <c r="M26" s="8">
        <f t="shared" si="1"/>
        <v>0</v>
      </c>
      <c r="N26" s="5"/>
      <c r="O26" s="132">
        <f t="shared" si="2"/>
        <v>0</v>
      </c>
      <c r="P26" s="5"/>
      <c r="Q26" s="8">
        <f t="shared" si="3"/>
        <v>0</v>
      </c>
      <c r="R26" s="5"/>
      <c r="S26" s="8">
        <f t="shared" si="4"/>
        <v>0</v>
      </c>
      <c r="T26" s="5"/>
      <c r="U26" s="8">
        <f t="shared" si="5"/>
        <v>0</v>
      </c>
      <c r="V26" s="5"/>
      <c r="W26" s="8">
        <f t="shared" si="6"/>
        <v>0</v>
      </c>
      <c r="X26" s="5"/>
      <c r="Y26" s="8">
        <f t="shared" si="7"/>
        <v>0</v>
      </c>
      <c r="Z26" s="5"/>
      <c r="AA26" s="8">
        <f t="shared" si="8"/>
        <v>0</v>
      </c>
      <c r="AB26" s="8"/>
      <c r="AC26" s="8">
        <f t="shared" si="9"/>
        <v>0</v>
      </c>
      <c r="AD26" s="5"/>
      <c r="AE26" s="8">
        <f t="shared" si="10"/>
        <v>0</v>
      </c>
      <c r="AF26" s="5"/>
      <c r="AG26" s="8">
        <f t="shared" si="11"/>
        <v>0</v>
      </c>
      <c r="AH26" s="5"/>
      <c r="AI26" s="8">
        <f t="shared" si="12"/>
        <v>0</v>
      </c>
      <c r="AJ26" s="5"/>
      <c r="AK26" s="8">
        <f t="shared" si="13"/>
        <v>0</v>
      </c>
      <c r="AL26" s="5"/>
      <c r="AM26" s="8">
        <f t="shared" si="14"/>
        <v>0</v>
      </c>
      <c r="AN26" s="5"/>
      <c r="AO26" s="8">
        <f t="shared" si="15"/>
        <v>0</v>
      </c>
      <c r="AP26" s="5"/>
      <c r="AQ26" s="8">
        <f t="shared" si="16"/>
        <v>0</v>
      </c>
      <c r="AR26" s="5"/>
      <c r="AS26" s="8">
        <f t="shared" si="17"/>
        <v>0</v>
      </c>
      <c r="AT26" s="5"/>
      <c r="AU26" s="8">
        <f t="shared" si="18"/>
        <v>0</v>
      </c>
      <c r="AV26" s="5"/>
      <c r="AW26" s="8">
        <f t="shared" si="19"/>
        <v>0</v>
      </c>
      <c r="AX26" s="5"/>
      <c r="AY26" s="8">
        <f t="shared" si="20"/>
        <v>0</v>
      </c>
      <c r="AZ26" s="5"/>
      <c r="BA26" s="8">
        <f t="shared" si="21"/>
        <v>0</v>
      </c>
      <c r="BB26" s="5"/>
      <c r="BC26" s="8">
        <f t="shared" si="22"/>
        <v>0</v>
      </c>
      <c r="BD26" s="5"/>
      <c r="BE26" s="8">
        <f t="shared" si="23"/>
        <v>0</v>
      </c>
      <c r="BF26" s="5"/>
      <c r="BG26" s="8">
        <f t="shared" si="24"/>
        <v>0</v>
      </c>
      <c r="BH26" s="5"/>
      <c r="BI26" s="8">
        <f t="shared" si="25"/>
        <v>0</v>
      </c>
      <c r="BJ26" s="8"/>
      <c r="BK26" s="8">
        <f t="shared" si="26"/>
        <v>0</v>
      </c>
      <c r="BL26" s="185">
        <f t="shared" si="28"/>
        <v>0</v>
      </c>
      <c r="BM26" s="185">
        <f t="shared" si="29"/>
        <v>0</v>
      </c>
      <c r="BN26" s="47"/>
      <c r="BO26" s="47"/>
      <c r="BP26" s="47"/>
    </row>
    <row r="27" spans="1:69" ht="15" customHeight="1">
      <c r="A27" s="158">
        <v>14</v>
      </c>
      <c r="B27" s="808" t="s">
        <v>130</v>
      </c>
      <c r="C27" s="806"/>
      <c r="D27" s="806"/>
      <c r="E27" s="807"/>
      <c r="F27" s="78" t="s">
        <v>44</v>
      </c>
      <c r="G27" s="78">
        <v>700</v>
      </c>
      <c r="H27" s="5"/>
      <c r="I27" s="8">
        <f t="shared" si="27"/>
        <v>0</v>
      </c>
      <c r="J27" s="5"/>
      <c r="K27" s="8">
        <f t="shared" si="0"/>
        <v>0</v>
      </c>
      <c r="L27" s="5"/>
      <c r="M27" s="8">
        <f t="shared" si="1"/>
        <v>0</v>
      </c>
      <c r="N27" s="5">
        <f>206*0</f>
        <v>0</v>
      </c>
      <c r="O27" s="132">
        <f t="shared" si="2"/>
        <v>0</v>
      </c>
      <c r="P27" s="5"/>
      <c r="Q27" s="8">
        <f t="shared" si="3"/>
        <v>0</v>
      </c>
      <c r="R27" s="5"/>
      <c r="S27" s="8">
        <f t="shared" si="4"/>
        <v>0</v>
      </c>
      <c r="T27" s="5"/>
      <c r="U27" s="8">
        <f t="shared" si="5"/>
        <v>0</v>
      </c>
      <c r="V27" s="5"/>
      <c r="W27" s="8">
        <f t="shared" si="6"/>
        <v>0</v>
      </c>
      <c r="X27" s="5"/>
      <c r="Y27" s="8">
        <f t="shared" si="7"/>
        <v>0</v>
      </c>
      <c r="Z27" s="5"/>
      <c r="AA27" s="8">
        <f t="shared" si="8"/>
        <v>0</v>
      </c>
      <c r="AB27" s="8"/>
      <c r="AC27" s="8">
        <f t="shared" si="9"/>
        <v>0</v>
      </c>
      <c r="AD27" s="5"/>
      <c r="AE27" s="8">
        <f t="shared" si="10"/>
        <v>0</v>
      </c>
      <c r="AF27" s="5"/>
      <c r="AG27" s="8">
        <f t="shared" si="11"/>
        <v>0</v>
      </c>
      <c r="AH27" s="5"/>
      <c r="AI27" s="8">
        <f t="shared" si="12"/>
        <v>0</v>
      </c>
      <c r="AJ27" s="5"/>
      <c r="AK27" s="8">
        <f t="shared" si="13"/>
        <v>0</v>
      </c>
      <c r="AL27" s="5">
        <v>101</v>
      </c>
      <c r="AM27" s="8">
        <f t="shared" si="14"/>
        <v>70700</v>
      </c>
      <c r="AN27" s="5"/>
      <c r="AO27" s="8">
        <f t="shared" si="15"/>
        <v>0</v>
      </c>
      <c r="AP27" s="5"/>
      <c r="AQ27" s="8">
        <f t="shared" si="16"/>
        <v>0</v>
      </c>
      <c r="AR27" s="5"/>
      <c r="AS27" s="8">
        <f t="shared" si="17"/>
        <v>0</v>
      </c>
      <c r="AT27" s="5"/>
      <c r="AU27" s="8">
        <f t="shared" si="18"/>
        <v>0</v>
      </c>
      <c r="AV27" s="5"/>
      <c r="AW27" s="8">
        <f t="shared" si="19"/>
        <v>0</v>
      </c>
      <c r="AX27" s="5"/>
      <c r="AY27" s="8">
        <f t="shared" si="20"/>
        <v>0</v>
      </c>
      <c r="AZ27" s="5"/>
      <c r="BA27" s="8">
        <f t="shared" si="21"/>
        <v>0</v>
      </c>
      <c r="BB27" s="5"/>
      <c r="BC27" s="8">
        <f t="shared" si="22"/>
        <v>0</v>
      </c>
      <c r="BD27" s="5"/>
      <c r="BE27" s="8">
        <f t="shared" si="23"/>
        <v>0</v>
      </c>
      <c r="BF27" s="5"/>
      <c r="BG27" s="8">
        <f t="shared" si="24"/>
        <v>0</v>
      </c>
      <c r="BH27" s="5"/>
      <c r="BI27" s="8">
        <f t="shared" si="25"/>
        <v>0</v>
      </c>
      <c r="BJ27" s="8"/>
      <c r="BK27" s="8">
        <f t="shared" si="26"/>
        <v>0</v>
      </c>
      <c r="BL27" s="185">
        <f t="shared" si="28"/>
        <v>101</v>
      </c>
      <c r="BM27" s="185">
        <f t="shared" si="29"/>
        <v>70700</v>
      </c>
      <c r="BN27" s="47"/>
      <c r="BO27" s="47"/>
      <c r="BP27" s="749"/>
      <c r="BQ27" s="867"/>
    </row>
    <row r="28" spans="1:69" ht="15" customHeight="1">
      <c r="A28" s="158">
        <v>15</v>
      </c>
      <c r="B28" s="808" t="s">
        <v>342</v>
      </c>
      <c r="C28" s="806"/>
      <c r="D28" s="806"/>
      <c r="E28" s="807"/>
      <c r="F28" s="78" t="s">
        <v>44</v>
      </c>
      <c r="G28" s="78">
        <v>1650</v>
      </c>
      <c r="H28" s="5"/>
      <c r="I28" s="8">
        <f t="shared" si="27"/>
        <v>0</v>
      </c>
      <c r="J28" s="5"/>
      <c r="K28" s="8">
        <f t="shared" si="0"/>
        <v>0</v>
      </c>
      <c r="L28" s="5"/>
      <c r="M28" s="8">
        <f t="shared" si="1"/>
        <v>0</v>
      </c>
      <c r="N28" s="5"/>
      <c r="O28" s="132">
        <f t="shared" si="2"/>
        <v>0</v>
      </c>
      <c r="P28" s="5"/>
      <c r="Q28" s="8">
        <f t="shared" si="3"/>
        <v>0</v>
      </c>
      <c r="R28" s="5"/>
      <c r="S28" s="8">
        <f t="shared" si="4"/>
        <v>0</v>
      </c>
      <c r="T28" s="5"/>
      <c r="U28" s="8">
        <f t="shared" si="5"/>
        <v>0</v>
      </c>
      <c r="V28" s="5"/>
      <c r="W28" s="8">
        <f t="shared" si="6"/>
        <v>0</v>
      </c>
      <c r="X28" s="5"/>
      <c r="Y28" s="8">
        <f t="shared" si="7"/>
        <v>0</v>
      </c>
      <c r="Z28" s="5"/>
      <c r="AA28" s="8">
        <f t="shared" si="8"/>
        <v>0</v>
      </c>
      <c r="AB28" s="8"/>
      <c r="AC28" s="8">
        <f t="shared" si="9"/>
        <v>0</v>
      </c>
      <c r="AD28" s="5"/>
      <c r="AE28" s="8">
        <f t="shared" si="10"/>
        <v>0</v>
      </c>
      <c r="AF28" s="5"/>
      <c r="AG28" s="8">
        <f t="shared" si="11"/>
        <v>0</v>
      </c>
      <c r="AH28" s="5"/>
      <c r="AI28" s="8">
        <f t="shared" si="12"/>
        <v>0</v>
      </c>
      <c r="AJ28" s="5"/>
      <c r="AK28" s="8">
        <f t="shared" si="13"/>
        <v>0</v>
      </c>
      <c r="AL28" s="5"/>
      <c r="AM28" s="8">
        <f t="shared" si="14"/>
        <v>0</v>
      </c>
      <c r="AN28" s="5"/>
      <c r="AO28" s="8">
        <f t="shared" si="15"/>
        <v>0</v>
      </c>
      <c r="AP28" s="5"/>
      <c r="AQ28" s="8">
        <f t="shared" si="16"/>
        <v>0</v>
      </c>
      <c r="AR28" s="5"/>
      <c r="AS28" s="8">
        <f t="shared" si="17"/>
        <v>0</v>
      </c>
      <c r="AT28" s="5"/>
      <c r="AU28" s="8">
        <f t="shared" si="18"/>
        <v>0</v>
      </c>
      <c r="AV28" s="5"/>
      <c r="AW28" s="8">
        <f t="shared" si="19"/>
        <v>0</v>
      </c>
      <c r="AX28" s="5"/>
      <c r="AY28" s="8">
        <f t="shared" si="20"/>
        <v>0</v>
      </c>
      <c r="AZ28" s="5"/>
      <c r="BA28" s="8">
        <f t="shared" si="21"/>
        <v>0</v>
      </c>
      <c r="BB28" s="5"/>
      <c r="BC28" s="8">
        <f t="shared" si="22"/>
        <v>0</v>
      </c>
      <c r="BD28" s="5"/>
      <c r="BE28" s="8">
        <f t="shared" si="23"/>
        <v>0</v>
      </c>
      <c r="BF28" s="5"/>
      <c r="BG28" s="8">
        <f t="shared" si="24"/>
        <v>0</v>
      </c>
      <c r="BH28" s="5"/>
      <c r="BI28" s="8">
        <f t="shared" si="25"/>
        <v>0</v>
      </c>
      <c r="BJ28" s="8"/>
      <c r="BK28" s="8">
        <f t="shared" si="26"/>
        <v>0</v>
      </c>
      <c r="BL28" s="185">
        <f t="shared" si="28"/>
        <v>0</v>
      </c>
      <c r="BM28" s="185">
        <f t="shared" si="29"/>
        <v>0</v>
      </c>
      <c r="BN28" s="47"/>
      <c r="BO28" s="47"/>
      <c r="BP28" s="867"/>
      <c r="BQ28" s="867"/>
    </row>
    <row r="29" spans="1:69" ht="15" customHeight="1">
      <c r="A29" s="158">
        <v>16</v>
      </c>
      <c r="B29" s="803" t="s">
        <v>180</v>
      </c>
      <c r="C29" s="806"/>
      <c r="D29" s="806"/>
      <c r="E29" s="807"/>
      <c r="F29" s="78" t="s">
        <v>44</v>
      </c>
      <c r="G29" s="78">
        <v>450</v>
      </c>
      <c r="H29" s="5"/>
      <c r="I29" s="8">
        <f t="shared" si="27"/>
        <v>0</v>
      </c>
      <c r="J29" s="5"/>
      <c r="K29" s="8">
        <f t="shared" si="0"/>
        <v>0</v>
      </c>
      <c r="L29" s="5"/>
      <c r="M29" s="8">
        <f t="shared" si="1"/>
        <v>0</v>
      </c>
      <c r="N29" s="5"/>
      <c r="O29" s="132">
        <f t="shared" si="2"/>
        <v>0</v>
      </c>
      <c r="P29" s="5"/>
      <c r="Q29" s="8">
        <f t="shared" si="3"/>
        <v>0</v>
      </c>
      <c r="R29" s="5"/>
      <c r="S29" s="8">
        <f t="shared" si="4"/>
        <v>0</v>
      </c>
      <c r="T29" s="5"/>
      <c r="U29" s="8">
        <f t="shared" si="5"/>
        <v>0</v>
      </c>
      <c r="V29" s="5"/>
      <c r="W29" s="8">
        <f t="shared" si="6"/>
        <v>0</v>
      </c>
      <c r="X29" s="5"/>
      <c r="Y29" s="8">
        <f t="shared" si="7"/>
        <v>0</v>
      </c>
      <c r="Z29" s="5"/>
      <c r="AA29" s="8">
        <f t="shared" si="8"/>
        <v>0</v>
      </c>
      <c r="AB29" s="8">
        <v>12</v>
      </c>
      <c r="AC29" s="8">
        <f t="shared" si="9"/>
        <v>5400</v>
      </c>
      <c r="AD29" s="5"/>
      <c r="AE29" s="8">
        <f t="shared" si="10"/>
        <v>0</v>
      </c>
      <c r="AF29" s="5"/>
      <c r="AG29" s="8">
        <f t="shared" si="11"/>
        <v>0</v>
      </c>
      <c r="AH29" s="5"/>
      <c r="AI29" s="8">
        <f t="shared" si="12"/>
        <v>0</v>
      </c>
      <c r="AJ29" s="5"/>
      <c r="AK29" s="8">
        <f t="shared" si="13"/>
        <v>0</v>
      </c>
      <c r="AL29" s="5"/>
      <c r="AM29" s="8">
        <f t="shared" si="14"/>
        <v>0</v>
      </c>
      <c r="AN29" s="5"/>
      <c r="AO29" s="8">
        <f t="shared" si="15"/>
        <v>0</v>
      </c>
      <c r="AP29" s="5"/>
      <c r="AQ29" s="8">
        <f t="shared" si="16"/>
        <v>0</v>
      </c>
      <c r="AR29" s="5"/>
      <c r="AS29" s="8">
        <f t="shared" si="17"/>
        <v>0</v>
      </c>
      <c r="AT29" s="5"/>
      <c r="AU29" s="8">
        <f t="shared" si="18"/>
        <v>0</v>
      </c>
      <c r="AV29" s="5">
        <v>17.6</v>
      </c>
      <c r="AW29" s="8">
        <f t="shared" si="19"/>
        <v>7920.000000000001</v>
      </c>
      <c r="AX29" s="5"/>
      <c r="AY29" s="8">
        <f t="shared" si="20"/>
        <v>0</v>
      </c>
      <c r="AZ29" s="5"/>
      <c r="BA29" s="8">
        <f t="shared" si="21"/>
        <v>0</v>
      </c>
      <c r="BB29" s="5"/>
      <c r="BC29" s="8">
        <f t="shared" si="22"/>
        <v>0</v>
      </c>
      <c r="BD29" s="5"/>
      <c r="BE29" s="8">
        <f t="shared" si="23"/>
        <v>0</v>
      </c>
      <c r="BF29" s="5">
        <v>34</v>
      </c>
      <c r="BG29" s="8">
        <f t="shared" si="24"/>
        <v>15300</v>
      </c>
      <c r="BH29" s="5"/>
      <c r="BI29" s="8">
        <f t="shared" si="25"/>
        <v>0</v>
      </c>
      <c r="BJ29" s="8"/>
      <c r="BK29" s="8">
        <f t="shared" si="26"/>
        <v>0</v>
      </c>
      <c r="BL29" s="185">
        <f t="shared" si="28"/>
        <v>63.6</v>
      </c>
      <c r="BM29" s="185">
        <f t="shared" si="29"/>
        <v>28620</v>
      </c>
      <c r="BN29" s="47"/>
      <c r="BO29" s="47"/>
      <c r="BP29" s="749"/>
      <c r="BQ29" s="867"/>
    </row>
    <row r="30" spans="1:68" ht="15" customHeight="1">
      <c r="A30" s="158">
        <v>17</v>
      </c>
      <c r="B30" s="803" t="s">
        <v>177</v>
      </c>
      <c r="C30" s="804"/>
      <c r="D30" s="804"/>
      <c r="E30" s="805"/>
      <c r="F30" s="78" t="s">
        <v>44</v>
      </c>
      <c r="G30" s="78">
        <v>30</v>
      </c>
      <c r="H30" s="5"/>
      <c r="I30" s="8">
        <f t="shared" si="27"/>
        <v>0</v>
      </c>
      <c r="J30" s="5"/>
      <c r="K30" s="8">
        <f t="shared" si="0"/>
        <v>0</v>
      </c>
      <c r="L30" s="5"/>
      <c r="M30" s="8">
        <f t="shared" si="1"/>
        <v>0</v>
      </c>
      <c r="N30" s="5"/>
      <c r="O30" s="132">
        <f t="shared" si="2"/>
        <v>0</v>
      </c>
      <c r="P30" s="5"/>
      <c r="Q30" s="8">
        <f t="shared" si="3"/>
        <v>0</v>
      </c>
      <c r="R30" s="5"/>
      <c r="S30" s="8">
        <f t="shared" si="4"/>
        <v>0</v>
      </c>
      <c r="T30" s="5"/>
      <c r="U30" s="8">
        <f t="shared" si="5"/>
        <v>0</v>
      </c>
      <c r="V30" s="5"/>
      <c r="W30" s="8">
        <f t="shared" si="6"/>
        <v>0</v>
      </c>
      <c r="X30" s="5"/>
      <c r="Y30" s="8">
        <f t="shared" si="7"/>
        <v>0</v>
      </c>
      <c r="Z30" s="5"/>
      <c r="AA30" s="8">
        <f t="shared" si="8"/>
        <v>0</v>
      </c>
      <c r="AB30" s="8"/>
      <c r="AC30" s="8">
        <f t="shared" si="9"/>
        <v>0</v>
      </c>
      <c r="AD30" s="5"/>
      <c r="AE30" s="8">
        <f t="shared" si="10"/>
        <v>0</v>
      </c>
      <c r="AF30" s="5"/>
      <c r="AG30" s="8">
        <f t="shared" si="11"/>
        <v>0</v>
      </c>
      <c r="AH30" s="5"/>
      <c r="AI30" s="8">
        <f t="shared" si="12"/>
        <v>0</v>
      </c>
      <c r="AJ30" s="5"/>
      <c r="AK30" s="8">
        <f t="shared" si="13"/>
        <v>0</v>
      </c>
      <c r="AL30" s="5"/>
      <c r="AM30" s="8">
        <f t="shared" si="14"/>
        <v>0</v>
      </c>
      <c r="AN30" s="5"/>
      <c r="AO30" s="8">
        <f t="shared" si="15"/>
        <v>0</v>
      </c>
      <c r="AP30" s="5"/>
      <c r="AQ30" s="8">
        <f t="shared" si="16"/>
        <v>0</v>
      </c>
      <c r="AR30" s="5"/>
      <c r="AS30" s="8">
        <f t="shared" si="17"/>
        <v>0</v>
      </c>
      <c r="AT30" s="5"/>
      <c r="AU30" s="8">
        <f t="shared" si="18"/>
        <v>0</v>
      </c>
      <c r="AV30" s="5"/>
      <c r="AW30" s="8">
        <f t="shared" si="19"/>
        <v>0</v>
      </c>
      <c r="AX30" s="5"/>
      <c r="AY30" s="8">
        <f t="shared" si="20"/>
        <v>0</v>
      </c>
      <c r="AZ30" s="5"/>
      <c r="BA30" s="8">
        <f t="shared" si="21"/>
        <v>0</v>
      </c>
      <c r="BB30" s="5"/>
      <c r="BC30" s="8">
        <f t="shared" si="22"/>
        <v>0</v>
      </c>
      <c r="BD30" s="5"/>
      <c r="BE30" s="8">
        <f t="shared" si="23"/>
        <v>0</v>
      </c>
      <c r="BF30" s="5"/>
      <c r="BG30" s="8">
        <f t="shared" si="24"/>
        <v>0</v>
      </c>
      <c r="BH30" s="5"/>
      <c r="BI30" s="8">
        <f t="shared" si="25"/>
        <v>0</v>
      </c>
      <c r="BJ30" s="8"/>
      <c r="BK30" s="8">
        <f t="shared" si="26"/>
        <v>0</v>
      </c>
      <c r="BL30" s="185">
        <f t="shared" si="28"/>
        <v>0</v>
      </c>
      <c r="BM30" s="185">
        <f t="shared" si="29"/>
        <v>0</v>
      </c>
      <c r="BN30" s="47"/>
      <c r="BO30" s="47"/>
      <c r="BP30" s="47"/>
    </row>
    <row r="31" spans="1:68" ht="15" customHeight="1">
      <c r="A31" s="158">
        <v>18</v>
      </c>
      <c r="B31" s="803" t="s">
        <v>249</v>
      </c>
      <c r="C31" s="806"/>
      <c r="D31" s="806"/>
      <c r="E31" s="807"/>
      <c r="F31" s="78" t="s">
        <v>44</v>
      </c>
      <c r="G31" s="78">
        <v>550</v>
      </c>
      <c r="H31" s="5"/>
      <c r="I31" s="8">
        <f t="shared" si="27"/>
        <v>0</v>
      </c>
      <c r="J31" s="5"/>
      <c r="K31" s="8">
        <f t="shared" si="0"/>
        <v>0</v>
      </c>
      <c r="L31" s="5"/>
      <c r="M31" s="8">
        <f t="shared" si="1"/>
        <v>0</v>
      </c>
      <c r="N31" s="5"/>
      <c r="O31" s="132">
        <f t="shared" si="2"/>
        <v>0</v>
      </c>
      <c r="P31" s="5"/>
      <c r="Q31" s="8">
        <f t="shared" si="3"/>
        <v>0</v>
      </c>
      <c r="R31" s="5"/>
      <c r="S31" s="8">
        <f t="shared" si="4"/>
        <v>0</v>
      </c>
      <c r="T31" s="5"/>
      <c r="U31" s="8">
        <f t="shared" si="5"/>
        <v>0</v>
      </c>
      <c r="V31" s="5"/>
      <c r="W31" s="8">
        <f t="shared" si="6"/>
        <v>0</v>
      </c>
      <c r="X31" s="5"/>
      <c r="Y31" s="8">
        <f t="shared" si="7"/>
        <v>0</v>
      </c>
      <c r="Z31" s="5"/>
      <c r="AA31" s="8">
        <f t="shared" si="8"/>
        <v>0</v>
      </c>
      <c r="AB31" s="8">
        <v>12</v>
      </c>
      <c r="AC31" s="8">
        <f t="shared" si="9"/>
        <v>6600</v>
      </c>
      <c r="AD31" s="5"/>
      <c r="AE31" s="8">
        <f t="shared" si="10"/>
        <v>0</v>
      </c>
      <c r="AF31" s="5"/>
      <c r="AG31" s="8">
        <f t="shared" si="11"/>
        <v>0</v>
      </c>
      <c r="AH31" s="5"/>
      <c r="AI31" s="8">
        <f t="shared" si="12"/>
        <v>0</v>
      </c>
      <c r="AJ31" s="5"/>
      <c r="AK31" s="8">
        <f t="shared" si="13"/>
        <v>0</v>
      </c>
      <c r="AL31" s="5"/>
      <c r="AM31" s="8">
        <f t="shared" si="14"/>
        <v>0</v>
      </c>
      <c r="AN31" s="5"/>
      <c r="AO31" s="8">
        <f t="shared" si="15"/>
        <v>0</v>
      </c>
      <c r="AP31" s="5"/>
      <c r="AQ31" s="8">
        <f t="shared" si="16"/>
        <v>0</v>
      </c>
      <c r="AR31" s="5"/>
      <c r="AS31" s="8">
        <f t="shared" si="17"/>
        <v>0</v>
      </c>
      <c r="AT31" s="5"/>
      <c r="AU31" s="8">
        <f t="shared" si="18"/>
        <v>0</v>
      </c>
      <c r="AV31" s="5">
        <v>46.5</v>
      </c>
      <c r="AW31" s="8">
        <f t="shared" si="19"/>
        <v>25575</v>
      </c>
      <c r="AX31" s="5"/>
      <c r="AY31" s="8">
        <f t="shared" si="20"/>
        <v>0</v>
      </c>
      <c r="AZ31" s="5"/>
      <c r="BA31" s="8">
        <f t="shared" si="21"/>
        <v>0</v>
      </c>
      <c r="BB31" s="5"/>
      <c r="BC31" s="8">
        <f t="shared" si="22"/>
        <v>0</v>
      </c>
      <c r="BD31" s="5"/>
      <c r="BE31" s="8">
        <f t="shared" si="23"/>
        <v>0</v>
      </c>
      <c r="BF31" s="5"/>
      <c r="BG31" s="8">
        <f t="shared" si="24"/>
        <v>0</v>
      </c>
      <c r="BH31" s="5"/>
      <c r="BI31" s="8">
        <f t="shared" si="25"/>
        <v>0</v>
      </c>
      <c r="BJ31" s="8"/>
      <c r="BK31" s="8">
        <f t="shared" si="26"/>
        <v>0</v>
      </c>
      <c r="BL31" s="185">
        <f t="shared" si="28"/>
        <v>58.5</v>
      </c>
      <c r="BM31" s="185">
        <f t="shared" si="29"/>
        <v>32175</v>
      </c>
      <c r="BN31" s="47"/>
      <c r="BO31" s="47"/>
      <c r="BP31" s="47"/>
    </row>
    <row r="32" spans="1:68" ht="15" customHeight="1">
      <c r="A32" s="158">
        <v>19</v>
      </c>
      <c r="B32" s="803" t="s">
        <v>250</v>
      </c>
      <c r="C32" s="806"/>
      <c r="D32" s="806"/>
      <c r="E32" s="807"/>
      <c r="F32" s="78" t="s">
        <v>44</v>
      </c>
      <c r="G32" s="78">
        <v>350</v>
      </c>
      <c r="H32" s="5"/>
      <c r="I32" s="8">
        <f t="shared" si="27"/>
        <v>0</v>
      </c>
      <c r="J32" s="5"/>
      <c r="K32" s="8">
        <f t="shared" si="0"/>
        <v>0</v>
      </c>
      <c r="L32" s="5"/>
      <c r="M32" s="8">
        <f t="shared" si="1"/>
        <v>0</v>
      </c>
      <c r="N32" s="5"/>
      <c r="O32" s="132">
        <f t="shared" si="2"/>
        <v>0</v>
      </c>
      <c r="P32" s="5"/>
      <c r="Q32" s="8">
        <f t="shared" si="3"/>
        <v>0</v>
      </c>
      <c r="R32" s="5"/>
      <c r="S32" s="8">
        <f t="shared" si="4"/>
        <v>0</v>
      </c>
      <c r="T32" s="5"/>
      <c r="U32" s="8">
        <f t="shared" si="5"/>
        <v>0</v>
      </c>
      <c r="V32" s="5"/>
      <c r="W32" s="8">
        <f t="shared" si="6"/>
        <v>0</v>
      </c>
      <c r="X32" s="5"/>
      <c r="Y32" s="8">
        <f t="shared" si="7"/>
        <v>0</v>
      </c>
      <c r="Z32" s="5"/>
      <c r="AA32" s="8">
        <f t="shared" si="8"/>
        <v>0</v>
      </c>
      <c r="AB32" s="8"/>
      <c r="AC32" s="8">
        <f t="shared" si="9"/>
        <v>0</v>
      </c>
      <c r="AD32" s="5"/>
      <c r="AE32" s="8">
        <f t="shared" si="10"/>
        <v>0</v>
      </c>
      <c r="AF32" s="5"/>
      <c r="AG32" s="8">
        <f t="shared" si="11"/>
        <v>0</v>
      </c>
      <c r="AH32" s="5"/>
      <c r="AI32" s="8">
        <f t="shared" si="12"/>
        <v>0</v>
      </c>
      <c r="AJ32" s="5"/>
      <c r="AK32" s="8">
        <f t="shared" si="13"/>
        <v>0</v>
      </c>
      <c r="AL32" s="5"/>
      <c r="AM32" s="8">
        <f t="shared" si="14"/>
        <v>0</v>
      </c>
      <c r="AN32" s="5"/>
      <c r="AO32" s="8">
        <f t="shared" si="15"/>
        <v>0</v>
      </c>
      <c r="AP32" s="5"/>
      <c r="AQ32" s="8">
        <f t="shared" si="16"/>
        <v>0</v>
      </c>
      <c r="AR32" s="5"/>
      <c r="AS32" s="8">
        <f t="shared" si="17"/>
        <v>0</v>
      </c>
      <c r="AT32" s="5"/>
      <c r="AU32" s="8">
        <f t="shared" si="18"/>
        <v>0</v>
      </c>
      <c r="AV32" s="5"/>
      <c r="AW32" s="8">
        <f t="shared" si="19"/>
        <v>0</v>
      </c>
      <c r="AX32" s="5"/>
      <c r="AY32" s="8">
        <f t="shared" si="20"/>
        <v>0</v>
      </c>
      <c r="AZ32" s="5"/>
      <c r="BA32" s="8">
        <f t="shared" si="21"/>
        <v>0</v>
      </c>
      <c r="BB32" s="5"/>
      <c r="BC32" s="8">
        <f t="shared" si="22"/>
        <v>0</v>
      </c>
      <c r="BD32" s="5"/>
      <c r="BE32" s="8">
        <f t="shared" si="23"/>
        <v>0</v>
      </c>
      <c r="BF32" s="5">
        <v>70</v>
      </c>
      <c r="BG32" s="8">
        <f t="shared" si="24"/>
        <v>24500</v>
      </c>
      <c r="BH32" s="5"/>
      <c r="BI32" s="8">
        <f t="shared" si="25"/>
        <v>0</v>
      </c>
      <c r="BJ32" s="8"/>
      <c r="BK32" s="8">
        <f t="shared" si="26"/>
        <v>0</v>
      </c>
      <c r="BL32" s="185">
        <f t="shared" si="28"/>
        <v>70</v>
      </c>
      <c r="BM32" s="185">
        <f t="shared" si="29"/>
        <v>24500</v>
      </c>
      <c r="BN32" s="47"/>
      <c r="BO32" s="47"/>
      <c r="BP32" s="47"/>
    </row>
    <row r="33" spans="1:68" ht="16.5" customHeight="1">
      <c r="A33" s="158">
        <v>20</v>
      </c>
      <c r="B33" s="803" t="s">
        <v>190</v>
      </c>
      <c r="C33" s="804"/>
      <c r="D33" s="804"/>
      <c r="E33" s="805"/>
      <c r="F33" s="78" t="s">
        <v>17</v>
      </c>
      <c r="G33" s="78">
        <v>12000</v>
      </c>
      <c r="H33" s="5"/>
      <c r="I33" s="8">
        <f t="shared" si="27"/>
        <v>0</v>
      </c>
      <c r="J33" s="5"/>
      <c r="K33" s="8">
        <f t="shared" si="0"/>
        <v>0</v>
      </c>
      <c r="L33" s="5"/>
      <c r="M33" s="8">
        <f t="shared" si="1"/>
        <v>0</v>
      </c>
      <c r="N33" s="5"/>
      <c r="O33" s="132">
        <f t="shared" si="2"/>
        <v>0</v>
      </c>
      <c r="P33" s="5"/>
      <c r="Q33" s="8">
        <f t="shared" si="3"/>
        <v>0</v>
      </c>
      <c r="R33" s="5"/>
      <c r="S33" s="8">
        <f t="shared" si="4"/>
        <v>0</v>
      </c>
      <c r="T33" s="5"/>
      <c r="U33" s="8">
        <f t="shared" si="5"/>
        <v>0</v>
      </c>
      <c r="V33" s="5"/>
      <c r="W33" s="8">
        <f t="shared" si="6"/>
        <v>0</v>
      </c>
      <c r="X33" s="5"/>
      <c r="Y33" s="8">
        <f t="shared" si="7"/>
        <v>0</v>
      </c>
      <c r="Z33" s="5"/>
      <c r="AA33" s="8">
        <f t="shared" si="8"/>
        <v>0</v>
      </c>
      <c r="AB33" s="8"/>
      <c r="AC33" s="8">
        <f t="shared" si="9"/>
        <v>0</v>
      </c>
      <c r="AD33" s="5"/>
      <c r="AE33" s="8">
        <f t="shared" si="10"/>
        <v>0</v>
      </c>
      <c r="AF33" s="5"/>
      <c r="AG33" s="8">
        <f t="shared" si="11"/>
        <v>0</v>
      </c>
      <c r="AH33" s="5"/>
      <c r="AI33" s="8">
        <f t="shared" si="12"/>
        <v>0</v>
      </c>
      <c r="AJ33" s="5"/>
      <c r="AK33" s="8">
        <f t="shared" si="13"/>
        <v>0</v>
      </c>
      <c r="AL33" s="5"/>
      <c r="AM33" s="8">
        <f t="shared" si="14"/>
        <v>0</v>
      </c>
      <c r="AN33" s="5"/>
      <c r="AO33" s="8">
        <f t="shared" si="15"/>
        <v>0</v>
      </c>
      <c r="AP33" s="5"/>
      <c r="AQ33" s="8">
        <f t="shared" si="16"/>
        <v>0</v>
      </c>
      <c r="AR33" s="5"/>
      <c r="AS33" s="8">
        <f t="shared" si="17"/>
        <v>0</v>
      </c>
      <c r="AT33" s="5"/>
      <c r="AU33" s="8">
        <f t="shared" si="18"/>
        <v>0</v>
      </c>
      <c r="AV33" s="5"/>
      <c r="AW33" s="8">
        <f t="shared" si="19"/>
        <v>0</v>
      </c>
      <c r="AX33" s="5"/>
      <c r="AY33" s="8">
        <f t="shared" si="20"/>
        <v>0</v>
      </c>
      <c r="AZ33" s="5"/>
      <c r="BA33" s="8">
        <f t="shared" si="21"/>
        <v>0</v>
      </c>
      <c r="BB33" s="5"/>
      <c r="BC33" s="8">
        <f t="shared" si="22"/>
        <v>0</v>
      </c>
      <c r="BD33" s="5"/>
      <c r="BE33" s="8">
        <f t="shared" si="23"/>
        <v>0</v>
      </c>
      <c r="BF33" s="5"/>
      <c r="BG33" s="8">
        <f t="shared" si="24"/>
        <v>0</v>
      </c>
      <c r="BH33" s="5"/>
      <c r="BI33" s="8">
        <f t="shared" si="25"/>
        <v>0</v>
      </c>
      <c r="BJ33" s="8"/>
      <c r="BK33" s="8">
        <f t="shared" si="26"/>
        <v>0</v>
      </c>
      <c r="BL33" s="185">
        <f t="shared" si="28"/>
        <v>0</v>
      </c>
      <c r="BM33" s="185">
        <f t="shared" si="29"/>
        <v>0</v>
      </c>
      <c r="BN33" s="47"/>
      <c r="BO33" s="47"/>
      <c r="BP33" s="47"/>
    </row>
    <row r="34" spans="1:68" ht="15" customHeight="1">
      <c r="A34" s="158">
        <v>21</v>
      </c>
      <c r="B34" s="803" t="s">
        <v>222</v>
      </c>
      <c r="C34" s="804"/>
      <c r="D34" s="804"/>
      <c r="E34" s="805"/>
      <c r="F34" s="220" t="s">
        <v>44</v>
      </c>
      <c r="G34" s="78">
        <v>700</v>
      </c>
      <c r="H34" s="5"/>
      <c r="I34" s="8">
        <f t="shared" si="27"/>
        <v>0</v>
      </c>
      <c r="J34" s="5"/>
      <c r="K34" s="8">
        <f t="shared" si="0"/>
        <v>0</v>
      </c>
      <c r="L34" s="5"/>
      <c r="M34" s="8">
        <f t="shared" si="1"/>
        <v>0</v>
      </c>
      <c r="N34" s="5"/>
      <c r="O34" s="132">
        <f t="shared" si="2"/>
        <v>0</v>
      </c>
      <c r="P34" s="5"/>
      <c r="Q34" s="8">
        <f t="shared" si="3"/>
        <v>0</v>
      </c>
      <c r="R34" s="5"/>
      <c r="S34" s="8">
        <f t="shared" si="4"/>
        <v>0</v>
      </c>
      <c r="T34" s="5"/>
      <c r="U34" s="8">
        <f t="shared" si="5"/>
        <v>0</v>
      </c>
      <c r="V34" s="5"/>
      <c r="W34" s="8">
        <f t="shared" si="6"/>
        <v>0</v>
      </c>
      <c r="X34" s="5"/>
      <c r="Y34" s="8">
        <f t="shared" si="7"/>
        <v>0</v>
      </c>
      <c r="Z34" s="5"/>
      <c r="AA34" s="8">
        <f t="shared" si="8"/>
        <v>0</v>
      </c>
      <c r="AB34" s="8"/>
      <c r="AC34" s="8">
        <f t="shared" si="9"/>
        <v>0</v>
      </c>
      <c r="AD34" s="5"/>
      <c r="AE34" s="8">
        <f t="shared" si="10"/>
        <v>0</v>
      </c>
      <c r="AF34" s="5"/>
      <c r="AG34" s="8">
        <f t="shared" si="11"/>
        <v>0</v>
      </c>
      <c r="AH34" s="5"/>
      <c r="AI34" s="8">
        <f t="shared" si="12"/>
        <v>0</v>
      </c>
      <c r="AJ34" s="5"/>
      <c r="AK34" s="8">
        <f t="shared" si="13"/>
        <v>0</v>
      </c>
      <c r="AL34" s="5"/>
      <c r="AM34" s="8">
        <f t="shared" si="14"/>
        <v>0</v>
      </c>
      <c r="AN34" s="5"/>
      <c r="AO34" s="8">
        <f t="shared" si="15"/>
        <v>0</v>
      </c>
      <c r="AP34" s="5"/>
      <c r="AQ34" s="8">
        <f t="shared" si="16"/>
        <v>0</v>
      </c>
      <c r="AR34" s="5"/>
      <c r="AS34" s="8">
        <f t="shared" si="17"/>
        <v>0</v>
      </c>
      <c r="AT34" s="5"/>
      <c r="AU34" s="8">
        <f t="shared" si="18"/>
        <v>0</v>
      </c>
      <c r="AV34" s="5"/>
      <c r="AW34" s="8">
        <f t="shared" si="19"/>
        <v>0</v>
      </c>
      <c r="AX34" s="5"/>
      <c r="AY34" s="8">
        <f t="shared" si="20"/>
        <v>0</v>
      </c>
      <c r="AZ34" s="5"/>
      <c r="BA34" s="8">
        <f t="shared" si="21"/>
        <v>0</v>
      </c>
      <c r="BB34" s="5"/>
      <c r="BC34" s="8">
        <f t="shared" si="22"/>
        <v>0</v>
      </c>
      <c r="BD34" s="5"/>
      <c r="BE34" s="8">
        <f t="shared" si="23"/>
        <v>0</v>
      </c>
      <c r="BF34" s="5"/>
      <c r="BG34" s="8">
        <f t="shared" si="24"/>
        <v>0</v>
      </c>
      <c r="BH34" s="5"/>
      <c r="BI34" s="8">
        <f t="shared" si="25"/>
        <v>0</v>
      </c>
      <c r="BJ34" s="8"/>
      <c r="BK34" s="8">
        <f t="shared" si="26"/>
        <v>0</v>
      </c>
      <c r="BL34" s="185">
        <f t="shared" si="28"/>
        <v>0</v>
      </c>
      <c r="BM34" s="185">
        <f t="shared" si="29"/>
        <v>0</v>
      </c>
      <c r="BN34" s="47"/>
      <c r="BO34" s="47"/>
      <c r="BP34" s="47"/>
    </row>
    <row r="35" spans="1:68" ht="15" customHeight="1">
      <c r="A35" s="158">
        <v>22</v>
      </c>
      <c r="B35" s="808" t="s">
        <v>48</v>
      </c>
      <c r="C35" s="806"/>
      <c r="D35" s="806"/>
      <c r="E35" s="807"/>
      <c r="F35" s="78" t="s">
        <v>17</v>
      </c>
      <c r="G35" s="78">
        <v>7000</v>
      </c>
      <c r="H35" s="5"/>
      <c r="I35" s="8">
        <f t="shared" si="27"/>
        <v>0</v>
      </c>
      <c r="J35" s="5"/>
      <c r="K35" s="8">
        <f t="shared" si="0"/>
        <v>0</v>
      </c>
      <c r="L35" s="5">
        <v>2</v>
      </c>
      <c r="M35" s="8">
        <f t="shared" si="1"/>
        <v>14000</v>
      </c>
      <c r="N35" s="5"/>
      <c r="O35" s="132">
        <f t="shared" si="2"/>
        <v>0</v>
      </c>
      <c r="P35" s="5"/>
      <c r="Q35" s="8">
        <f t="shared" si="3"/>
        <v>0</v>
      </c>
      <c r="R35" s="5"/>
      <c r="S35" s="8">
        <f t="shared" si="4"/>
        <v>0</v>
      </c>
      <c r="T35" s="5"/>
      <c r="U35" s="8">
        <f t="shared" si="5"/>
        <v>0</v>
      </c>
      <c r="V35" s="5"/>
      <c r="W35" s="8">
        <f t="shared" si="6"/>
        <v>0</v>
      </c>
      <c r="X35" s="5"/>
      <c r="Y35" s="8">
        <f t="shared" si="7"/>
        <v>0</v>
      </c>
      <c r="Z35" s="5">
        <v>1</v>
      </c>
      <c r="AA35" s="8">
        <f t="shared" si="8"/>
        <v>7000</v>
      </c>
      <c r="AB35" s="8"/>
      <c r="AC35" s="8">
        <f t="shared" si="9"/>
        <v>0</v>
      </c>
      <c r="AD35" s="5"/>
      <c r="AE35" s="8">
        <f t="shared" si="10"/>
        <v>0</v>
      </c>
      <c r="AF35" s="5"/>
      <c r="AG35" s="8">
        <f t="shared" si="11"/>
        <v>0</v>
      </c>
      <c r="AH35" s="5"/>
      <c r="AI35" s="8">
        <f t="shared" si="12"/>
        <v>0</v>
      </c>
      <c r="AJ35" s="5"/>
      <c r="AK35" s="8">
        <f t="shared" si="13"/>
        <v>0</v>
      </c>
      <c r="AL35" s="5"/>
      <c r="AM35" s="8">
        <f t="shared" si="14"/>
        <v>0</v>
      </c>
      <c r="AN35" s="5"/>
      <c r="AO35" s="8">
        <f t="shared" si="15"/>
        <v>0</v>
      </c>
      <c r="AP35" s="5"/>
      <c r="AQ35" s="8">
        <f t="shared" si="16"/>
        <v>0</v>
      </c>
      <c r="AR35" s="5"/>
      <c r="AS35" s="8">
        <f t="shared" si="17"/>
        <v>0</v>
      </c>
      <c r="AT35" s="5"/>
      <c r="AU35" s="8">
        <f t="shared" si="18"/>
        <v>0</v>
      </c>
      <c r="AV35" s="5"/>
      <c r="AW35" s="8">
        <f t="shared" si="19"/>
        <v>0</v>
      </c>
      <c r="AX35" s="5"/>
      <c r="AY35" s="8">
        <f t="shared" si="20"/>
        <v>0</v>
      </c>
      <c r="AZ35" s="5"/>
      <c r="BA35" s="8">
        <f t="shared" si="21"/>
        <v>0</v>
      </c>
      <c r="BB35" s="5"/>
      <c r="BC35" s="8">
        <f t="shared" si="22"/>
        <v>0</v>
      </c>
      <c r="BD35" s="5"/>
      <c r="BE35" s="8">
        <f t="shared" si="23"/>
        <v>0</v>
      </c>
      <c r="BF35" s="5"/>
      <c r="BG35" s="8">
        <f t="shared" si="24"/>
        <v>0</v>
      </c>
      <c r="BH35" s="5"/>
      <c r="BI35" s="8">
        <f t="shared" si="25"/>
        <v>0</v>
      </c>
      <c r="BJ35" s="8"/>
      <c r="BK35" s="8">
        <f t="shared" si="26"/>
        <v>0</v>
      </c>
      <c r="BL35" s="185">
        <f t="shared" si="28"/>
        <v>3</v>
      </c>
      <c r="BM35" s="185">
        <f t="shared" si="29"/>
        <v>21000</v>
      </c>
      <c r="BN35" s="47"/>
      <c r="BO35" s="47"/>
      <c r="BP35" s="47"/>
    </row>
    <row r="36" spans="1:68" ht="15" customHeight="1">
      <c r="A36" s="158">
        <v>23</v>
      </c>
      <c r="B36" s="803" t="s">
        <v>340</v>
      </c>
      <c r="C36" s="806"/>
      <c r="D36" s="806"/>
      <c r="E36" s="807"/>
      <c r="F36" s="78" t="s">
        <v>43</v>
      </c>
      <c r="G36" s="78">
        <v>9000</v>
      </c>
      <c r="H36" s="5"/>
      <c r="I36" s="8">
        <f t="shared" si="27"/>
        <v>0</v>
      </c>
      <c r="J36" s="5"/>
      <c r="K36" s="8">
        <f t="shared" si="0"/>
        <v>0</v>
      </c>
      <c r="L36" s="5"/>
      <c r="M36" s="8">
        <f t="shared" si="1"/>
        <v>0</v>
      </c>
      <c r="N36" s="5"/>
      <c r="O36" s="132">
        <f t="shared" si="2"/>
        <v>0</v>
      </c>
      <c r="P36" s="5"/>
      <c r="Q36" s="8">
        <f t="shared" si="3"/>
        <v>0</v>
      </c>
      <c r="R36" s="5"/>
      <c r="S36" s="8">
        <f t="shared" si="4"/>
        <v>0</v>
      </c>
      <c r="T36" s="5"/>
      <c r="U36" s="8">
        <f t="shared" si="5"/>
        <v>0</v>
      </c>
      <c r="V36" s="5"/>
      <c r="W36" s="8">
        <f t="shared" si="6"/>
        <v>0</v>
      </c>
      <c r="X36" s="5"/>
      <c r="Y36" s="8">
        <f t="shared" si="7"/>
        <v>0</v>
      </c>
      <c r="Z36" s="5"/>
      <c r="AA36" s="8">
        <f t="shared" si="8"/>
        <v>0</v>
      </c>
      <c r="AB36" s="8"/>
      <c r="AC36" s="8">
        <f t="shared" si="9"/>
        <v>0</v>
      </c>
      <c r="AD36" s="5"/>
      <c r="AE36" s="8">
        <f t="shared" si="10"/>
        <v>0</v>
      </c>
      <c r="AF36" s="5"/>
      <c r="AG36" s="8">
        <f t="shared" si="11"/>
        <v>0</v>
      </c>
      <c r="AH36" s="5"/>
      <c r="AI36" s="8">
        <f t="shared" si="12"/>
        <v>0</v>
      </c>
      <c r="AJ36" s="5"/>
      <c r="AK36" s="8">
        <f t="shared" si="13"/>
        <v>0</v>
      </c>
      <c r="AL36" s="5"/>
      <c r="AM36" s="8">
        <f t="shared" si="14"/>
        <v>0</v>
      </c>
      <c r="AN36" s="5"/>
      <c r="AO36" s="8">
        <f t="shared" si="15"/>
        <v>0</v>
      </c>
      <c r="AP36" s="5"/>
      <c r="AQ36" s="8">
        <f t="shared" si="16"/>
        <v>0</v>
      </c>
      <c r="AR36" s="5"/>
      <c r="AS36" s="8">
        <f t="shared" si="17"/>
        <v>0</v>
      </c>
      <c r="AT36" s="5"/>
      <c r="AU36" s="8">
        <f t="shared" si="18"/>
        <v>0</v>
      </c>
      <c r="AV36" s="5"/>
      <c r="AW36" s="8">
        <f t="shared" si="19"/>
        <v>0</v>
      </c>
      <c r="AX36" s="5"/>
      <c r="AY36" s="8">
        <f t="shared" si="20"/>
        <v>0</v>
      </c>
      <c r="AZ36" s="5"/>
      <c r="BA36" s="8">
        <f t="shared" si="21"/>
        <v>0</v>
      </c>
      <c r="BB36" s="5"/>
      <c r="BC36" s="8">
        <f t="shared" si="22"/>
        <v>0</v>
      </c>
      <c r="BD36" s="5"/>
      <c r="BE36" s="8">
        <f t="shared" si="23"/>
        <v>0</v>
      </c>
      <c r="BF36" s="5"/>
      <c r="BG36" s="8">
        <f t="shared" si="24"/>
        <v>0</v>
      </c>
      <c r="BH36" s="5"/>
      <c r="BI36" s="8">
        <f t="shared" si="25"/>
        <v>0</v>
      </c>
      <c r="BJ36" s="8"/>
      <c r="BK36" s="8">
        <f t="shared" si="26"/>
        <v>0</v>
      </c>
      <c r="BL36" s="185">
        <f t="shared" si="28"/>
        <v>0</v>
      </c>
      <c r="BM36" s="185">
        <f t="shared" si="29"/>
        <v>0</v>
      </c>
      <c r="BN36" s="47"/>
      <c r="BO36" s="47"/>
      <c r="BP36" s="47"/>
    </row>
    <row r="37" spans="1:68" ht="27" customHeight="1">
      <c r="A37" s="158">
        <v>24</v>
      </c>
      <c r="B37" s="803" t="s">
        <v>223</v>
      </c>
      <c r="C37" s="804"/>
      <c r="D37" s="804"/>
      <c r="E37" s="805"/>
      <c r="F37" s="220" t="s">
        <v>44</v>
      </c>
      <c r="G37" s="78">
        <v>4000</v>
      </c>
      <c r="H37" s="5"/>
      <c r="I37" s="8">
        <f t="shared" si="27"/>
        <v>0</v>
      </c>
      <c r="J37" s="5"/>
      <c r="K37" s="8">
        <f t="shared" si="0"/>
        <v>0</v>
      </c>
      <c r="L37" s="5"/>
      <c r="M37" s="8">
        <f t="shared" si="1"/>
        <v>0</v>
      </c>
      <c r="N37" s="5"/>
      <c r="O37" s="132">
        <f t="shared" si="2"/>
        <v>0</v>
      </c>
      <c r="P37" s="5"/>
      <c r="Q37" s="8">
        <f t="shared" si="3"/>
        <v>0</v>
      </c>
      <c r="R37" s="5"/>
      <c r="S37" s="8">
        <f t="shared" si="4"/>
        <v>0</v>
      </c>
      <c r="T37" s="5"/>
      <c r="U37" s="8">
        <f t="shared" si="5"/>
        <v>0</v>
      </c>
      <c r="V37" s="5"/>
      <c r="W37" s="8">
        <f t="shared" si="6"/>
        <v>0</v>
      </c>
      <c r="X37" s="5"/>
      <c r="Y37" s="8">
        <f t="shared" si="7"/>
        <v>0</v>
      </c>
      <c r="Z37" s="5"/>
      <c r="AA37" s="8">
        <f t="shared" si="8"/>
        <v>0</v>
      </c>
      <c r="AB37" s="8"/>
      <c r="AC37" s="8">
        <f t="shared" si="9"/>
        <v>0</v>
      </c>
      <c r="AD37" s="5"/>
      <c r="AE37" s="8">
        <f t="shared" si="10"/>
        <v>0</v>
      </c>
      <c r="AF37" s="5"/>
      <c r="AG37" s="8">
        <f t="shared" si="11"/>
        <v>0</v>
      </c>
      <c r="AH37" s="5"/>
      <c r="AI37" s="8">
        <f t="shared" si="12"/>
        <v>0</v>
      </c>
      <c r="AJ37" s="5"/>
      <c r="AK37" s="8">
        <f t="shared" si="13"/>
        <v>0</v>
      </c>
      <c r="AL37" s="5"/>
      <c r="AM37" s="8">
        <f t="shared" si="14"/>
        <v>0</v>
      </c>
      <c r="AN37" s="5"/>
      <c r="AO37" s="8">
        <f t="shared" si="15"/>
        <v>0</v>
      </c>
      <c r="AP37" s="5"/>
      <c r="AQ37" s="8">
        <f t="shared" si="16"/>
        <v>0</v>
      </c>
      <c r="AR37" s="5"/>
      <c r="AS37" s="8">
        <f t="shared" si="17"/>
        <v>0</v>
      </c>
      <c r="AT37" s="5"/>
      <c r="AU37" s="8">
        <f t="shared" si="18"/>
        <v>0</v>
      </c>
      <c r="AV37" s="5"/>
      <c r="AW37" s="8">
        <f t="shared" si="19"/>
        <v>0</v>
      </c>
      <c r="AX37" s="5"/>
      <c r="AY37" s="8">
        <f t="shared" si="20"/>
        <v>0</v>
      </c>
      <c r="AZ37" s="5"/>
      <c r="BA37" s="8">
        <f t="shared" si="21"/>
        <v>0</v>
      </c>
      <c r="BB37" s="5"/>
      <c r="BC37" s="8">
        <f t="shared" si="22"/>
        <v>0</v>
      </c>
      <c r="BD37" s="5"/>
      <c r="BE37" s="8">
        <f t="shared" si="23"/>
        <v>0</v>
      </c>
      <c r="BF37" s="5"/>
      <c r="BG37" s="8">
        <f t="shared" si="24"/>
        <v>0</v>
      </c>
      <c r="BH37" s="5"/>
      <c r="BI37" s="8">
        <f t="shared" si="25"/>
        <v>0</v>
      </c>
      <c r="BJ37" s="8"/>
      <c r="BK37" s="8">
        <f t="shared" si="26"/>
        <v>0</v>
      </c>
      <c r="BL37" s="185">
        <f t="shared" si="28"/>
        <v>0</v>
      </c>
      <c r="BM37" s="185">
        <f t="shared" si="29"/>
        <v>0</v>
      </c>
      <c r="BN37" s="47"/>
      <c r="BO37" s="47"/>
      <c r="BP37" s="47"/>
    </row>
    <row r="38" spans="1:68" ht="15.75" customHeight="1" thickBot="1">
      <c r="A38" s="305">
        <v>25</v>
      </c>
      <c r="B38" s="870" t="s">
        <v>224</v>
      </c>
      <c r="C38" s="871"/>
      <c r="D38" s="871"/>
      <c r="E38" s="872"/>
      <c r="F38" s="78" t="s">
        <v>44</v>
      </c>
      <c r="G38" s="78">
        <v>23000</v>
      </c>
      <c r="H38" s="47"/>
      <c r="I38" s="8">
        <f t="shared" si="27"/>
        <v>0</v>
      </c>
      <c r="J38" s="5"/>
      <c r="K38" s="8">
        <f t="shared" si="0"/>
        <v>0</v>
      </c>
      <c r="L38" s="5"/>
      <c r="M38" s="8">
        <f t="shared" si="1"/>
        <v>0</v>
      </c>
      <c r="N38" s="5"/>
      <c r="O38" s="132">
        <f t="shared" si="2"/>
        <v>0</v>
      </c>
      <c r="P38" s="5"/>
      <c r="Q38" s="8">
        <f t="shared" si="3"/>
        <v>0</v>
      </c>
      <c r="R38" s="5"/>
      <c r="S38" s="8">
        <f t="shared" si="4"/>
        <v>0</v>
      </c>
      <c r="T38" s="5"/>
      <c r="U38" s="8">
        <f t="shared" si="5"/>
        <v>0</v>
      </c>
      <c r="V38" s="5"/>
      <c r="W38" s="8">
        <f t="shared" si="6"/>
        <v>0</v>
      </c>
      <c r="X38" s="5"/>
      <c r="Y38" s="8">
        <f t="shared" si="7"/>
        <v>0</v>
      </c>
      <c r="Z38" s="5">
        <v>2</v>
      </c>
      <c r="AA38" s="8">
        <f t="shared" si="8"/>
        <v>46000</v>
      </c>
      <c r="AB38" s="8"/>
      <c r="AC38" s="8">
        <f t="shared" si="9"/>
        <v>0</v>
      </c>
      <c r="AD38" s="5"/>
      <c r="AE38" s="8">
        <f t="shared" si="10"/>
        <v>0</v>
      </c>
      <c r="AF38" s="5"/>
      <c r="AG38" s="8">
        <f t="shared" si="11"/>
        <v>0</v>
      </c>
      <c r="AH38" s="5"/>
      <c r="AI38" s="8">
        <f t="shared" si="12"/>
        <v>0</v>
      </c>
      <c r="AJ38" s="5"/>
      <c r="AK38" s="8">
        <f t="shared" si="13"/>
        <v>0</v>
      </c>
      <c r="AL38" s="5"/>
      <c r="AM38" s="8">
        <f t="shared" si="14"/>
        <v>0</v>
      </c>
      <c r="AN38" s="5"/>
      <c r="AO38" s="8">
        <f t="shared" si="15"/>
        <v>0</v>
      </c>
      <c r="AP38" s="5"/>
      <c r="AQ38" s="8">
        <f t="shared" si="16"/>
        <v>0</v>
      </c>
      <c r="AR38" s="5"/>
      <c r="AS38" s="8">
        <f t="shared" si="17"/>
        <v>0</v>
      </c>
      <c r="AT38" s="5"/>
      <c r="AU38" s="8">
        <f t="shared" si="18"/>
        <v>0</v>
      </c>
      <c r="AV38" s="5"/>
      <c r="AW38" s="8">
        <f t="shared" si="19"/>
        <v>0</v>
      </c>
      <c r="AX38" s="5"/>
      <c r="AY38" s="8">
        <f t="shared" si="20"/>
        <v>0</v>
      </c>
      <c r="AZ38" s="5"/>
      <c r="BA38" s="8">
        <f t="shared" si="21"/>
        <v>0</v>
      </c>
      <c r="BB38" s="5"/>
      <c r="BC38" s="8">
        <f t="shared" si="22"/>
        <v>0</v>
      </c>
      <c r="BD38" s="5"/>
      <c r="BE38" s="8">
        <f t="shared" si="23"/>
        <v>0</v>
      </c>
      <c r="BF38" s="5"/>
      <c r="BG38" s="8">
        <f t="shared" si="24"/>
        <v>0</v>
      </c>
      <c r="BH38" s="5"/>
      <c r="BI38" s="8">
        <f t="shared" si="25"/>
        <v>0</v>
      </c>
      <c r="BJ38" s="8"/>
      <c r="BK38" s="8">
        <f t="shared" si="26"/>
        <v>0</v>
      </c>
      <c r="BL38" s="185">
        <f t="shared" si="28"/>
        <v>2</v>
      </c>
      <c r="BM38" s="185">
        <f t="shared" si="29"/>
        <v>46000</v>
      </c>
      <c r="BN38" s="47"/>
      <c r="BO38" s="47"/>
      <c r="BP38" s="47"/>
    </row>
    <row r="39" spans="1:68" ht="15" customHeight="1" thickBot="1">
      <c r="A39" s="832" t="s">
        <v>49</v>
      </c>
      <c r="B39" s="844"/>
      <c r="C39" s="844"/>
      <c r="D39" s="844"/>
      <c r="E39" s="845"/>
      <c r="F39" s="216"/>
      <c r="G39" s="78"/>
      <c r="H39" s="5"/>
      <c r="I39" s="8">
        <f t="shared" si="27"/>
        <v>0</v>
      </c>
      <c r="J39" s="5"/>
      <c r="K39" s="8">
        <f t="shared" si="0"/>
        <v>0</v>
      </c>
      <c r="L39" s="5"/>
      <c r="M39" s="8">
        <f t="shared" si="1"/>
        <v>0</v>
      </c>
      <c r="N39" s="5"/>
      <c r="O39" s="132">
        <f t="shared" si="2"/>
        <v>0</v>
      </c>
      <c r="P39" s="5"/>
      <c r="Q39" s="8">
        <f t="shared" si="3"/>
        <v>0</v>
      </c>
      <c r="R39" s="5"/>
      <c r="S39" s="8">
        <f t="shared" si="4"/>
        <v>0</v>
      </c>
      <c r="T39" s="5"/>
      <c r="U39" s="8">
        <f t="shared" si="5"/>
        <v>0</v>
      </c>
      <c r="V39" s="5"/>
      <c r="W39" s="8">
        <f t="shared" si="6"/>
        <v>0</v>
      </c>
      <c r="X39" s="5"/>
      <c r="Y39" s="8">
        <f t="shared" si="7"/>
        <v>0</v>
      </c>
      <c r="Z39" s="5"/>
      <c r="AA39" s="8">
        <f t="shared" si="8"/>
        <v>0</v>
      </c>
      <c r="AB39" s="8"/>
      <c r="AC39" s="8">
        <f t="shared" si="9"/>
        <v>0</v>
      </c>
      <c r="AD39" s="5"/>
      <c r="AE39" s="8">
        <f t="shared" si="10"/>
        <v>0</v>
      </c>
      <c r="AF39" s="5"/>
      <c r="AG39" s="8">
        <f t="shared" si="11"/>
        <v>0</v>
      </c>
      <c r="AH39" s="5"/>
      <c r="AI39" s="8">
        <f t="shared" si="12"/>
        <v>0</v>
      </c>
      <c r="AJ39" s="5"/>
      <c r="AK39" s="8">
        <f t="shared" si="13"/>
        <v>0</v>
      </c>
      <c r="AL39" s="5"/>
      <c r="AM39" s="8">
        <f t="shared" si="14"/>
        <v>0</v>
      </c>
      <c r="AN39" s="5"/>
      <c r="AO39" s="8">
        <f t="shared" si="15"/>
        <v>0</v>
      </c>
      <c r="AP39" s="5"/>
      <c r="AQ39" s="8">
        <f t="shared" si="16"/>
        <v>0</v>
      </c>
      <c r="AR39" s="5"/>
      <c r="AS39" s="8">
        <f t="shared" si="17"/>
        <v>0</v>
      </c>
      <c r="AT39" s="5"/>
      <c r="AU39" s="8">
        <f t="shared" si="18"/>
        <v>0</v>
      </c>
      <c r="AV39" s="5"/>
      <c r="AW39" s="8">
        <f t="shared" si="19"/>
        <v>0</v>
      </c>
      <c r="AX39" s="5"/>
      <c r="AY39" s="8">
        <f t="shared" si="20"/>
        <v>0</v>
      </c>
      <c r="AZ39" s="5"/>
      <c r="BA39" s="8">
        <f t="shared" si="21"/>
        <v>0</v>
      </c>
      <c r="BB39" s="5"/>
      <c r="BC39" s="8">
        <f t="shared" si="22"/>
        <v>0</v>
      </c>
      <c r="BD39" s="5"/>
      <c r="BE39" s="8">
        <f t="shared" si="23"/>
        <v>0</v>
      </c>
      <c r="BF39" s="5"/>
      <c r="BG39" s="8">
        <f t="shared" si="24"/>
        <v>0</v>
      </c>
      <c r="BH39" s="5"/>
      <c r="BI39" s="8">
        <f t="shared" si="25"/>
        <v>0</v>
      </c>
      <c r="BJ39" s="8"/>
      <c r="BK39" s="8">
        <f t="shared" si="26"/>
        <v>0</v>
      </c>
      <c r="BL39" s="185">
        <f t="shared" si="28"/>
        <v>0</v>
      </c>
      <c r="BM39" s="185">
        <f t="shared" si="29"/>
        <v>0</v>
      </c>
      <c r="BN39" s="47"/>
      <c r="BO39" s="47"/>
      <c r="BP39" s="47"/>
    </row>
    <row r="40" spans="1:68" ht="15" customHeight="1">
      <c r="A40" s="306">
        <v>26</v>
      </c>
      <c r="B40" s="890" t="s">
        <v>70</v>
      </c>
      <c r="C40" s="891"/>
      <c r="D40" s="891"/>
      <c r="E40" s="892"/>
      <c r="F40" s="78" t="s">
        <v>17</v>
      </c>
      <c r="G40" s="78">
        <v>38000</v>
      </c>
      <c r="H40" s="577">
        <f>3*0</f>
        <v>0</v>
      </c>
      <c r="I40" s="578">
        <f t="shared" si="27"/>
        <v>0</v>
      </c>
      <c r="J40" s="5"/>
      <c r="K40" s="8">
        <f t="shared" si="0"/>
        <v>0</v>
      </c>
      <c r="L40" s="5"/>
      <c r="M40" s="8">
        <f t="shared" si="1"/>
        <v>0</v>
      </c>
      <c r="N40" s="5"/>
      <c r="O40" s="132">
        <f t="shared" si="2"/>
        <v>0</v>
      </c>
      <c r="P40" s="5"/>
      <c r="Q40" s="8">
        <f t="shared" si="3"/>
        <v>0</v>
      </c>
      <c r="R40" s="5"/>
      <c r="S40" s="8">
        <f t="shared" si="4"/>
        <v>0</v>
      </c>
      <c r="T40" s="5"/>
      <c r="U40" s="8">
        <f t="shared" si="5"/>
        <v>0</v>
      </c>
      <c r="V40" s="5"/>
      <c r="W40" s="8">
        <f t="shared" si="6"/>
        <v>0</v>
      </c>
      <c r="X40" s="5"/>
      <c r="Y40" s="8">
        <f t="shared" si="7"/>
        <v>0</v>
      </c>
      <c r="Z40" s="5"/>
      <c r="AA40" s="8">
        <f t="shared" si="8"/>
        <v>0</v>
      </c>
      <c r="AB40" s="8"/>
      <c r="AC40" s="8">
        <f t="shared" si="9"/>
        <v>0</v>
      </c>
      <c r="AD40" s="5"/>
      <c r="AE40" s="8">
        <f t="shared" si="10"/>
        <v>0</v>
      </c>
      <c r="AF40" s="5"/>
      <c r="AG40" s="8">
        <f t="shared" si="11"/>
        <v>0</v>
      </c>
      <c r="AH40" s="5"/>
      <c r="AI40" s="8">
        <f t="shared" si="12"/>
        <v>0</v>
      </c>
      <c r="AJ40" s="5"/>
      <c r="AK40" s="8">
        <f t="shared" si="13"/>
        <v>0</v>
      </c>
      <c r="AL40" s="5"/>
      <c r="AM40" s="8">
        <f t="shared" si="14"/>
        <v>0</v>
      </c>
      <c r="AN40" s="5"/>
      <c r="AO40" s="8">
        <f t="shared" si="15"/>
        <v>0</v>
      </c>
      <c r="AP40" s="5"/>
      <c r="AQ40" s="8"/>
      <c r="AR40" s="5"/>
      <c r="AS40" s="8">
        <f t="shared" si="17"/>
        <v>0</v>
      </c>
      <c r="AT40" s="5"/>
      <c r="AU40" s="8">
        <f t="shared" si="18"/>
        <v>0</v>
      </c>
      <c r="AV40" s="5"/>
      <c r="AW40" s="8">
        <f t="shared" si="19"/>
        <v>0</v>
      </c>
      <c r="AX40" s="5"/>
      <c r="AY40" s="8">
        <f t="shared" si="20"/>
        <v>0</v>
      </c>
      <c r="AZ40" s="5"/>
      <c r="BA40" s="8">
        <f t="shared" si="21"/>
        <v>0</v>
      </c>
      <c r="BB40" s="5"/>
      <c r="BC40" s="8">
        <f t="shared" si="22"/>
        <v>0</v>
      </c>
      <c r="BD40" s="5"/>
      <c r="BE40" s="8"/>
      <c r="BF40" s="5"/>
      <c r="BG40" s="8">
        <f t="shared" si="24"/>
        <v>0</v>
      </c>
      <c r="BH40" s="5"/>
      <c r="BI40" s="8">
        <f t="shared" si="25"/>
        <v>0</v>
      </c>
      <c r="BJ40" s="8"/>
      <c r="BK40" s="8">
        <f t="shared" si="26"/>
        <v>0</v>
      </c>
      <c r="BL40" s="185">
        <f t="shared" si="28"/>
        <v>0</v>
      </c>
      <c r="BM40" s="185">
        <f t="shared" si="29"/>
        <v>0</v>
      </c>
      <c r="BN40" s="47"/>
      <c r="BO40" s="47"/>
      <c r="BP40" s="47"/>
    </row>
    <row r="41" spans="1:68" ht="12.75" customHeight="1">
      <c r="A41" s="306">
        <v>27</v>
      </c>
      <c r="B41" s="808" t="s">
        <v>50</v>
      </c>
      <c r="C41" s="806"/>
      <c r="D41" s="806"/>
      <c r="E41" s="807"/>
      <c r="F41" s="78" t="s">
        <v>17</v>
      </c>
      <c r="G41" s="78">
        <v>14000</v>
      </c>
      <c r="H41" s="5"/>
      <c r="I41" s="8">
        <f t="shared" si="27"/>
        <v>0</v>
      </c>
      <c r="J41" s="5"/>
      <c r="K41" s="8">
        <f t="shared" si="0"/>
        <v>0</v>
      </c>
      <c r="L41" s="5"/>
      <c r="M41" s="8">
        <f t="shared" si="1"/>
        <v>0</v>
      </c>
      <c r="N41" s="5"/>
      <c r="O41" s="132">
        <f t="shared" si="2"/>
        <v>0</v>
      </c>
      <c r="P41" s="5"/>
      <c r="Q41" s="8">
        <f t="shared" si="3"/>
        <v>0</v>
      </c>
      <c r="R41" s="5"/>
      <c r="S41" s="8">
        <f t="shared" si="4"/>
        <v>0</v>
      </c>
      <c r="T41" s="5"/>
      <c r="U41" s="8">
        <f t="shared" si="5"/>
        <v>0</v>
      </c>
      <c r="V41" s="5"/>
      <c r="W41" s="8">
        <f t="shared" si="6"/>
        <v>0</v>
      </c>
      <c r="X41" s="5"/>
      <c r="Y41" s="8">
        <f t="shared" si="7"/>
        <v>0</v>
      </c>
      <c r="Z41" s="5"/>
      <c r="AA41" s="8">
        <f t="shared" si="8"/>
        <v>0</v>
      </c>
      <c r="AB41" s="8"/>
      <c r="AC41" s="8">
        <f t="shared" si="9"/>
        <v>0</v>
      </c>
      <c r="AD41" s="5"/>
      <c r="AE41" s="8">
        <f t="shared" si="10"/>
        <v>0</v>
      </c>
      <c r="AF41" s="5"/>
      <c r="AG41" s="8">
        <f aca="true" t="shared" si="30" ref="AG41:AG52">G41*AF41</f>
        <v>0</v>
      </c>
      <c r="AH41" s="5"/>
      <c r="AI41" s="8">
        <f t="shared" si="12"/>
        <v>0</v>
      </c>
      <c r="AJ41" s="5"/>
      <c r="AK41" s="8">
        <f t="shared" si="13"/>
        <v>0</v>
      </c>
      <c r="AL41" s="5"/>
      <c r="AM41" s="8">
        <f t="shared" si="14"/>
        <v>0</v>
      </c>
      <c r="AN41" s="5"/>
      <c r="AO41" s="8">
        <f t="shared" si="15"/>
        <v>0</v>
      </c>
      <c r="AP41" s="5"/>
      <c r="AQ41" s="8">
        <f aca="true" t="shared" si="31" ref="AQ41:AQ52">G41*AP41</f>
        <v>0</v>
      </c>
      <c r="AR41" s="5"/>
      <c r="AS41" s="8">
        <f t="shared" si="17"/>
        <v>0</v>
      </c>
      <c r="AT41" s="5"/>
      <c r="AU41" s="8">
        <f t="shared" si="18"/>
        <v>0</v>
      </c>
      <c r="AV41" s="5"/>
      <c r="AW41" s="8">
        <f t="shared" si="19"/>
        <v>0</v>
      </c>
      <c r="AX41" s="5"/>
      <c r="AY41" s="8">
        <f t="shared" si="20"/>
        <v>0</v>
      </c>
      <c r="AZ41" s="5"/>
      <c r="BA41" s="8">
        <f t="shared" si="21"/>
        <v>0</v>
      </c>
      <c r="BB41" s="5"/>
      <c r="BC41" s="8">
        <f t="shared" si="22"/>
        <v>0</v>
      </c>
      <c r="BD41" s="5"/>
      <c r="BE41" s="8">
        <f aca="true" t="shared" si="32" ref="BE41:BE67">G41*BD41</f>
        <v>0</v>
      </c>
      <c r="BF41" s="5"/>
      <c r="BG41" s="8">
        <f t="shared" si="24"/>
        <v>0</v>
      </c>
      <c r="BH41" s="5"/>
      <c r="BI41" s="8">
        <f t="shared" si="25"/>
        <v>0</v>
      </c>
      <c r="BJ41" s="8"/>
      <c r="BK41" s="8">
        <f t="shared" si="26"/>
        <v>0</v>
      </c>
      <c r="BL41" s="185">
        <f t="shared" si="28"/>
        <v>0</v>
      </c>
      <c r="BM41" s="185">
        <f t="shared" si="29"/>
        <v>0</v>
      </c>
      <c r="BN41" s="47"/>
      <c r="BO41" s="47"/>
      <c r="BP41" s="47"/>
    </row>
    <row r="42" spans="1:68" ht="15" customHeight="1">
      <c r="A42" s="306">
        <v>28</v>
      </c>
      <c r="B42" s="808" t="s">
        <v>347</v>
      </c>
      <c r="C42" s="804"/>
      <c r="D42" s="804"/>
      <c r="E42" s="805"/>
      <c r="F42" s="78" t="s">
        <v>44</v>
      </c>
      <c r="G42" s="78">
        <v>1100</v>
      </c>
      <c r="H42" s="5"/>
      <c r="I42" s="8">
        <f t="shared" si="27"/>
        <v>0</v>
      </c>
      <c r="J42" s="5"/>
      <c r="K42" s="8">
        <f t="shared" si="0"/>
        <v>0</v>
      </c>
      <c r="L42" s="5"/>
      <c r="M42" s="8">
        <f t="shared" si="1"/>
        <v>0</v>
      </c>
      <c r="N42" s="5"/>
      <c r="O42" s="132">
        <f t="shared" si="2"/>
        <v>0</v>
      </c>
      <c r="P42" s="5"/>
      <c r="Q42" s="8">
        <f t="shared" si="3"/>
        <v>0</v>
      </c>
      <c r="R42" s="5"/>
      <c r="S42" s="8">
        <f t="shared" si="4"/>
        <v>0</v>
      </c>
      <c r="T42" s="5"/>
      <c r="U42" s="8">
        <f t="shared" si="5"/>
        <v>0</v>
      </c>
      <c r="V42" s="5"/>
      <c r="W42" s="8">
        <f t="shared" si="6"/>
        <v>0</v>
      </c>
      <c r="X42" s="5"/>
      <c r="Y42" s="8">
        <f t="shared" si="7"/>
        <v>0</v>
      </c>
      <c r="Z42" s="5"/>
      <c r="AA42" s="8">
        <f t="shared" si="8"/>
        <v>0</v>
      </c>
      <c r="AB42" s="8"/>
      <c r="AC42" s="8">
        <f t="shared" si="9"/>
        <v>0</v>
      </c>
      <c r="AD42" s="5"/>
      <c r="AE42" s="8">
        <f t="shared" si="10"/>
        <v>0</v>
      </c>
      <c r="AF42" s="5"/>
      <c r="AG42" s="8">
        <f t="shared" si="30"/>
        <v>0</v>
      </c>
      <c r="AH42" s="5"/>
      <c r="AI42" s="8">
        <f t="shared" si="12"/>
        <v>0</v>
      </c>
      <c r="AJ42" s="5"/>
      <c r="AK42" s="8">
        <f t="shared" si="13"/>
        <v>0</v>
      </c>
      <c r="AL42" s="5"/>
      <c r="AM42" s="8">
        <f t="shared" si="14"/>
        <v>0</v>
      </c>
      <c r="AN42" s="5"/>
      <c r="AO42" s="8">
        <f t="shared" si="15"/>
        <v>0</v>
      </c>
      <c r="AP42" s="5"/>
      <c r="AQ42" s="8">
        <f t="shared" si="31"/>
        <v>0</v>
      </c>
      <c r="AR42" s="5"/>
      <c r="AS42" s="8">
        <f t="shared" si="17"/>
        <v>0</v>
      </c>
      <c r="AT42" s="5"/>
      <c r="AU42" s="8">
        <f t="shared" si="18"/>
        <v>0</v>
      </c>
      <c r="AV42" s="5"/>
      <c r="AW42" s="8">
        <f t="shared" si="19"/>
        <v>0</v>
      </c>
      <c r="AX42" s="5"/>
      <c r="AY42" s="8">
        <f t="shared" si="20"/>
        <v>0</v>
      </c>
      <c r="AZ42" s="5"/>
      <c r="BA42" s="8">
        <f t="shared" si="21"/>
        <v>0</v>
      </c>
      <c r="BB42" s="5"/>
      <c r="BC42" s="8">
        <f t="shared" si="22"/>
        <v>0</v>
      </c>
      <c r="BD42" s="5"/>
      <c r="BE42" s="8">
        <f t="shared" si="32"/>
        <v>0</v>
      </c>
      <c r="BF42" s="5"/>
      <c r="BG42" s="8">
        <f t="shared" si="24"/>
        <v>0</v>
      </c>
      <c r="BH42" s="5"/>
      <c r="BI42" s="8">
        <f t="shared" si="25"/>
        <v>0</v>
      </c>
      <c r="BJ42" s="8"/>
      <c r="BK42" s="8">
        <f t="shared" si="26"/>
        <v>0</v>
      </c>
      <c r="BL42" s="185">
        <f t="shared" si="28"/>
        <v>0</v>
      </c>
      <c r="BM42" s="185">
        <f t="shared" si="29"/>
        <v>0</v>
      </c>
      <c r="BN42" s="47"/>
      <c r="BO42" s="47"/>
      <c r="BP42" s="47"/>
    </row>
    <row r="43" spans="1:68" ht="15" customHeight="1">
      <c r="A43" s="306">
        <v>29</v>
      </c>
      <c r="B43" s="808" t="s">
        <v>132</v>
      </c>
      <c r="C43" s="804"/>
      <c r="D43" s="804"/>
      <c r="E43" s="805"/>
      <c r="F43" s="78" t="s">
        <v>17</v>
      </c>
      <c r="G43" s="78">
        <v>12500</v>
      </c>
      <c r="H43" s="5"/>
      <c r="I43" s="8">
        <f t="shared" si="27"/>
        <v>0</v>
      </c>
      <c r="J43" s="5"/>
      <c r="K43" s="8">
        <f t="shared" si="0"/>
        <v>0</v>
      </c>
      <c r="L43" s="5"/>
      <c r="M43" s="8">
        <f t="shared" si="1"/>
        <v>0</v>
      </c>
      <c r="N43" s="5"/>
      <c r="O43" s="132">
        <f t="shared" si="2"/>
        <v>0</v>
      </c>
      <c r="P43" s="5"/>
      <c r="Q43" s="8">
        <f t="shared" si="3"/>
        <v>0</v>
      </c>
      <c r="R43" s="5"/>
      <c r="S43" s="8">
        <f t="shared" si="4"/>
        <v>0</v>
      </c>
      <c r="T43" s="5"/>
      <c r="U43" s="8">
        <f t="shared" si="5"/>
        <v>0</v>
      </c>
      <c r="V43" s="5"/>
      <c r="W43" s="8">
        <f t="shared" si="6"/>
        <v>0</v>
      </c>
      <c r="X43" s="5"/>
      <c r="Y43" s="8">
        <f t="shared" si="7"/>
        <v>0</v>
      </c>
      <c r="Z43" s="5"/>
      <c r="AA43" s="8">
        <f t="shared" si="8"/>
        <v>0</v>
      </c>
      <c r="AB43" s="8"/>
      <c r="AC43" s="8">
        <f t="shared" si="9"/>
        <v>0</v>
      </c>
      <c r="AD43" s="5"/>
      <c r="AE43" s="8">
        <f t="shared" si="10"/>
        <v>0</v>
      </c>
      <c r="AF43" s="5"/>
      <c r="AG43" s="8">
        <f t="shared" si="30"/>
        <v>0</v>
      </c>
      <c r="AH43" s="5"/>
      <c r="AI43" s="8">
        <f t="shared" si="12"/>
        <v>0</v>
      </c>
      <c r="AJ43" s="5"/>
      <c r="AK43" s="8">
        <f t="shared" si="13"/>
        <v>0</v>
      </c>
      <c r="AL43" s="5"/>
      <c r="AM43" s="8">
        <f t="shared" si="14"/>
        <v>0</v>
      </c>
      <c r="AN43" s="5"/>
      <c r="AO43" s="8">
        <f t="shared" si="15"/>
        <v>0</v>
      </c>
      <c r="AP43" s="5"/>
      <c r="AQ43" s="8">
        <f t="shared" si="31"/>
        <v>0</v>
      </c>
      <c r="AR43" s="5"/>
      <c r="AS43" s="8">
        <f t="shared" si="17"/>
        <v>0</v>
      </c>
      <c r="AT43" s="5"/>
      <c r="AU43" s="8">
        <f t="shared" si="18"/>
        <v>0</v>
      </c>
      <c r="AV43" s="5"/>
      <c r="AW43" s="8">
        <f t="shared" si="19"/>
        <v>0</v>
      </c>
      <c r="AX43" s="5"/>
      <c r="AY43" s="8">
        <f t="shared" si="20"/>
        <v>0</v>
      </c>
      <c r="AZ43" s="5"/>
      <c r="BA43" s="8">
        <f t="shared" si="21"/>
        <v>0</v>
      </c>
      <c r="BB43" s="577">
        <f>4*0</f>
        <v>0</v>
      </c>
      <c r="BC43" s="578">
        <f t="shared" si="22"/>
        <v>0</v>
      </c>
      <c r="BD43" s="5"/>
      <c r="BE43" s="8">
        <f t="shared" si="32"/>
        <v>0</v>
      </c>
      <c r="BF43" s="5"/>
      <c r="BG43" s="8">
        <f t="shared" si="24"/>
        <v>0</v>
      </c>
      <c r="BH43" s="5"/>
      <c r="BI43" s="8">
        <f t="shared" si="25"/>
        <v>0</v>
      </c>
      <c r="BJ43" s="8"/>
      <c r="BK43" s="8">
        <f t="shared" si="26"/>
        <v>0</v>
      </c>
      <c r="BL43" s="185">
        <f t="shared" si="28"/>
        <v>0</v>
      </c>
      <c r="BM43" s="185">
        <f t="shared" si="29"/>
        <v>0</v>
      </c>
      <c r="BN43" s="47"/>
      <c r="BO43" s="47"/>
      <c r="BP43" s="47"/>
    </row>
    <row r="44" spans="1:68" ht="15" customHeight="1">
      <c r="A44" s="306">
        <v>30</v>
      </c>
      <c r="B44" s="808" t="s">
        <v>220</v>
      </c>
      <c r="C44" s="806"/>
      <c r="D44" s="806"/>
      <c r="E44" s="807"/>
      <c r="F44" s="220" t="s">
        <v>17</v>
      </c>
      <c r="G44" s="78">
        <v>28000</v>
      </c>
      <c r="H44" s="5"/>
      <c r="I44" s="8">
        <f t="shared" si="27"/>
        <v>0</v>
      </c>
      <c r="J44" s="5"/>
      <c r="K44" s="8">
        <f t="shared" si="0"/>
        <v>0</v>
      </c>
      <c r="L44" s="5"/>
      <c r="M44" s="8">
        <f t="shared" si="1"/>
        <v>0</v>
      </c>
      <c r="N44" s="5"/>
      <c r="O44" s="132">
        <f t="shared" si="2"/>
        <v>0</v>
      </c>
      <c r="P44" s="5"/>
      <c r="Q44" s="8">
        <f t="shared" si="3"/>
        <v>0</v>
      </c>
      <c r="R44" s="5"/>
      <c r="S44" s="8">
        <f t="shared" si="4"/>
        <v>0</v>
      </c>
      <c r="T44" s="5"/>
      <c r="U44" s="8">
        <f t="shared" si="5"/>
        <v>0</v>
      </c>
      <c r="V44" s="5"/>
      <c r="W44" s="8">
        <f t="shared" si="6"/>
        <v>0</v>
      </c>
      <c r="X44" s="5"/>
      <c r="Y44" s="8">
        <f t="shared" si="7"/>
        <v>0</v>
      </c>
      <c r="Z44" s="5"/>
      <c r="AA44" s="8">
        <f t="shared" si="8"/>
        <v>0</v>
      </c>
      <c r="AB44" s="8"/>
      <c r="AC44" s="8">
        <f t="shared" si="9"/>
        <v>0</v>
      </c>
      <c r="AD44" s="5"/>
      <c r="AE44" s="8">
        <f t="shared" si="10"/>
        <v>0</v>
      </c>
      <c r="AF44" s="5"/>
      <c r="AG44" s="8">
        <f t="shared" si="30"/>
        <v>0</v>
      </c>
      <c r="AH44" s="5"/>
      <c r="AI44" s="8">
        <f t="shared" si="12"/>
        <v>0</v>
      </c>
      <c r="AJ44" s="5"/>
      <c r="AK44" s="8">
        <f t="shared" si="13"/>
        <v>0</v>
      </c>
      <c r="AL44" s="5"/>
      <c r="AM44" s="8">
        <f t="shared" si="14"/>
        <v>0</v>
      </c>
      <c r="AN44" s="5"/>
      <c r="AO44" s="8">
        <f t="shared" si="15"/>
        <v>0</v>
      </c>
      <c r="AP44" s="5"/>
      <c r="AQ44" s="8">
        <f t="shared" si="31"/>
        <v>0</v>
      </c>
      <c r="AR44" s="5"/>
      <c r="AS44" s="8">
        <f t="shared" si="17"/>
        <v>0</v>
      </c>
      <c r="AT44" s="5"/>
      <c r="AU44" s="8">
        <f t="shared" si="18"/>
        <v>0</v>
      </c>
      <c r="AV44" s="5"/>
      <c r="AW44" s="8">
        <f t="shared" si="19"/>
        <v>0</v>
      </c>
      <c r="AX44" s="5"/>
      <c r="AY44" s="8">
        <f t="shared" si="20"/>
        <v>0</v>
      </c>
      <c r="AZ44" s="5">
        <f>2*0</f>
        <v>0</v>
      </c>
      <c r="BA44" s="8">
        <f t="shared" si="21"/>
        <v>0</v>
      </c>
      <c r="BB44" s="5"/>
      <c r="BC44" s="8">
        <f t="shared" si="22"/>
        <v>0</v>
      </c>
      <c r="BD44" s="5"/>
      <c r="BE44" s="8">
        <f t="shared" si="32"/>
        <v>0</v>
      </c>
      <c r="BF44" s="5"/>
      <c r="BG44" s="8">
        <f t="shared" si="24"/>
        <v>0</v>
      </c>
      <c r="BH44" s="5"/>
      <c r="BI44" s="8">
        <f t="shared" si="25"/>
        <v>0</v>
      </c>
      <c r="BJ44" s="8"/>
      <c r="BK44" s="8">
        <f t="shared" si="26"/>
        <v>0</v>
      </c>
      <c r="BL44" s="185">
        <f t="shared" si="28"/>
        <v>0</v>
      </c>
      <c r="BM44" s="185">
        <f t="shared" si="29"/>
        <v>0</v>
      </c>
      <c r="BN44" s="47"/>
      <c r="BO44" s="47"/>
      <c r="BP44" s="47"/>
    </row>
    <row r="45" spans="1:68" ht="15" customHeight="1">
      <c r="A45" s="306">
        <v>31</v>
      </c>
      <c r="B45" s="803" t="s">
        <v>102</v>
      </c>
      <c r="C45" s="804"/>
      <c r="D45" s="804"/>
      <c r="E45" s="805"/>
      <c r="F45" s="78" t="s">
        <v>17</v>
      </c>
      <c r="G45" s="78">
        <v>9500</v>
      </c>
      <c r="H45" s="5"/>
      <c r="I45" s="8">
        <f t="shared" si="27"/>
        <v>0</v>
      </c>
      <c r="J45" s="5"/>
      <c r="K45" s="8">
        <f t="shared" si="0"/>
        <v>0</v>
      </c>
      <c r="L45" s="5"/>
      <c r="M45" s="8">
        <f aca="true" t="shared" si="33" ref="M45:M67">G45*L45</f>
        <v>0</v>
      </c>
      <c r="N45" s="5"/>
      <c r="O45" s="132">
        <f aca="true" t="shared" si="34" ref="O45:O67">G45*N45</f>
        <v>0</v>
      </c>
      <c r="P45" s="5"/>
      <c r="Q45" s="8">
        <f t="shared" si="3"/>
        <v>0</v>
      </c>
      <c r="R45" s="5"/>
      <c r="S45" s="8">
        <f aca="true" t="shared" si="35" ref="S45:S67">G45*R45</f>
        <v>0</v>
      </c>
      <c r="T45" s="5"/>
      <c r="U45" s="8">
        <f t="shared" si="5"/>
        <v>0</v>
      </c>
      <c r="V45" s="5"/>
      <c r="W45" s="8">
        <f aca="true" t="shared" si="36" ref="W45:W67">G45*V45</f>
        <v>0</v>
      </c>
      <c r="X45" s="5"/>
      <c r="Y45" s="8">
        <f t="shared" si="7"/>
        <v>0</v>
      </c>
      <c r="Z45" s="5"/>
      <c r="AA45" s="8">
        <f t="shared" si="8"/>
        <v>0</v>
      </c>
      <c r="AB45" s="8">
        <f>1*0</f>
        <v>0</v>
      </c>
      <c r="AC45" s="8">
        <f aca="true" t="shared" si="37" ref="AC45:AC67">G45*AB45</f>
        <v>0</v>
      </c>
      <c r="AD45" s="5"/>
      <c r="AE45" s="8">
        <f aca="true" t="shared" si="38" ref="AE45:AE67">G45*AD45</f>
        <v>0</v>
      </c>
      <c r="AF45" s="5"/>
      <c r="AG45" s="8">
        <f t="shared" si="30"/>
        <v>0</v>
      </c>
      <c r="AH45" s="5"/>
      <c r="AI45" s="8">
        <f aca="true" t="shared" si="39" ref="AI45:AI67">G45*AH45</f>
        <v>0</v>
      </c>
      <c r="AJ45" s="5"/>
      <c r="AK45" s="8">
        <f t="shared" si="13"/>
        <v>0</v>
      </c>
      <c r="AL45" s="5"/>
      <c r="AM45" s="8">
        <f aca="true" t="shared" si="40" ref="AM45:AM67">G45*AL45</f>
        <v>0</v>
      </c>
      <c r="AN45" s="5"/>
      <c r="AO45" s="8">
        <f t="shared" si="15"/>
        <v>0</v>
      </c>
      <c r="AP45" s="5"/>
      <c r="AQ45" s="8">
        <f t="shared" si="31"/>
        <v>0</v>
      </c>
      <c r="AR45" s="5"/>
      <c r="AS45" s="8">
        <f t="shared" si="17"/>
        <v>0</v>
      </c>
      <c r="AT45" s="5"/>
      <c r="AU45" s="8">
        <f aca="true" t="shared" si="41" ref="AU45:AU67">G45*AT45</f>
        <v>0</v>
      </c>
      <c r="AV45" s="5"/>
      <c r="AW45" s="8">
        <f aca="true" t="shared" si="42" ref="AW45:AW67">G45*AV45</f>
        <v>0</v>
      </c>
      <c r="AX45" s="5"/>
      <c r="AY45" s="8">
        <f t="shared" si="20"/>
        <v>0</v>
      </c>
      <c r="AZ45" s="5"/>
      <c r="BA45" s="8">
        <f aca="true" t="shared" si="43" ref="BA45:BA67">G45*AZ45</f>
        <v>0</v>
      </c>
      <c r="BB45" s="5">
        <v>2</v>
      </c>
      <c r="BC45" s="8">
        <f t="shared" si="22"/>
        <v>19000</v>
      </c>
      <c r="BD45" s="5"/>
      <c r="BE45" s="8">
        <f t="shared" si="32"/>
        <v>0</v>
      </c>
      <c r="BF45" s="5"/>
      <c r="BG45" s="8">
        <f t="shared" si="24"/>
        <v>0</v>
      </c>
      <c r="BH45" s="5"/>
      <c r="BI45" s="8">
        <f t="shared" si="25"/>
        <v>0</v>
      </c>
      <c r="BJ45" s="8"/>
      <c r="BK45" s="8">
        <f t="shared" si="26"/>
        <v>0</v>
      </c>
      <c r="BL45" s="185">
        <f t="shared" si="28"/>
        <v>2</v>
      </c>
      <c r="BM45" s="185">
        <f t="shared" si="29"/>
        <v>19000</v>
      </c>
      <c r="BN45" s="47"/>
      <c r="BO45" s="47"/>
      <c r="BP45" s="47"/>
    </row>
    <row r="46" spans="1:68" ht="15" customHeight="1">
      <c r="A46" s="306">
        <v>32</v>
      </c>
      <c r="B46" s="803" t="s">
        <v>103</v>
      </c>
      <c r="C46" s="804"/>
      <c r="D46" s="804"/>
      <c r="E46" s="805"/>
      <c r="F46" s="78" t="s">
        <v>17</v>
      </c>
      <c r="G46" s="78">
        <v>13500</v>
      </c>
      <c r="H46" s="5"/>
      <c r="I46" s="8">
        <f t="shared" si="27"/>
        <v>0</v>
      </c>
      <c r="J46" s="5"/>
      <c r="K46" s="8">
        <f t="shared" si="0"/>
        <v>0</v>
      </c>
      <c r="L46" s="5"/>
      <c r="M46" s="8">
        <f t="shared" si="33"/>
        <v>0</v>
      </c>
      <c r="N46" s="5"/>
      <c r="O46" s="132">
        <f t="shared" si="34"/>
        <v>0</v>
      </c>
      <c r="P46" s="5"/>
      <c r="Q46" s="8">
        <f t="shared" si="3"/>
        <v>0</v>
      </c>
      <c r="R46" s="5"/>
      <c r="S46" s="8">
        <f t="shared" si="35"/>
        <v>0</v>
      </c>
      <c r="T46" s="5"/>
      <c r="U46" s="8">
        <f t="shared" si="5"/>
        <v>0</v>
      </c>
      <c r="V46" s="5"/>
      <c r="W46" s="8">
        <f t="shared" si="36"/>
        <v>0</v>
      </c>
      <c r="X46" s="5"/>
      <c r="Y46" s="8">
        <f t="shared" si="7"/>
        <v>0</v>
      </c>
      <c r="Z46" s="5"/>
      <c r="AA46" s="8">
        <f t="shared" si="8"/>
        <v>0</v>
      </c>
      <c r="AB46" s="8"/>
      <c r="AC46" s="8">
        <f t="shared" si="37"/>
        <v>0</v>
      </c>
      <c r="AD46" s="5"/>
      <c r="AE46" s="8">
        <f t="shared" si="38"/>
        <v>0</v>
      </c>
      <c r="AF46" s="5"/>
      <c r="AG46" s="8">
        <f t="shared" si="30"/>
        <v>0</v>
      </c>
      <c r="AH46" s="5"/>
      <c r="AI46" s="8">
        <f t="shared" si="39"/>
        <v>0</v>
      </c>
      <c r="AJ46" s="5"/>
      <c r="AK46" s="8">
        <f t="shared" si="13"/>
        <v>0</v>
      </c>
      <c r="AL46" s="5"/>
      <c r="AM46" s="8">
        <f t="shared" si="40"/>
        <v>0</v>
      </c>
      <c r="AN46" s="5"/>
      <c r="AO46" s="8">
        <f t="shared" si="15"/>
        <v>0</v>
      </c>
      <c r="AP46" s="5"/>
      <c r="AQ46" s="8">
        <f t="shared" si="31"/>
        <v>0</v>
      </c>
      <c r="AR46" s="5"/>
      <c r="AS46" s="8">
        <f t="shared" si="17"/>
        <v>0</v>
      </c>
      <c r="AT46" s="5"/>
      <c r="AU46" s="8">
        <f t="shared" si="41"/>
        <v>0</v>
      </c>
      <c r="AV46" s="5"/>
      <c r="AW46" s="8">
        <f t="shared" si="42"/>
        <v>0</v>
      </c>
      <c r="AX46" s="5"/>
      <c r="AY46" s="8">
        <f t="shared" si="20"/>
        <v>0</v>
      </c>
      <c r="AZ46" s="5"/>
      <c r="BA46" s="8">
        <f t="shared" si="43"/>
        <v>0</v>
      </c>
      <c r="BB46" s="5"/>
      <c r="BC46" s="8">
        <f t="shared" si="22"/>
        <v>0</v>
      </c>
      <c r="BD46" s="5"/>
      <c r="BE46" s="8">
        <f t="shared" si="32"/>
        <v>0</v>
      </c>
      <c r="BF46" s="5"/>
      <c r="BG46" s="8">
        <f t="shared" si="24"/>
        <v>0</v>
      </c>
      <c r="BH46" s="5"/>
      <c r="BI46" s="8">
        <f t="shared" si="25"/>
        <v>0</v>
      </c>
      <c r="BJ46" s="8"/>
      <c r="BK46" s="8">
        <f t="shared" si="26"/>
        <v>0</v>
      </c>
      <c r="BL46" s="185">
        <f t="shared" si="28"/>
        <v>0</v>
      </c>
      <c r="BM46" s="185">
        <f t="shared" si="29"/>
        <v>0</v>
      </c>
      <c r="BN46" s="47"/>
      <c r="BO46" s="47"/>
      <c r="BP46" s="47"/>
    </row>
    <row r="47" spans="1:68" ht="15" customHeight="1">
      <c r="A47" s="306">
        <v>33</v>
      </c>
      <c r="B47" s="803" t="s">
        <v>104</v>
      </c>
      <c r="C47" s="804"/>
      <c r="D47" s="804"/>
      <c r="E47" s="805"/>
      <c r="F47" s="78" t="s">
        <v>17</v>
      </c>
      <c r="G47" s="78">
        <v>7000</v>
      </c>
      <c r="H47" s="5"/>
      <c r="I47" s="8">
        <f t="shared" si="27"/>
        <v>0</v>
      </c>
      <c r="J47" s="5"/>
      <c r="K47" s="8">
        <f t="shared" si="0"/>
        <v>0</v>
      </c>
      <c r="L47" s="5"/>
      <c r="M47" s="8">
        <f t="shared" si="33"/>
        <v>0</v>
      </c>
      <c r="N47" s="5"/>
      <c r="O47" s="132">
        <f t="shared" si="34"/>
        <v>0</v>
      </c>
      <c r="P47" s="5"/>
      <c r="Q47" s="8">
        <f t="shared" si="3"/>
        <v>0</v>
      </c>
      <c r="R47" s="5"/>
      <c r="S47" s="8">
        <f t="shared" si="35"/>
        <v>0</v>
      </c>
      <c r="T47" s="5"/>
      <c r="U47" s="8">
        <f t="shared" si="5"/>
        <v>0</v>
      </c>
      <c r="V47" s="5"/>
      <c r="W47" s="8">
        <f t="shared" si="36"/>
        <v>0</v>
      </c>
      <c r="X47" s="5"/>
      <c r="Y47" s="8">
        <f t="shared" si="7"/>
        <v>0</v>
      </c>
      <c r="Z47" s="5"/>
      <c r="AA47" s="8">
        <f t="shared" si="8"/>
        <v>0</v>
      </c>
      <c r="AB47" s="8"/>
      <c r="AC47" s="8">
        <f t="shared" si="37"/>
        <v>0</v>
      </c>
      <c r="AD47" s="5"/>
      <c r="AE47" s="8">
        <f t="shared" si="38"/>
        <v>0</v>
      </c>
      <c r="AF47" s="5"/>
      <c r="AG47" s="8">
        <f t="shared" si="30"/>
        <v>0</v>
      </c>
      <c r="AH47" s="5"/>
      <c r="AI47" s="8">
        <f t="shared" si="39"/>
        <v>0</v>
      </c>
      <c r="AJ47" s="5"/>
      <c r="AK47" s="8">
        <f t="shared" si="13"/>
        <v>0</v>
      </c>
      <c r="AL47" s="5"/>
      <c r="AM47" s="8">
        <f t="shared" si="40"/>
        <v>0</v>
      </c>
      <c r="AN47" s="5"/>
      <c r="AO47" s="8">
        <f t="shared" si="15"/>
        <v>0</v>
      </c>
      <c r="AP47" s="5"/>
      <c r="AQ47" s="8">
        <f t="shared" si="31"/>
        <v>0</v>
      </c>
      <c r="AR47" s="5"/>
      <c r="AS47" s="8">
        <f t="shared" si="17"/>
        <v>0</v>
      </c>
      <c r="AT47" s="5"/>
      <c r="AU47" s="8">
        <f t="shared" si="41"/>
        <v>0</v>
      </c>
      <c r="AV47" s="5"/>
      <c r="AW47" s="8">
        <f t="shared" si="42"/>
        <v>0</v>
      </c>
      <c r="AX47" s="5"/>
      <c r="AY47" s="8">
        <f t="shared" si="20"/>
        <v>0</v>
      </c>
      <c r="AZ47" s="5"/>
      <c r="BA47" s="8">
        <f t="shared" si="43"/>
        <v>0</v>
      </c>
      <c r="BB47" s="5"/>
      <c r="BC47" s="8">
        <f t="shared" si="22"/>
        <v>0</v>
      </c>
      <c r="BD47" s="5"/>
      <c r="BE47" s="8">
        <f t="shared" si="32"/>
        <v>0</v>
      </c>
      <c r="BF47" s="5"/>
      <c r="BG47" s="8">
        <f t="shared" si="24"/>
        <v>0</v>
      </c>
      <c r="BH47" s="5"/>
      <c r="BI47" s="8">
        <f t="shared" si="25"/>
        <v>0</v>
      </c>
      <c r="BJ47" s="8"/>
      <c r="BK47" s="8">
        <f t="shared" si="26"/>
        <v>0</v>
      </c>
      <c r="BL47" s="185">
        <f t="shared" si="28"/>
        <v>0</v>
      </c>
      <c r="BM47" s="185">
        <f t="shared" si="29"/>
        <v>0</v>
      </c>
      <c r="BN47" s="47"/>
      <c r="BO47" s="47"/>
      <c r="BP47" s="47"/>
    </row>
    <row r="48" spans="1:68" ht="15" customHeight="1">
      <c r="A48" s="306">
        <v>34</v>
      </c>
      <c r="B48" s="808" t="s">
        <v>252</v>
      </c>
      <c r="C48" s="804"/>
      <c r="D48" s="804"/>
      <c r="E48" s="805"/>
      <c r="F48" s="78" t="s">
        <v>44</v>
      </c>
      <c r="G48" s="78">
        <v>1200</v>
      </c>
      <c r="H48" s="5"/>
      <c r="I48" s="8">
        <f t="shared" si="27"/>
        <v>0</v>
      </c>
      <c r="J48" s="5"/>
      <c r="K48" s="8">
        <f t="shared" si="0"/>
        <v>0</v>
      </c>
      <c r="L48" s="5"/>
      <c r="M48" s="8">
        <f t="shared" si="33"/>
        <v>0</v>
      </c>
      <c r="N48" s="5"/>
      <c r="O48" s="132">
        <f t="shared" si="34"/>
        <v>0</v>
      </c>
      <c r="P48" s="5"/>
      <c r="Q48" s="8">
        <f t="shared" si="3"/>
        <v>0</v>
      </c>
      <c r="R48" s="5"/>
      <c r="S48" s="8">
        <f t="shared" si="35"/>
        <v>0</v>
      </c>
      <c r="T48" s="5"/>
      <c r="U48" s="8">
        <f t="shared" si="5"/>
        <v>0</v>
      </c>
      <c r="V48" s="5"/>
      <c r="W48" s="8">
        <f t="shared" si="36"/>
        <v>0</v>
      </c>
      <c r="X48" s="5"/>
      <c r="Y48" s="8">
        <f t="shared" si="7"/>
        <v>0</v>
      </c>
      <c r="Z48" s="577">
        <f>176.8/2</f>
        <v>88.4</v>
      </c>
      <c r="AA48" s="578">
        <f t="shared" si="8"/>
        <v>106080</v>
      </c>
      <c r="AB48" s="8"/>
      <c r="AC48" s="8">
        <f t="shared" si="37"/>
        <v>0</v>
      </c>
      <c r="AD48" s="5"/>
      <c r="AE48" s="8">
        <f t="shared" si="38"/>
        <v>0</v>
      </c>
      <c r="AF48" s="5"/>
      <c r="AG48" s="8">
        <f t="shared" si="30"/>
        <v>0</v>
      </c>
      <c r="AH48" s="5"/>
      <c r="AI48" s="8">
        <f t="shared" si="39"/>
        <v>0</v>
      </c>
      <c r="AJ48" s="5"/>
      <c r="AK48" s="8">
        <f t="shared" si="13"/>
        <v>0</v>
      </c>
      <c r="AL48" s="5"/>
      <c r="AM48" s="8">
        <f t="shared" si="40"/>
        <v>0</v>
      </c>
      <c r="AN48" s="5"/>
      <c r="AO48" s="8">
        <f t="shared" si="15"/>
        <v>0</v>
      </c>
      <c r="AP48" s="5"/>
      <c r="AQ48" s="8">
        <f t="shared" si="31"/>
        <v>0</v>
      </c>
      <c r="AR48" s="5"/>
      <c r="AS48" s="8">
        <f t="shared" si="17"/>
        <v>0</v>
      </c>
      <c r="AT48" s="5"/>
      <c r="AU48" s="8">
        <f t="shared" si="41"/>
        <v>0</v>
      </c>
      <c r="AV48" s="5"/>
      <c r="AW48" s="8">
        <f t="shared" si="42"/>
        <v>0</v>
      </c>
      <c r="AX48" s="5"/>
      <c r="AY48" s="8">
        <f t="shared" si="20"/>
        <v>0</v>
      </c>
      <c r="AZ48" s="5"/>
      <c r="BA48" s="8">
        <f t="shared" si="43"/>
        <v>0</v>
      </c>
      <c r="BB48" s="5"/>
      <c r="BC48" s="8">
        <f t="shared" si="22"/>
        <v>0</v>
      </c>
      <c r="BD48" s="5"/>
      <c r="BE48" s="8">
        <f t="shared" si="32"/>
        <v>0</v>
      </c>
      <c r="BF48" s="5"/>
      <c r="BG48" s="8">
        <f t="shared" si="24"/>
        <v>0</v>
      </c>
      <c r="BH48" s="5"/>
      <c r="BI48" s="8">
        <f t="shared" si="25"/>
        <v>0</v>
      </c>
      <c r="BJ48" s="8"/>
      <c r="BK48" s="8">
        <f t="shared" si="26"/>
        <v>0</v>
      </c>
      <c r="BL48" s="185">
        <f t="shared" si="28"/>
        <v>88.4</v>
      </c>
      <c r="BM48" s="185">
        <f t="shared" si="29"/>
        <v>106080</v>
      </c>
      <c r="BN48" s="47"/>
      <c r="BO48" s="47"/>
      <c r="BP48" s="47"/>
    </row>
    <row r="49" spans="1:68" ht="15" customHeight="1">
      <c r="A49" s="306">
        <v>35</v>
      </c>
      <c r="B49" s="808" t="s">
        <v>105</v>
      </c>
      <c r="C49" s="804"/>
      <c r="D49" s="804"/>
      <c r="E49" s="805"/>
      <c r="F49" s="78" t="s">
        <v>44</v>
      </c>
      <c r="G49" s="78">
        <v>100</v>
      </c>
      <c r="H49" s="5"/>
      <c r="I49" s="8">
        <f t="shared" si="27"/>
        <v>0</v>
      </c>
      <c r="J49" s="5"/>
      <c r="K49" s="8">
        <f t="shared" si="0"/>
        <v>0</v>
      </c>
      <c r="L49" s="5"/>
      <c r="M49" s="8">
        <f t="shared" si="33"/>
        <v>0</v>
      </c>
      <c r="N49" s="5"/>
      <c r="O49" s="132">
        <f t="shared" si="34"/>
        <v>0</v>
      </c>
      <c r="P49" s="5"/>
      <c r="Q49" s="8">
        <f t="shared" si="3"/>
        <v>0</v>
      </c>
      <c r="R49" s="5"/>
      <c r="S49" s="8">
        <f t="shared" si="35"/>
        <v>0</v>
      </c>
      <c r="T49" s="5"/>
      <c r="U49" s="8">
        <f t="shared" si="5"/>
        <v>0</v>
      </c>
      <c r="V49" s="5"/>
      <c r="W49" s="8">
        <f t="shared" si="36"/>
        <v>0</v>
      </c>
      <c r="X49" s="5"/>
      <c r="Y49" s="8">
        <f t="shared" si="7"/>
        <v>0</v>
      </c>
      <c r="Z49" s="5"/>
      <c r="AA49" s="8">
        <f t="shared" si="8"/>
        <v>0</v>
      </c>
      <c r="AB49" s="8"/>
      <c r="AC49" s="8">
        <f t="shared" si="37"/>
        <v>0</v>
      </c>
      <c r="AD49" s="5"/>
      <c r="AE49" s="8">
        <f t="shared" si="38"/>
        <v>0</v>
      </c>
      <c r="AF49" s="5"/>
      <c r="AG49" s="8">
        <f t="shared" si="30"/>
        <v>0</v>
      </c>
      <c r="AH49" s="5"/>
      <c r="AI49" s="8">
        <f t="shared" si="39"/>
        <v>0</v>
      </c>
      <c r="AJ49" s="5"/>
      <c r="AK49" s="8">
        <f t="shared" si="13"/>
        <v>0</v>
      </c>
      <c r="AL49" s="5"/>
      <c r="AM49" s="8">
        <f t="shared" si="40"/>
        <v>0</v>
      </c>
      <c r="AN49" s="5"/>
      <c r="AO49" s="8">
        <f t="shared" si="15"/>
        <v>0</v>
      </c>
      <c r="AP49" s="5"/>
      <c r="AQ49" s="8">
        <f t="shared" si="31"/>
        <v>0</v>
      </c>
      <c r="AR49" s="5"/>
      <c r="AS49" s="8">
        <f t="shared" si="17"/>
        <v>0</v>
      </c>
      <c r="AT49" s="5"/>
      <c r="AU49" s="8">
        <f t="shared" si="41"/>
        <v>0</v>
      </c>
      <c r="AV49" s="5"/>
      <c r="AW49" s="8">
        <f t="shared" si="42"/>
        <v>0</v>
      </c>
      <c r="AX49" s="5"/>
      <c r="AY49" s="8">
        <f t="shared" si="20"/>
        <v>0</v>
      </c>
      <c r="AZ49" s="5"/>
      <c r="BA49" s="8">
        <f t="shared" si="43"/>
        <v>0</v>
      </c>
      <c r="BB49" s="5"/>
      <c r="BC49" s="8">
        <f t="shared" si="22"/>
        <v>0</v>
      </c>
      <c r="BD49" s="5"/>
      <c r="BE49" s="8">
        <f t="shared" si="32"/>
        <v>0</v>
      </c>
      <c r="BF49" s="5"/>
      <c r="BG49" s="8">
        <f t="shared" si="24"/>
        <v>0</v>
      </c>
      <c r="BH49" s="5"/>
      <c r="BI49" s="8">
        <f t="shared" si="25"/>
        <v>0</v>
      </c>
      <c r="BJ49" s="8"/>
      <c r="BK49" s="8">
        <f t="shared" si="26"/>
        <v>0</v>
      </c>
      <c r="BL49" s="185">
        <f t="shared" si="28"/>
        <v>0</v>
      </c>
      <c r="BM49" s="185">
        <f t="shared" si="29"/>
        <v>0</v>
      </c>
      <c r="BN49" s="47"/>
      <c r="BO49" s="47"/>
      <c r="BP49" s="47"/>
    </row>
    <row r="50" spans="1:68" ht="15" customHeight="1" thickBot="1">
      <c r="A50" s="306">
        <v>36</v>
      </c>
      <c r="B50" s="893" t="s">
        <v>123</v>
      </c>
      <c r="C50" s="894"/>
      <c r="D50" s="894"/>
      <c r="E50" s="895"/>
      <c r="F50" s="216" t="s">
        <v>17</v>
      </c>
      <c r="G50" s="78">
        <v>1600</v>
      </c>
      <c r="H50" s="5"/>
      <c r="I50" s="8">
        <f t="shared" si="27"/>
        <v>0</v>
      </c>
      <c r="J50" s="5"/>
      <c r="K50" s="8">
        <f t="shared" si="0"/>
        <v>0</v>
      </c>
      <c r="L50" s="5"/>
      <c r="M50" s="8">
        <f t="shared" si="33"/>
        <v>0</v>
      </c>
      <c r="N50" s="5"/>
      <c r="O50" s="132">
        <f t="shared" si="34"/>
        <v>0</v>
      </c>
      <c r="P50" s="5"/>
      <c r="Q50" s="8">
        <f t="shared" si="3"/>
        <v>0</v>
      </c>
      <c r="R50" s="5"/>
      <c r="S50" s="8">
        <f t="shared" si="35"/>
        <v>0</v>
      </c>
      <c r="T50" s="5"/>
      <c r="U50" s="8">
        <f t="shared" si="5"/>
        <v>0</v>
      </c>
      <c r="V50" s="5"/>
      <c r="W50" s="8">
        <f t="shared" si="36"/>
        <v>0</v>
      </c>
      <c r="X50" s="5"/>
      <c r="Y50" s="8">
        <f t="shared" si="7"/>
        <v>0</v>
      </c>
      <c r="Z50" s="5"/>
      <c r="AA50" s="8">
        <f t="shared" si="8"/>
        <v>0</v>
      </c>
      <c r="AB50" s="8"/>
      <c r="AC50" s="8">
        <f t="shared" si="37"/>
        <v>0</v>
      </c>
      <c r="AD50" s="5"/>
      <c r="AE50" s="8">
        <f t="shared" si="38"/>
        <v>0</v>
      </c>
      <c r="AF50" s="5"/>
      <c r="AG50" s="8">
        <f t="shared" si="30"/>
        <v>0</v>
      </c>
      <c r="AH50" s="5"/>
      <c r="AI50" s="8">
        <f t="shared" si="39"/>
        <v>0</v>
      </c>
      <c r="AJ50" s="5"/>
      <c r="AK50" s="8">
        <f t="shared" si="13"/>
        <v>0</v>
      </c>
      <c r="AL50" s="5"/>
      <c r="AM50" s="8">
        <f t="shared" si="40"/>
        <v>0</v>
      </c>
      <c r="AN50" s="5"/>
      <c r="AO50" s="8">
        <f t="shared" si="15"/>
        <v>0</v>
      </c>
      <c r="AP50" s="5"/>
      <c r="AQ50" s="8">
        <f t="shared" si="31"/>
        <v>0</v>
      </c>
      <c r="AR50" s="5"/>
      <c r="AS50" s="8">
        <f t="shared" si="17"/>
        <v>0</v>
      </c>
      <c r="AT50" s="5"/>
      <c r="AU50" s="8">
        <f t="shared" si="41"/>
        <v>0</v>
      </c>
      <c r="AV50" s="5"/>
      <c r="AW50" s="8">
        <f t="shared" si="42"/>
        <v>0</v>
      </c>
      <c r="AX50" s="5"/>
      <c r="AY50" s="8">
        <f t="shared" si="20"/>
        <v>0</v>
      </c>
      <c r="AZ50" s="5"/>
      <c r="BA50" s="8">
        <f t="shared" si="43"/>
        <v>0</v>
      </c>
      <c r="BB50" s="5"/>
      <c r="BC50" s="8">
        <f t="shared" si="22"/>
        <v>0</v>
      </c>
      <c r="BD50" s="5"/>
      <c r="BE50" s="8">
        <f t="shared" si="32"/>
        <v>0</v>
      </c>
      <c r="BF50" s="5"/>
      <c r="BG50" s="8">
        <f t="shared" si="24"/>
        <v>0</v>
      </c>
      <c r="BH50" s="5"/>
      <c r="BI50" s="8">
        <f t="shared" si="25"/>
        <v>0</v>
      </c>
      <c r="BJ50" s="8"/>
      <c r="BK50" s="8">
        <f t="shared" si="26"/>
        <v>0</v>
      </c>
      <c r="BL50" s="185">
        <f t="shared" si="28"/>
        <v>0</v>
      </c>
      <c r="BM50" s="185">
        <f t="shared" si="29"/>
        <v>0</v>
      </c>
      <c r="BN50" s="47"/>
      <c r="BO50" s="47"/>
      <c r="BP50" s="47"/>
    </row>
    <row r="51" spans="1:68" ht="15" customHeight="1" thickBot="1">
      <c r="A51" s="832" t="s">
        <v>51</v>
      </c>
      <c r="B51" s="844"/>
      <c r="C51" s="844"/>
      <c r="D51" s="844"/>
      <c r="E51" s="845"/>
      <c r="F51" s="216"/>
      <c r="G51" s="78"/>
      <c r="H51" s="5"/>
      <c r="I51" s="8">
        <f t="shared" si="27"/>
        <v>0</v>
      </c>
      <c r="J51" s="5"/>
      <c r="K51" s="8">
        <f t="shared" si="0"/>
        <v>0</v>
      </c>
      <c r="L51" s="5"/>
      <c r="M51" s="8">
        <f t="shared" si="33"/>
        <v>0</v>
      </c>
      <c r="N51" s="5"/>
      <c r="O51" s="132">
        <f t="shared" si="34"/>
        <v>0</v>
      </c>
      <c r="P51" s="5"/>
      <c r="Q51" s="8">
        <f t="shared" si="3"/>
        <v>0</v>
      </c>
      <c r="R51" s="5"/>
      <c r="S51" s="8">
        <f t="shared" si="35"/>
        <v>0</v>
      </c>
      <c r="T51" s="5"/>
      <c r="U51" s="8">
        <f t="shared" si="5"/>
        <v>0</v>
      </c>
      <c r="V51" s="5"/>
      <c r="W51" s="8">
        <f t="shared" si="36"/>
        <v>0</v>
      </c>
      <c r="X51" s="5"/>
      <c r="Y51" s="8">
        <f t="shared" si="7"/>
        <v>0</v>
      </c>
      <c r="Z51" s="5"/>
      <c r="AA51" s="8">
        <f t="shared" si="8"/>
        <v>0</v>
      </c>
      <c r="AB51" s="8"/>
      <c r="AC51" s="8">
        <f t="shared" si="37"/>
        <v>0</v>
      </c>
      <c r="AD51" s="5"/>
      <c r="AE51" s="8">
        <f t="shared" si="38"/>
        <v>0</v>
      </c>
      <c r="AF51" s="5"/>
      <c r="AG51" s="8">
        <f t="shared" si="30"/>
        <v>0</v>
      </c>
      <c r="AH51" s="5"/>
      <c r="AI51" s="8">
        <f t="shared" si="39"/>
        <v>0</v>
      </c>
      <c r="AJ51" s="5"/>
      <c r="AK51" s="8">
        <f t="shared" si="13"/>
        <v>0</v>
      </c>
      <c r="AL51" s="5"/>
      <c r="AM51" s="8">
        <f t="shared" si="40"/>
        <v>0</v>
      </c>
      <c r="AN51" s="5"/>
      <c r="AO51" s="8">
        <f t="shared" si="15"/>
        <v>0</v>
      </c>
      <c r="AP51" s="5"/>
      <c r="AQ51" s="8">
        <f t="shared" si="31"/>
        <v>0</v>
      </c>
      <c r="AR51" s="5"/>
      <c r="AS51" s="8">
        <f t="shared" si="17"/>
        <v>0</v>
      </c>
      <c r="AT51" s="5"/>
      <c r="AU51" s="8">
        <f t="shared" si="41"/>
        <v>0</v>
      </c>
      <c r="AV51" s="5"/>
      <c r="AW51" s="8">
        <f t="shared" si="42"/>
        <v>0</v>
      </c>
      <c r="AX51" s="5"/>
      <c r="AY51" s="8">
        <f t="shared" si="20"/>
        <v>0</v>
      </c>
      <c r="AZ51" s="5"/>
      <c r="BA51" s="8">
        <f t="shared" si="43"/>
        <v>0</v>
      </c>
      <c r="BB51" s="5"/>
      <c r="BC51" s="8">
        <f t="shared" si="22"/>
        <v>0</v>
      </c>
      <c r="BD51" s="5"/>
      <c r="BE51" s="8">
        <f t="shared" si="32"/>
        <v>0</v>
      </c>
      <c r="BF51" s="5"/>
      <c r="BG51" s="8">
        <f t="shared" si="24"/>
        <v>0</v>
      </c>
      <c r="BH51" s="5"/>
      <c r="BI51" s="8">
        <f t="shared" si="25"/>
        <v>0</v>
      </c>
      <c r="BJ51" s="8"/>
      <c r="BK51" s="8">
        <f t="shared" si="26"/>
        <v>0</v>
      </c>
      <c r="BL51" s="185">
        <f t="shared" si="28"/>
        <v>0</v>
      </c>
      <c r="BM51" s="185">
        <f t="shared" si="29"/>
        <v>0</v>
      </c>
      <c r="BN51" s="47"/>
      <c r="BO51" s="47"/>
      <c r="BP51" s="47"/>
    </row>
    <row r="52" spans="1:68" ht="15" customHeight="1">
      <c r="A52" s="306">
        <v>37</v>
      </c>
      <c r="B52" s="890" t="s">
        <v>80</v>
      </c>
      <c r="C52" s="891"/>
      <c r="D52" s="891"/>
      <c r="E52" s="892"/>
      <c r="F52" s="78" t="s">
        <v>44</v>
      </c>
      <c r="G52" s="78">
        <v>1200</v>
      </c>
      <c r="H52" s="5"/>
      <c r="I52" s="8">
        <f t="shared" si="27"/>
        <v>0</v>
      </c>
      <c r="J52" s="5"/>
      <c r="K52" s="8">
        <f t="shared" si="0"/>
        <v>0</v>
      </c>
      <c r="L52" s="5"/>
      <c r="M52" s="8">
        <f t="shared" si="33"/>
        <v>0</v>
      </c>
      <c r="N52" s="5"/>
      <c r="O52" s="132">
        <f t="shared" si="34"/>
        <v>0</v>
      </c>
      <c r="P52" s="5"/>
      <c r="Q52" s="8">
        <f t="shared" si="3"/>
        <v>0</v>
      </c>
      <c r="R52" s="5"/>
      <c r="S52" s="8">
        <f t="shared" si="35"/>
        <v>0</v>
      </c>
      <c r="T52" s="5"/>
      <c r="U52" s="8">
        <f t="shared" si="5"/>
        <v>0</v>
      </c>
      <c r="V52" s="5"/>
      <c r="W52" s="8">
        <f t="shared" si="36"/>
        <v>0</v>
      </c>
      <c r="X52" s="5"/>
      <c r="Y52" s="8">
        <f t="shared" si="7"/>
        <v>0</v>
      </c>
      <c r="Z52" s="5"/>
      <c r="AA52" s="8">
        <f t="shared" si="8"/>
        <v>0</v>
      </c>
      <c r="AB52" s="8"/>
      <c r="AC52" s="8">
        <f t="shared" si="37"/>
        <v>0</v>
      </c>
      <c r="AD52" s="5"/>
      <c r="AE52" s="8">
        <f t="shared" si="38"/>
        <v>0</v>
      </c>
      <c r="AF52" s="5"/>
      <c r="AG52" s="8">
        <f t="shared" si="30"/>
        <v>0</v>
      </c>
      <c r="AH52" s="5"/>
      <c r="AI52" s="8">
        <f t="shared" si="39"/>
        <v>0</v>
      </c>
      <c r="AJ52" s="5"/>
      <c r="AK52" s="8">
        <f t="shared" si="13"/>
        <v>0</v>
      </c>
      <c r="AL52" s="5"/>
      <c r="AM52" s="8">
        <f t="shared" si="40"/>
        <v>0</v>
      </c>
      <c r="AN52" s="5"/>
      <c r="AO52" s="8">
        <f t="shared" si="15"/>
        <v>0</v>
      </c>
      <c r="AP52" s="5">
        <v>78.7</v>
      </c>
      <c r="AQ52" s="8">
        <f t="shared" si="31"/>
        <v>94440</v>
      </c>
      <c r="AR52" s="5"/>
      <c r="AS52" s="8">
        <f t="shared" si="17"/>
        <v>0</v>
      </c>
      <c r="AT52" s="5"/>
      <c r="AU52" s="8">
        <f t="shared" si="41"/>
        <v>0</v>
      </c>
      <c r="AV52" s="5"/>
      <c r="AW52" s="8">
        <f t="shared" si="42"/>
        <v>0</v>
      </c>
      <c r="AX52" s="5"/>
      <c r="AY52" s="8">
        <f t="shared" si="20"/>
        <v>0</v>
      </c>
      <c r="AZ52" s="5"/>
      <c r="BA52" s="8">
        <f t="shared" si="43"/>
        <v>0</v>
      </c>
      <c r="BB52" s="5"/>
      <c r="BC52" s="8">
        <f t="shared" si="22"/>
        <v>0</v>
      </c>
      <c r="BD52" s="5"/>
      <c r="BE52" s="8">
        <f t="shared" si="32"/>
        <v>0</v>
      </c>
      <c r="BF52" s="5"/>
      <c r="BG52" s="8">
        <f t="shared" si="24"/>
        <v>0</v>
      </c>
      <c r="BH52" s="5"/>
      <c r="BI52" s="8">
        <f t="shared" si="25"/>
        <v>0</v>
      </c>
      <c r="BJ52" s="8"/>
      <c r="BK52" s="8">
        <f t="shared" si="26"/>
        <v>0</v>
      </c>
      <c r="BL52" s="185">
        <f t="shared" si="28"/>
        <v>78.7</v>
      </c>
      <c r="BM52" s="185">
        <f t="shared" si="29"/>
        <v>94440</v>
      </c>
      <c r="BN52" s="47"/>
      <c r="BO52" s="47"/>
      <c r="BP52" s="47"/>
    </row>
    <row r="53" spans="1:68" ht="15" customHeight="1">
      <c r="A53" s="306">
        <v>38</v>
      </c>
      <c r="B53" s="808" t="s">
        <v>97</v>
      </c>
      <c r="C53" s="806"/>
      <c r="D53" s="806"/>
      <c r="E53" s="807"/>
      <c r="F53" s="78" t="s">
        <v>44</v>
      </c>
      <c r="G53" s="78"/>
      <c r="H53" s="5"/>
      <c r="I53" s="8">
        <f t="shared" si="27"/>
        <v>0</v>
      </c>
      <c r="J53" s="5">
        <v>810</v>
      </c>
      <c r="K53" s="8">
        <v>472668</v>
      </c>
      <c r="L53" s="5"/>
      <c r="M53" s="8">
        <f t="shared" si="33"/>
        <v>0</v>
      </c>
      <c r="N53" s="5"/>
      <c r="O53" s="132">
        <f t="shared" si="34"/>
        <v>0</v>
      </c>
      <c r="P53" s="5">
        <v>340</v>
      </c>
      <c r="Q53" s="8">
        <v>219883</v>
      </c>
      <c r="R53" s="5"/>
      <c r="S53" s="8">
        <f t="shared" si="35"/>
        <v>0</v>
      </c>
      <c r="T53" s="5"/>
      <c r="U53" s="8">
        <f t="shared" si="5"/>
        <v>0</v>
      </c>
      <c r="V53" s="5"/>
      <c r="W53" s="8">
        <f t="shared" si="36"/>
        <v>0</v>
      </c>
      <c r="X53" s="5"/>
      <c r="Y53" s="8">
        <f t="shared" si="7"/>
        <v>0</v>
      </c>
      <c r="Z53" s="5">
        <v>135</v>
      </c>
      <c r="AA53" s="8">
        <v>64060</v>
      </c>
      <c r="AB53" s="8"/>
      <c r="AC53" s="8">
        <f t="shared" si="37"/>
        <v>0</v>
      </c>
      <c r="AD53" s="5"/>
      <c r="AE53" s="8">
        <f t="shared" si="38"/>
        <v>0</v>
      </c>
      <c r="AF53" s="5">
        <v>296</v>
      </c>
      <c r="AG53" s="8">
        <v>148802</v>
      </c>
      <c r="AH53" s="5"/>
      <c r="AI53" s="8">
        <f t="shared" si="39"/>
        <v>0</v>
      </c>
      <c r="AJ53" s="5">
        <v>634</v>
      </c>
      <c r="AK53" s="8">
        <v>289130</v>
      </c>
      <c r="AL53" s="5"/>
      <c r="AM53" s="8">
        <f t="shared" si="40"/>
        <v>0</v>
      </c>
      <c r="AN53" s="5">
        <v>207</v>
      </c>
      <c r="AO53" s="8">
        <v>90099</v>
      </c>
      <c r="AP53" s="5">
        <v>74</v>
      </c>
      <c r="AQ53" s="8">
        <v>31697</v>
      </c>
      <c r="AR53" s="5">
        <v>218</v>
      </c>
      <c r="AS53" s="8">
        <v>129738</v>
      </c>
      <c r="AT53" s="5"/>
      <c r="AU53" s="8">
        <f t="shared" si="41"/>
        <v>0</v>
      </c>
      <c r="AV53" s="5"/>
      <c r="AW53" s="8">
        <f t="shared" si="42"/>
        <v>0</v>
      </c>
      <c r="AX53" s="5">
        <v>213</v>
      </c>
      <c r="AY53" s="8">
        <v>97120</v>
      </c>
      <c r="AZ53" s="5"/>
      <c r="BA53" s="8">
        <f t="shared" si="43"/>
        <v>0</v>
      </c>
      <c r="BB53" s="5"/>
      <c r="BC53" s="8">
        <f t="shared" si="22"/>
        <v>0</v>
      </c>
      <c r="BD53" s="5"/>
      <c r="BE53" s="8">
        <f t="shared" si="32"/>
        <v>0</v>
      </c>
      <c r="BF53" s="5"/>
      <c r="BG53" s="8">
        <f t="shared" si="24"/>
        <v>0</v>
      </c>
      <c r="BH53" s="5"/>
      <c r="BI53" s="8">
        <f t="shared" si="25"/>
        <v>0</v>
      </c>
      <c r="BJ53" s="8">
        <v>254</v>
      </c>
      <c r="BK53" s="8">
        <v>147425</v>
      </c>
      <c r="BL53" s="185">
        <f t="shared" si="28"/>
        <v>3181</v>
      </c>
      <c r="BM53" s="185">
        <f t="shared" si="29"/>
        <v>1690622</v>
      </c>
      <c r="BN53" s="47"/>
      <c r="BO53" s="47"/>
      <c r="BP53" s="47"/>
    </row>
    <row r="54" spans="1:68" ht="15" customHeight="1">
      <c r="A54" s="306">
        <v>39</v>
      </c>
      <c r="B54" s="808" t="s">
        <v>217</v>
      </c>
      <c r="C54" s="806"/>
      <c r="D54" s="806"/>
      <c r="E54" s="807"/>
      <c r="F54" s="78" t="s">
        <v>44</v>
      </c>
      <c r="G54" s="78">
        <v>400</v>
      </c>
      <c r="H54" s="5"/>
      <c r="I54" s="8">
        <f t="shared" si="27"/>
        <v>0</v>
      </c>
      <c r="J54" s="5"/>
      <c r="K54" s="8">
        <f aca="true" t="shared" si="44" ref="K54:K67">G54*J54</f>
        <v>0</v>
      </c>
      <c r="L54" s="5"/>
      <c r="M54" s="8">
        <f t="shared" si="33"/>
        <v>0</v>
      </c>
      <c r="N54" s="5"/>
      <c r="O54" s="132">
        <f t="shared" si="34"/>
        <v>0</v>
      </c>
      <c r="P54" s="5"/>
      <c r="Q54" s="8">
        <f aca="true" t="shared" si="45" ref="Q54:Q67">G54*P54</f>
        <v>0</v>
      </c>
      <c r="R54" s="5"/>
      <c r="S54" s="8">
        <f t="shared" si="35"/>
        <v>0</v>
      </c>
      <c r="T54" s="5"/>
      <c r="U54" s="8">
        <f aca="true" t="shared" si="46" ref="U54:U67">G54*T54</f>
        <v>0</v>
      </c>
      <c r="V54" s="5"/>
      <c r="W54" s="8">
        <f t="shared" si="36"/>
        <v>0</v>
      </c>
      <c r="X54" s="5"/>
      <c r="Y54" s="8">
        <f aca="true" t="shared" si="47" ref="Y54:Y67">G54*X54</f>
        <v>0</v>
      </c>
      <c r="Z54" s="5"/>
      <c r="AA54" s="8">
        <f aca="true" t="shared" si="48" ref="AA54:AA67">G54*Z54</f>
        <v>0</v>
      </c>
      <c r="AB54" s="8"/>
      <c r="AC54" s="8">
        <f t="shared" si="37"/>
        <v>0</v>
      </c>
      <c r="AD54" s="5"/>
      <c r="AE54" s="8">
        <f t="shared" si="38"/>
        <v>0</v>
      </c>
      <c r="AF54" s="5"/>
      <c r="AG54" s="8">
        <f aca="true" t="shared" si="49" ref="AG54:AG67">G54*AF54</f>
        <v>0</v>
      </c>
      <c r="AH54" s="5"/>
      <c r="AI54" s="8">
        <f t="shared" si="39"/>
        <v>0</v>
      </c>
      <c r="AJ54" s="5"/>
      <c r="AK54" s="8">
        <f aca="true" t="shared" si="50" ref="AK54:AK67">G54*AJ54</f>
        <v>0</v>
      </c>
      <c r="AL54" s="5"/>
      <c r="AM54" s="8">
        <f t="shared" si="40"/>
        <v>0</v>
      </c>
      <c r="AN54" s="5"/>
      <c r="AO54" s="8">
        <f aca="true" t="shared" si="51" ref="AO54:AO67">G54*AN54</f>
        <v>0</v>
      </c>
      <c r="AP54" s="5"/>
      <c r="AQ54" s="8">
        <f aca="true" t="shared" si="52" ref="AQ54:AQ67">G54*AP54</f>
        <v>0</v>
      </c>
      <c r="AR54" s="5"/>
      <c r="AS54" s="8">
        <f aca="true" t="shared" si="53" ref="AS54:AS67">G54*AR54</f>
        <v>0</v>
      </c>
      <c r="AT54" s="5"/>
      <c r="AU54" s="8">
        <f t="shared" si="41"/>
        <v>0</v>
      </c>
      <c r="AV54" s="5"/>
      <c r="AW54" s="8">
        <f t="shared" si="42"/>
        <v>0</v>
      </c>
      <c r="AX54" s="5"/>
      <c r="AY54" s="8">
        <f aca="true" t="shared" si="54" ref="AY54:AY67">G54*AX54</f>
        <v>0</v>
      </c>
      <c r="AZ54" s="5"/>
      <c r="BA54" s="8">
        <f t="shared" si="43"/>
        <v>0</v>
      </c>
      <c r="BB54" s="5"/>
      <c r="BC54" s="8">
        <f aca="true" t="shared" si="55" ref="BC54:BC67">G54*BB54</f>
        <v>0</v>
      </c>
      <c r="BD54" s="5"/>
      <c r="BE54" s="8">
        <f t="shared" si="32"/>
        <v>0</v>
      </c>
      <c r="BF54" s="5"/>
      <c r="BG54" s="8">
        <f aca="true" t="shared" si="56" ref="BG54:BG67">G54*BF54</f>
        <v>0</v>
      </c>
      <c r="BH54" s="5"/>
      <c r="BI54" s="8">
        <f aca="true" t="shared" si="57" ref="BI54:BI67">G54*BH54</f>
        <v>0</v>
      </c>
      <c r="BJ54" s="8"/>
      <c r="BK54" s="8">
        <f aca="true" t="shared" si="58" ref="BK54:BK67">G54*BJ54</f>
        <v>0</v>
      </c>
      <c r="BL54" s="185">
        <f t="shared" si="28"/>
        <v>0</v>
      </c>
      <c r="BM54" s="185">
        <f t="shared" si="29"/>
        <v>0</v>
      </c>
      <c r="BN54" s="47"/>
      <c r="BO54" s="47"/>
      <c r="BP54" s="47"/>
    </row>
    <row r="55" spans="1:68" ht="15" customHeight="1">
      <c r="A55" s="306">
        <v>40</v>
      </c>
      <c r="B55" s="808" t="s">
        <v>52</v>
      </c>
      <c r="C55" s="806"/>
      <c r="D55" s="806"/>
      <c r="E55" s="807"/>
      <c r="F55" s="78" t="s">
        <v>17</v>
      </c>
      <c r="G55" s="78">
        <v>3200</v>
      </c>
      <c r="H55" s="5"/>
      <c r="I55" s="8">
        <f t="shared" si="27"/>
        <v>0</v>
      </c>
      <c r="J55" s="5"/>
      <c r="K55" s="8">
        <f t="shared" si="44"/>
        <v>0</v>
      </c>
      <c r="L55" s="5"/>
      <c r="M55" s="8">
        <f t="shared" si="33"/>
        <v>0</v>
      </c>
      <c r="N55" s="5"/>
      <c r="O55" s="132">
        <f t="shared" si="34"/>
        <v>0</v>
      </c>
      <c r="P55" s="5"/>
      <c r="Q55" s="8">
        <f t="shared" si="45"/>
        <v>0</v>
      </c>
      <c r="R55" s="5"/>
      <c r="S55" s="8">
        <f t="shared" si="35"/>
        <v>0</v>
      </c>
      <c r="T55" s="5"/>
      <c r="U55" s="8">
        <f t="shared" si="46"/>
        <v>0</v>
      </c>
      <c r="V55" s="5"/>
      <c r="W55" s="8">
        <f t="shared" si="36"/>
        <v>0</v>
      </c>
      <c r="X55" s="5"/>
      <c r="Y55" s="8">
        <f t="shared" si="47"/>
        <v>0</v>
      </c>
      <c r="Z55" s="5"/>
      <c r="AA55" s="8">
        <f t="shared" si="48"/>
        <v>0</v>
      </c>
      <c r="AB55" s="8"/>
      <c r="AC55" s="8">
        <f t="shared" si="37"/>
        <v>0</v>
      </c>
      <c r="AD55" s="5"/>
      <c r="AE55" s="8">
        <f t="shared" si="38"/>
        <v>0</v>
      </c>
      <c r="AF55" s="5"/>
      <c r="AG55" s="8">
        <f t="shared" si="49"/>
        <v>0</v>
      </c>
      <c r="AH55" s="5"/>
      <c r="AI55" s="8">
        <f t="shared" si="39"/>
        <v>0</v>
      </c>
      <c r="AJ55" s="5"/>
      <c r="AK55" s="8">
        <f t="shared" si="50"/>
        <v>0</v>
      </c>
      <c r="AL55" s="5"/>
      <c r="AM55" s="8">
        <f t="shared" si="40"/>
        <v>0</v>
      </c>
      <c r="AN55" s="5"/>
      <c r="AO55" s="8">
        <f t="shared" si="51"/>
        <v>0</v>
      </c>
      <c r="AP55" s="5"/>
      <c r="AQ55" s="8">
        <f t="shared" si="52"/>
        <v>0</v>
      </c>
      <c r="AR55" s="5"/>
      <c r="AS55" s="8">
        <f t="shared" si="53"/>
        <v>0</v>
      </c>
      <c r="AT55" s="5"/>
      <c r="AU55" s="8">
        <f t="shared" si="41"/>
        <v>0</v>
      </c>
      <c r="AV55" s="5"/>
      <c r="AW55" s="8">
        <f t="shared" si="42"/>
        <v>0</v>
      </c>
      <c r="AX55" s="5"/>
      <c r="AY55" s="8">
        <f t="shared" si="54"/>
        <v>0</v>
      </c>
      <c r="AZ55" s="5"/>
      <c r="BA55" s="8">
        <f t="shared" si="43"/>
        <v>0</v>
      </c>
      <c r="BB55" s="5"/>
      <c r="BC55" s="8">
        <f t="shared" si="55"/>
        <v>0</v>
      </c>
      <c r="BD55" s="5"/>
      <c r="BE55" s="8">
        <f t="shared" si="32"/>
        <v>0</v>
      </c>
      <c r="BF55" s="5"/>
      <c r="BG55" s="8">
        <f t="shared" si="56"/>
        <v>0</v>
      </c>
      <c r="BH55" s="5"/>
      <c r="BI55" s="8">
        <f t="shared" si="57"/>
        <v>0</v>
      </c>
      <c r="BJ55" s="8"/>
      <c r="BK55" s="8">
        <f t="shared" si="58"/>
        <v>0</v>
      </c>
      <c r="BL55" s="185">
        <f t="shared" si="28"/>
        <v>0</v>
      </c>
      <c r="BM55" s="185">
        <f t="shared" si="29"/>
        <v>0</v>
      </c>
      <c r="BN55" s="47"/>
      <c r="BO55" s="47"/>
      <c r="BP55" s="47"/>
    </row>
    <row r="56" spans="1:68" ht="15" customHeight="1">
      <c r="A56" s="306">
        <v>41</v>
      </c>
      <c r="B56" s="808" t="s">
        <v>53</v>
      </c>
      <c r="C56" s="806"/>
      <c r="D56" s="806"/>
      <c r="E56" s="807"/>
      <c r="F56" s="78" t="s">
        <v>17</v>
      </c>
      <c r="G56" s="78">
        <v>6200</v>
      </c>
      <c r="H56" s="5"/>
      <c r="I56" s="8">
        <f t="shared" si="27"/>
        <v>0</v>
      </c>
      <c r="J56" s="5"/>
      <c r="K56" s="8">
        <f t="shared" si="44"/>
        <v>0</v>
      </c>
      <c r="L56" s="5"/>
      <c r="M56" s="8">
        <f t="shared" si="33"/>
        <v>0</v>
      </c>
      <c r="N56" s="5"/>
      <c r="O56" s="132">
        <f t="shared" si="34"/>
        <v>0</v>
      </c>
      <c r="P56" s="5"/>
      <c r="Q56" s="8">
        <f t="shared" si="45"/>
        <v>0</v>
      </c>
      <c r="R56" s="5"/>
      <c r="S56" s="8">
        <f t="shared" si="35"/>
        <v>0</v>
      </c>
      <c r="T56" s="5"/>
      <c r="U56" s="8">
        <f t="shared" si="46"/>
        <v>0</v>
      </c>
      <c r="V56" s="5"/>
      <c r="W56" s="8">
        <f t="shared" si="36"/>
        <v>0</v>
      </c>
      <c r="X56" s="5"/>
      <c r="Y56" s="8">
        <f t="shared" si="47"/>
        <v>0</v>
      </c>
      <c r="Z56" s="5"/>
      <c r="AA56" s="8">
        <f t="shared" si="48"/>
        <v>0</v>
      </c>
      <c r="AB56" s="8"/>
      <c r="AC56" s="8">
        <f t="shared" si="37"/>
        <v>0</v>
      </c>
      <c r="AD56" s="5"/>
      <c r="AE56" s="8">
        <f t="shared" si="38"/>
        <v>0</v>
      </c>
      <c r="AF56" s="5"/>
      <c r="AG56" s="8">
        <f t="shared" si="49"/>
        <v>0</v>
      </c>
      <c r="AH56" s="5"/>
      <c r="AI56" s="8">
        <f t="shared" si="39"/>
        <v>0</v>
      </c>
      <c r="AJ56" s="5"/>
      <c r="AK56" s="8">
        <f t="shared" si="50"/>
        <v>0</v>
      </c>
      <c r="AL56" s="5"/>
      <c r="AM56" s="8">
        <f t="shared" si="40"/>
        <v>0</v>
      </c>
      <c r="AN56" s="5"/>
      <c r="AO56" s="8">
        <f t="shared" si="51"/>
        <v>0</v>
      </c>
      <c r="AP56" s="5"/>
      <c r="AQ56" s="8">
        <f t="shared" si="52"/>
        <v>0</v>
      </c>
      <c r="AR56" s="5"/>
      <c r="AS56" s="8">
        <f t="shared" si="53"/>
        <v>0</v>
      </c>
      <c r="AT56" s="5"/>
      <c r="AU56" s="8">
        <f t="shared" si="41"/>
        <v>0</v>
      </c>
      <c r="AV56" s="5"/>
      <c r="AW56" s="8">
        <f t="shared" si="42"/>
        <v>0</v>
      </c>
      <c r="AX56" s="5"/>
      <c r="AY56" s="8">
        <f t="shared" si="54"/>
        <v>0</v>
      </c>
      <c r="AZ56" s="5"/>
      <c r="BA56" s="8">
        <f t="shared" si="43"/>
        <v>0</v>
      </c>
      <c r="BB56" s="5"/>
      <c r="BC56" s="8">
        <f t="shared" si="55"/>
        <v>0</v>
      </c>
      <c r="BD56" s="5"/>
      <c r="BE56" s="8">
        <f t="shared" si="32"/>
        <v>0</v>
      </c>
      <c r="BF56" s="5"/>
      <c r="BG56" s="8">
        <f t="shared" si="56"/>
        <v>0</v>
      </c>
      <c r="BH56" s="5"/>
      <c r="BI56" s="8">
        <f t="shared" si="57"/>
        <v>0</v>
      </c>
      <c r="BJ56" s="8"/>
      <c r="BK56" s="8">
        <f t="shared" si="58"/>
        <v>0</v>
      </c>
      <c r="BL56" s="185">
        <f t="shared" si="28"/>
        <v>0</v>
      </c>
      <c r="BM56" s="185">
        <f t="shared" si="29"/>
        <v>0</v>
      </c>
      <c r="BN56" s="47"/>
      <c r="BO56" s="47"/>
      <c r="BP56" s="47"/>
    </row>
    <row r="57" spans="1:68" ht="15" customHeight="1">
      <c r="A57" s="306">
        <v>42</v>
      </c>
      <c r="B57" s="803" t="s">
        <v>218</v>
      </c>
      <c r="C57" s="806"/>
      <c r="D57" s="806"/>
      <c r="E57" s="807"/>
      <c r="F57" s="78" t="s">
        <v>17</v>
      </c>
      <c r="G57" s="78">
        <v>14500</v>
      </c>
      <c r="H57" s="5"/>
      <c r="I57" s="8">
        <f t="shared" si="27"/>
        <v>0</v>
      </c>
      <c r="J57" s="5"/>
      <c r="K57" s="8">
        <f t="shared" si="44"/>
        <v>0</v>
      </c>
      <c r="L57" s="5"/>
      <c r="M57" s="8">
        <f t="shared" si="33"/>
        <v>0</v>
      </c>
      <c r="N57" s="5"/>
      <c r="O57" s="132">
        <f t="shared" si="34"/>
        <v>0</v>
      </c>
      <c r="P57" s="5"/>
      <c r="Q57" s="8">
        <f t="shared" si="45"/>
        <v>0</v>
      </c>
      <c r="R57" s="5"/>
      <c r="S57" s="8">
        <f t="shared" si="35"/>
        <v>0</v>
      </c>
      <c r="T57" s="5"/>
      <c r="U57" s="8">
        <f t="shared" si="46"/>
        <v>0</v>
      </c>
      <c r="V57" s="5">
        <v>1</v>
      </c>
      <c r="W57" s="8">
        <f t="shared" si="36"/>
        <v>14500</v>
      </c>
      <c r="X57" s="5"/>
      <c r="Y57" s="8">
        <f t="shared" si="47"/>
        <v>0</v>
      </c>
      <c r="Z57" s="5"/>
      <c r="AA57" s="8">
        <f t="shared" si="48"/>
        <v>0</v>
      </c>
      <c r="AB57" s="8"/>
      <c r="AC57" s="8">
        <f t="shared" si="37"/>
        <v>0</v>
      </c>
      <c r="AD57" s="5"/>
      <c r="AE57" s="8">
        <f t="shared" si="38"/>
        <v>0</v>
      </c>
      <c r="AF57" s="5"/>
      <c r="AG57" s="8">
        <f t="shared" si="49"/>
        <v>0</v>
      </c>
      <c r="AH57" s="5"/>
      <c r="AI57" s="8">
        <f t="shared" si="39"/>
        <v>0</v>
      </c>
      <c r="AJ57" s="5"/>
      <c r="AK57" s="8">
        <f t="shared" si="50"/>
        <v>0</v>
      </c>
      <c r="AL57" s="5"/>
      <c r="AM57" s="8">
        <f t="shared" si="40"/>
        <v>0</v>
      </c>
      <c r="AN57" s="5"/>
      <c r="AO57" s="8">
        <f t="shared" si="51"/>
        <v>0</v>
      </c>
      <c r="AP57" s="5"/>
      <c r="AQ57" s="8">
        <f t="shared" si="52"/>
        <v>0</v>
      </c>
      <c r="AR57" s="5"/>
      <c r="AS57" s="8">
        <f t="shared" si="53"/>
        <v>0</v>
      </c>
      <c r="AT57" s="5"/>
      <c r="AU57" s="8">
        <f t="shared" si="41"/>
        <v>0</v>
      </c>
      <c r="AV57" s="5"/>
      <c r="AW57" s="8">
        <f t="shared" si="42"/>
        <v>0</v>
      </c>
      <c r="AX57" s="5"/>
      <c r="AY57" s="8">
        <f t="shared" si="54"/>
        <v>0</v>
      </c>
      <c r="AZ57" s="5"/>
      <c r="BA57" s="8">
        <f t="shared" si="43"/>
        <v>0</v>
      </c>
      <c r="BB57" s="5"/>
      <c r="BC57" s="8">
        <f t="shared" si="55"/>
        <v>0</v>
      </c>
      <c r="BD57" s="5"/>
      <c r="BE57" s="8">
        <f t="shared" si="32"/>
        <v>0</v>
      </c>
      <c r="BF57" s="5"/>
      <c r="BG57" s="8">
        <f t="shared" si="56"/>
        <v>0</v>
      </c>
      <c r="BH57" s="5">
        <v>1</v>
      </c>
      <c r="BI57" s="8">
        <f t="shared" si="57"/>
        <v>14500</v>
      </c>
      <c r="BJ57" s="8"/>
      <c r="BK57" s="8">
        <f t="shared" si="58"/>
        <v>0</v>
      </c>
      <c r="BL57" s="185">
        <f t="shared" si="28"/>
        <v>2</v>
      </c>
      <c r="BM57" s="185">
        <f t="shared" si="29"/>
        <v>29000</v>
      </c>
      <c r="BN57" s="47"/>
      <c r="BO57" s="47"/>
      <c r="BP57" s="47"/>
    </row>
    <row r="58" spans="1:68" ht="15" customHeight="1">
      <c r="A58" s="306">
        <v>43</v>
      </c>
      <c r="B58" s="803" t="s">
        <v>76</v>
      </c>
      <c r="C58" s="804"/>
      <c r="D58" s="804"/>
      <c r="E58" s="805"/>
      <c r="F58" s="78" t="s">
        <v>17</v>
      </c>
      <c r="G58" s="78">
        <v>5000</v>
      </c>
      <c r="H58" s="5"/>
      <c r="I58" s="8">
        <f t="shared" si="27"/>
        <v>0</v>
      </c>
      <c r="J58" s="5"/>
      <c r="K58" s="8">
        <f t="shared" si="44"/>
        <v>0</v>
      </c>
      <c r="L58" s="5"/>
      <c r="M58" s="8">
        <f t="shared" si="33"/>
        <v>0</v>
      </c>
      <c r="N58" s="5"/>
      <c r="O58" s="132">
        <f t="shared" si="34"/>
        <v>0</v>
      </c>
      <c r="P58" s="5"/>
      <c r="Q58" s="8">
        <f t="shared" si="45"/>
        <v>0</v>
      </c>
      <c r="R58" s="5"/>
      <c r="S58" s="8">
        <f t="shared" si="35"/>
        <v>0</v>
      </c>
      <c r="T58" s="5"/>
      <c r="U58" s="8">
        <f t="shared" si="46"/>
        <v>0</v>
      </c>
      <c r="V58" s="5"/>
      <c r="W58" s="8">
        <f t="shared" si="36"/>
        <v>0</v>
      </c>
      <c r="X58" s="5"/>
      <c r="Y58" s="8">
        <f t="shared" si="47"/>
        <v>0</v>
      </c>
      <c r="Z58" s="5"/>
      <c r="AA58" s="8">
        <f t="shared" si="48"/>
        <v>0</v>
      </c>
      <c r="AB58" s="8"/>
      <c r="AC58" s="8">
        <f t="shared" si="37"/>
        <v>0</v>
      </c>
      <c r="AD58" s="5"/>
      <c r="AE58" s="8">
        <f t="shared" si="38"/>
        <v>0</v>
      </c>
      <c r="AF58" s="5"/>
      <c r="AG58" s="8">
        <f t="shared" si="49"/>
        <v>0</v>
      </c>
      <c r="AH58" s="5"/>
      <c r="AI58" s="8">
        <f t="shared" si="39"/>
        <v>0</v>
      </c>
      <c r="AJ58" s="5"/>
      <c r="AK58" s="8">
        <f t="shared" si="50"/>
        <v>0</v>
      </c>
      <c r="AL58" s="5"/>
      <c r="AM58" s="8">
        <f t="shared" si="40"/>
        <v>0</v>
      </c>
      <c r="AN58" s="5"/>
      <c r="AO58" s="8">
        <f t="shared" si="51"/>
        <v>0</v>
      </c>
      <c r="AP58" s="5"/>
      <c r="AQ58" s="8">
        <f t="shared" si="52"/>
        <v>0</v>
      </c>
      <c r="AR58" s="5"/>
      <c r="AS58" s="8">
        <f t="shared" si="53"/>
        <v>0</v>
      </c>
      <c r="AT58" s="5"/>
      <c r="AU58" s="8">
        <f t="shared" si="41"/>
        <v>0</v>
      </c>
      <c r="AV58" s="5"/>
      <c r="AW58" s="8">
        <f t="shared" si="42"/>
        <v>0</v>
      </c>
      <c r="AX58" s="5"/>
      <c r="AY58" s="8">
        <f t="shared" si="54"/>
        <v>0</v>
      </c>
      <c r="AZ58" s="5"/>
      <c r="BA58" s="8">
        <f t="shared" si="43"/>
        <v>0</v>
      </c>
      <c r="BB58" s="5"/>
      <c r="BC58" s="8">
        <f t="shared" si="55"/>
        <v>0</v>
      </c>
      <c r="BD58" s="5"/>
      <c r="BE58" s="8">
        <f t="shared" si="32"/>
        <v>0</v>
      </c>
      <c r="BF58" s="5"/>
      <c r="BG58" s="8">
        <f t="shared" si="56"/>
        <v>0</v>
      </c>
      <c r="BH58" s="5"/>
      <c r="BI58" s="8">
        <f t="shared" si="57"/>
        <v>0</v>
      </c>
      <c r="BJ58" s="8"/>
      <c r="BK58" s="8">
        <f t="shared" si="58"/>
        <v>0</v>
      </c>
      <c r="BL58" s="185">
        <f t="shared" si="28"/>
        <v>0</v>
      </c>
      <c r="BM58" s="185">
        <f t="shared" si="29"/>
        <v>0</v>
      </c>
      <c r="BN58" s="47"/>
      <c r="BO58" s="47"/>
      <c r="BP58" s="47"/>
    </row>
    <row r="59" spans="1:68" ht="15" customHeight="1">
      <c r="A59" s="306">
        <v>44</v>
      </c>
      <c r="B59" s="808" t="s">
        <v>98</v>
      </c>
      <c r="C59" s="806"/>
      <c r="D59" s="806"/>
      <c r="E59" s="807"/>
      <c r="F59" s="78" t="s">
        <v>17</v>
      </c>
      <c r="G59" s="78">
        <v>17500</v>
      </c>
      <c r="H59" s="5"/>
      <c r="I59" s="8">
        <f t="shared" si="27"/>
        <v>0</v>
      </c>
      <c r="J59" s="5"/>
      <c r="K59" s="8">
        <f t="shared" si="44"/>
        <v>0</v>
      </c>
      <c r="L59" s="5">
        <v>1</v>
      </c>
      <c r="M59" s="8">
        <f t="shared" si="33"/>
        <v>17500</v>
      </c>
      <c r="N59" s="5"/>
      <c r="O59" s="132">
        <f t="shared" si="34"/>
        <v>0</v>
      </c>
      <c r="P59" s="5"/>
      <c r="Q59" s="8">
        <f t="shared" si="45"/>
        <v>0</v>
      </c>
      <c r="R59" s="5"/>
      <c r="S59" s="8">
        <f t="shared" si="35"/>
        <v>0</v>
      </c>
      <c r="T59" s="5"/>
      <c r="U59" s="8">
        <f t="shared" si="46"/>
        <v>0</v>
      </c>
      <c r="V59" s="5">
        <v>1</v>
      </c>
      <c r="W59" s="8">
        <f t="shared" si="36"/>
        <v>17500</v>
      </c>
      <c r="X59" s="5"/>
      <c r="Y59" s="8">
        <f t="shared" si="47"/>
        <v>0</v>
      </c>
      <c r="Z59" s="577">
        <f>1*0</f>
        <v>0</v>
      </c>
      <c r="AA59" s="578">
        <f t="shared" si="48"/>
        <v>0</v>
      </c>
      <c r="AB59" s="8"/>
      <c r="AC59" s="8">
        <f t="shared" si="37"/>
        <v>0</v>
      </c>
      <c r="AD59" s="5"/>
      <c r="AE59" s="8">
        <f t="shared" si="38"/>
        <v>0</v>
      </c>
      <c r="AF59" s="5"/>
      <c r="AG59" s="8">
        <f t="shared" si="49"/>
        <v>0</v>
      </c>
      <c r="AH59" s="5"/>
      <c r="AI59" s="8">
        <f t="shared" si="39"/>
        <v>0</v>
      </c>
      <c r="AJ59" s="5"/>
      <c r="AK59" s="8">
        <f t="shared" si="50"/>
        <v>0</v>
      </c>
      <c r="AL59" s="5"/>
      <c r="AM59" s="8">
        <f t="shared" si="40"/>
        <v>0</v>
      </c>
      <c r="AN59" s="5"/>
      <c r="AO59" s="8">
        <f t="shared" si="51"/>
        <v>0</v>
      </c>
      <c r="AP59" s="5"/>
      <c r="AQ59" s="8">
        <f t="shared" si="52"/>
        <v>0</v>
      </c>
      <c r="AR59" s="5"/>
      <c r="AS59" s="8">
        <f t="shared" si="53"/>
        <v>0</v>
      </c>
      <c r="AT59" s="5"/>
      <c r="AU59" s="8">
        <f t="shared" si="41"/>
        <v>0</v>
      </c>
      <c r="AV59" s="5"/>
      <c r="AW59" s="8">
        <f t="shared" si="42"/>
        <v>0</v>
      </c>
      <c r="AX59" s="5"/>
      <c r="AY59" s="8">
        <f t="shared" si="54"/>
        <v>0</v>
      </c>
      <c r="AZ59" s="5"/>
      <c r="BA59" s="8">
        <f t="shared" si="43"/>
        <v>0</v>
      </c>
      <c r="BB59" s="5"/>
      <c r="BC59" s="8">
        <f t="shared" si="55"/>
        <v>0</v>
      </c>
      <c r="BD59" s="5"/>
      <c r="BE59" s="8">
        <f t="shared" si="32"/>
        <v>0</v>
      </c>
      <c r="BF59" s="5"/>
      <c r="BG59" s="8">
        <f t="shared" si="56"/>
        <v>0</v>
      </c>
      <c r="BH59" s="5"/>
      <c r="BI59" s="8">
        <f t="shared" si="57"/>
        <v>0</v>
      </c>
      <c r="BJ59" s="8"/>
      <c r="BK59" s="8">
        <f t="shared" si="58"/>
        <v>0</v>
      </c>
      <c r="BL59" s="185">
        <f t="shared" si="28"/>
        <v>2</v>
      </c>
      <c r="BM59" s="185">
        <f t="shared" si="29"/>
        <v>35000</v>
      </c>
      <c r="BN59" s="47"/>
      <c r="BO59" s="47"/>
      <c r="BP59" s="47"/>
    </row>
    <row r="60" spans="1:68" ht="15" customHeight="1">
      <c r="A60" s="306">
        <v>45</v>
      </c>
      <c r="B60" s="803" t="s">
        <v>345</v>
      </c>
      <c r="C60" s="806"/>
      <c r="D60" s="806"/>
      <c r="E60" s="807"/>
      <c r="F60" s="78" t="s">
        <v>17</v>
      </c>
      <c r="G60" s="78">
        <v>10000</v>
      </c>
      <c r="H60" s="5"/>
      <c r="I60" s="8">
        <f t="shared" si="27"/>
        <v>0</v>
      </c>
      <c r="J60" s="5"/>
      <c r="K60" s="8">
        <f t="shared" si="44"/>
        <v>0</v>
      </c>
      <c r="L60" s="5"/>
      <c r="M60" s="8">
        <f t="shared" si="33"/>
        <v>0</v>
      </c>
      <c r="N60" s="5"/>
      <c r="O60" s="132">
        <f t="shared" si="34"/>
        <v>0</v>
      </c>
      <c r="P60" s="5"/>
      <c r="Q60" s="8">
        <f t="shared" si="45"/>
        <v>0</v>
      </c>
      <c r="R60" s="5"/>
      <c r="S60" s="8">
        <f t="shared" si="35"/>
        <v>0</v>
      </c>
      <c r="T60" s="5"/>
      <c r="U60" s="8">
        <f t="shared" si="46"/>
        <v>0</v>
      </c>
      <c r="V60" s="5"/>
      <c r="W60" s="8">
        <f t="shared" si="36"/>
        <v>0</v>
      </c>
      <c r="X60" s="5"/>
      <c r="Y60" s="8">
        <f t="shared" si="47"/>
        <v>0</v>
      </c>
      <c r="Z60" s="5"/>
      <c r="AA60" s="8">
        <f t="shared" si="48"/>
        <v>0</v>
      </c>
      <c r="AB60" s="8"/>
      <c r="AC60" s="8">
        <f t="shared" si="37"/>
        <v>0</v>
      </c>
      <c r="AD60" s="5"/>
      <c r="AE60" s="8">
        <f t="shared" si="38"/>
        <v>0</v>
      </c>
      <c r="AF60" s="5"/>
      <c r="AG60" s="8">
        <f t="shared" si="49"/>
        <v>0</v>
      </c>
      <c r="AH60" s="5"/>
      <c r="AI60" s="8">
        <f t="shared" si="39"/>
        <v>0</v>
      </c>
      <c r="AJ60" s="5"/>
      <c r="AK60" s="8">
        <f t="shared" si="50"/>
        <v>0</v>
      </c>
      <c r="AL60" s="5"/>
      <c r="AM60" s="8">
        <f t="shared" si="40"/>
        <v>0</v>
      </c>
      <c r="AN60" s="5"/>
      <c r="AO60" s="8">
        <f t="shared" si="51"/>
        <v>0</v>
      </c>
      <c r="AP60" s="5"/>
      <c r="AQ60" s="8">
        <f t="shared" si="52"/>
        <v>0</v>
      </c>
      <c r="AR60" s="5"/>
      <c r="AS60" s="8">
        <f t="shared" si="53"/>
        <v>0</v>
      </c>
      <c r="AT60" s="5"/>
      <c r="AU60" s="8">
        <f t="shared" si="41"/>
        <v>0</v>
      </c>
      <c r="AV60" s="5"/>
      <c r="AW60" s="8">
        <f t="shared" si="42"/>
        <v>0</v>
      </c>
      <c r="AX60" s="5"/>
      <c r="AY60" s="8">
        <f t="shared" si="54"/>
        <v>0</v>
      </c>
      <c r="AZ60" s="5"/>
      <c r="BA60" s="8">
        <f t="shared" si="43"/>
        <v>0</v>
      </c>
      <c r="BB60" s="5"/>
      <c r="BC60" s="8">
        <f t="shared" si="55"/>
        <v>0</v>
      </c>
      <c r="BD60" s="5"/>
      <c r="BE60" s="8">
        <f t="shared" si="32"/>
        <v>0</v>
      </c>
      <c r="BF60" s="5"/>
      <c r="BG60" s="8">
        <f t="shared" si="56"/>
        <v>0</v>
      </c>
      <c r="BH60" s="5"/>
      <c r="BI60" s="8">
        <f t="shared" si="57"/>
        <v>0</v>
      </c>
      <c r="BJ60" s="8"/>
      <c r="BK60" s="8">
        <f t="shared" si="58"/>
        <v>0</v>
      </c>
      <c r="BL60" s="185">
        <f t="shared" si="28"/>
        <v>0</v>
      </c>
      <c r="BM60" s="185">
        <f t="shared" si="29"/>
        <v>0</v>
      </c>
      <c r="BN60" s="47"/>
      <c r="BO60" s="47"/>
      <c r="BP60" s="47"/>
    </row>
    <row r="61" spans="1:68" ht="15" customHeight="1">
      <c r="A61" s="306">
        <v>46</v>
      </c>
      <c r="B61" s="803" t="s">
        <v>106</v>
      </c>
      <c r="C61" s="804"/>
      <c r="D61" s="804"/>
      <c r="E61" s="805"/>
      <c r="F61" s="78" t="s">
        <v>17</v>
      </c>
      <c r="G61" s="78">
        <v>12500</v>
      </c>
      <c r="H61" s="5"/>
      <c r="I61" s="8">
        <f t="shared" si="27"/>
        <v>0</v>
      </c>
      <c r="J61" s="5"/>
      <c r="K61" s="8">
        <f t="shared" si="44"/>
        <v>0</v>
      </c>
      <c r="L61" s="5"/>
      <c r="M61" s="8">
        <f t="shared" si="33"/>
        <v>0</v>
      </c>
      <c r="N61" s="5"/>
      <c r="O61" s="132">
        <f t="shared" si="34"/>
        <v>0</v>
      </c>
      <c r="P61" s="5"/>
      <c r="Q61" s="8">
        <f t="shared" si="45"/>
        <v>0</v>
      </c>
      <c r="R61" s="5"/>
      <c r="S61" s="8">
        <f t="shared" si="35"/>
        <v>0</v>
      </c>
      <c r="T61" s="5"/>
      <c r="U61" s="8">
        <f t="shared" si="46"/>
        <v>0</v>
      </c>
      <c r="V61" s="5"/>
      <c r="W61" s="8">
        <f t="shared" si="36"/>
        <v>0</v>
      </c>
      <c r="X61" s="5"/>
      <c r="Y61" s="8">
        <f t="shared" si="47"/>
        <v>0</v>
      </c>
      <c r="Z61" s="5"/>
      <c r="AA61" s="8">
        <f t="shared" si="48"/>
        <v>0</v>
      </c>
      <c r="AB61" s="8"/>
      <c r="AC61" s="8">
        <f t="shared" si="37"/>
        <v>0</v>
      </c>
      <c r="AD61" s="5"/>
      <c r="AE61" s="8">
        <f t="shared" si="38"/>
        <v>0</v>
      </c>
      <c r="AF61" s="5"/>
      <c r="AG61" s="8">
        <f t="shared" si="49"/>
        <v>0</v>
      </c>
      <c r="AH61" s="5"/>
      <c r="AI61" s="8">
        <f t="shared" si="39"/>
        <v>0</v>
      </c>
      <c r="AJ61" s="5"/>
      <c r="AK61" s="8">
        <f t="shared" si="50"/>
        <v>0</v>
      </c>
      <c r="AL61" s="5"/>
      <c r="AM61" s="8">
        <f t="shared" si="40"/>
        <v>0</v>
      </c>
      <c r="AN61" s="5"/>
      <c r="AO61" s="8">
        <f t="shared" si="51"/>
        <v>0</v>
      </c>
      <c r="AP61" s="5"/>
      <c r="AQ61" s="8">
        <f t="shared" si="52"/>
        <v>0</v>
      </c>
      <c r="AR61" s="5"/>
      <c r="AS61" s="8">
        <f t="shared" si="53"/>
        <v>0</v>
      </c>
      <c r="AT61" s="5"/>
      <c r="AU61" s="8">
        <f t="shared" si="41"/>
        <v>0</v>
      </c>
      <c r="AV61" s="5"/>
      <c r="AW61" s="8">
        <f t="shared" si="42"/>
        <v>0</v>
      </c>
      <c r="AX61" s="5"/>
      <c r="AY61" s="8">
        <f t="shared" si="54"/>
        <v>0</v>
      </c>
      <c r="AZ61" s="5"/>
      <c r="BA61" s="8">
        <f t="shared" si="43"/>
        <v>0</v>
      </c>
      <c r="BB61" s="5"/>
      <c r="BC61" s="8">
        <f t="shared" si="55"/>
        <v>0</v>
      </c>
      <c r="BD61" s="5"/>
      <c r="BE61" s="8">
        <f t="shared" si="32"/>
        <v>0</v>
      </c>
      <c r="BF61" s="5"/>
      <c r="BG61" s="8">
        <f t="shared" si="56"/>
        <v>0</v>
      </c>
      <c r="BH61" s="5"/>
      <c r="BI61" s="8">
        <f t="shared" si="57"/>
        <v>0</v>
      </c>
      <c r="BJ61" s="8"/>
      <c r="BK61" s="8">
        <f t="shared" si="58"/>
        <v>0</v>
      </c>
      <c r="BL61" s="185">
        <f t="shared" si="28"/>
        <v>0</v>
      </c>
      <c r="BM61" s="185">
        <f t="shared" si="29"/>
        <v>0</v>
      </c>
      <c r="BN61" s="47"/>
      <c r="BO61" s="47"/>
      <c r="BP61" s="47"/>
    </row>
    <row r="62" spans="1:68" ht="15" customHeight="1">
      <c r="A62" s="306">
        <v>47</v>
      </c>
      <c r="B62" s="808" t="s">
        <v>122</v>
      </c>
      <c r="C62" s="804"/>
      <c r="D62" s="804"/>
      <c r="E62" s="804"/>
      <c r="F62" s="78" t="s">
        <v>17</v>
      </c>
      <c r="G62" s="78">
        <v>1600</v>
      </c>
      <c r="H62" s="5"/>
      <c r="I62" s="8">
        <f t="shared" si="27"/>
        <v>0</v>
      </c>
      <c r="J62" s="5"/>
      <c r="K62" s="8">
        <f t="shared" si="44"/>
        <v>0</v>
      </c>
      <c r="L62" s="5"/>
      <c r="M62" s="8">
        <f t="shared" si="33"/>
        <v>0</v>
      </c>
      <c r="N62" s="5"/>
      <c r="O62" s="132">
        <f t="shared" si="34"/>
        <v>0</v>
      </c>
      <c r="P62" s="5"/>
      <c r="Q62" s="8">
        <f t="shared" si="45"/>
        <v>0</v>
      </c>
      <c r="R62" s="5"/>
      <c r="S62" s="8">
        <f t="shared" si="35"/>
        <v>0</v>
      </c>
      <c r="T62" s="5"/>
      <c r="U62" s="8">
        <f t="shared" si="46"/>
        <v>0</v>
      </c>
      <c r="V62" s="5"/>
      <c r="W62" s="8">
        <f t="shared" si="36"/>
        <v>0</v>
      </c>
      <c r="X62" s="5"/>
      <c r="Y62" s="8">
        <f t="shared" si="47"/>
        <v>0</v>
      </c>
      <c r="Z62" s="5"/>
      <c r="AA62" s="8">
        <f t="shared" si="48"/>
        <v>0</v>
      </c>
      <c r="AB62" s="8"/>
      <c r="AC62" s="8">
        <f t="shared" si="37"/>
        <v>0</v>
      </c>
      <c r="AD62" s="5"/>
      <c r="AE62" s="8">
        <f t="shared" si="38"/>
        <v>0</v>
      </c>
      <c r="AF62" s="5"/>
      <c r="AG62" s="8">
        <f t="shared" si="49"/>
        <v>0</v>
      </c>
      <c r="AH62" s="5"/>
      <c r="AI62" s="8">
        <f t="shared" si="39"/>
        <v>0</v>
      </c>
      <c r="AJ62" s="5"/>
      <c r="AK62" s="8">
        <f t="shared" si="50"/>
        <v>0</v>
      </c>
      <c r="AL62" s="5"/>
      <c r="AM62" s="8">
        <f t="shared" si="40"/>
        <v>0</v>
      </c>
      <c r="AN62" s="5"/>
      <c r="AO62" s="8">
        <f t="shared" si="51"/>
        <v>0</v>
      </c>
      <c r="AP62" s="5"/>
      <c r="AQ62" s="8">
        <f t="shared" si="52"/>
        <v>0</v>
      </c>
      <c r="AR62" s="5"/>
      <c r="AS62" s="8">
        <f t="shared" si="53"/>
        <v>0</v>
      </c>
      <c r="AT62" s="5"/>
      <c r="AU62" s="8">
        <f t="shared" si="41"/>
        <v>0</v>
      </c>
      <c r="AV62" s="5"/>
      <c r="AW62" s="8">
        <f t="shared" si="42"/>
        <v>0</v>
      </c>
      <c r="AX62" s="5"/>
      <c r="AY62" s="8">
        <f t="shared" si="54"/>
        <v>0</v>
      </c>
      <c r="AZ62" s="5"/>
      <c r="BA62" s="8">
        <f t="shared" si="43"/>
        <v>0</v>
      </c>
      <c r="BB62" s="5"/>
      <c r="BC62" s="8">
        <f t="shared" si="55"/>
        <v>0</v>
      </c>
      <c r="BD62" s="5"/>
      <c r="BE62" s="8">
        <f t="shared" si="32"/>
        <v>0</v>
      </c>
      <c r="BF62" s="5"/>
      <c r="BG62" s="8">
        <f t="shared" si="56"/>
        <v>0</v>
      </c>
      <c r="BH62" s="5"/>
      <c r="BI62" s="8">
        <f t="shared" si="57"/>
        <v>0</v>
      </c>
      <c r="BJ62" s="8"/>
      <c r="BK62" s="8">
        <f t="shared" si="58"/>
        <v>0</v>
      </c>
      <c r="BL62" s="185">
        <f t="shared" si="28"/>
        <v>0</v>
      </c>
      <c r="BM62" s="185">
        <f t="shared" si="29"/>
        <v>0</v>
      </c>
      <c r="BN62" s="47"/>
      <c r="BO62" s="47"/>
      <c r="BP62" s="47"/>
    </row>
    <row r="63" spans="1:68" ht="15" customHeight="1">
      <c r="A63" s="306">
        <v>48</v>
      </c>
      <c r="B63" s="803" t="s">
        <v>350</v>
      </c>
      <c r="C63" s="804"/>
      <c r="D63" s="804"/>
      <c r="E63" s="805"/>
      <c r="F63" s="78" t="s">
        <v>17</v>
      </c>
      <c r="G63" s="78">
        <v>300</v>
      </c>
      <c r="H63" s="5"/>
      <c r="I63" s="8">
        <f t="shared" si="27"/>
        <v>0</v>
      </c>
      <c r="J63" s="5"/>
      <c r="K63" s="8">
        <f t="shared" si="44"/>
        <v>0</v>
      </c>
      <c r="L63" s="5"/>
      <c r="M63" s="8">
        <f t="shared" si="33"/>
        <v>0</v>
      </c>
      <c r="N63" s="5"/>
      <c r="O63" s="132">
        <f t="shared" si="34"/>
        <v>0</v>
      </c>
      <c r="P63" s="5"/>
      <c r="Q63" s="8">
        <f t="shared" si="45"/>
        <v>0</v>
      </c>
      <c r="R63" s="5"/>
      <c r="S63" s="8">
        <f t="shared" si="35"/>
        <v>0</v>
      </c>
      <c r="T63" s="5"/>
      <c r="U63" s="8">
        <f t="shared" si="46"/>
        <v>0</v>
      </c>
      <c r="V63" s="5"/>
      <c r="W63" s="8">
        <f t="shared" si="36"/>
        <v>0</v>
      </c>
      <c r="X63" s="5"/>
      <c r="Y63" s="8">
        <f t="shared" si="47"/>
        <v>0</v>
      </c>
      <c r="Z63" s="5"/>
      <c r="AA63" s="8">
        <f t="shared" si="48"/>
        <v>0</v>
      </c>
      <c r="AB63" s="8"/>
      <c r="AC63" s="8">
        <f t="shared" si="37"/>
        <v>0</v>
      </c>
      <c r="AD63" s="5"/>
      <c r="AE63" s="8">
        <f t="shared" si="38"/>
        <v>0</v>
      </c>
      <c r="AF63" s="5"/>
      <c r="AG63" s="8">
        <f t="shared" si="49"/>
        <v>0</v>
      </c>
      <c r="AH63" s="5"/>
      <c r="AI63" s="8">
        <f t="shared" si="39"/>
        <v>0</v>
      </c>
      <c r="AJ63" s="5"/>
      <c r="AK63" s="8">
        <f t="shared" si="50"/>
        <v>0</v>
      </c>
      <c r="AL63" s="5"/>
      <c r="AM63" s="8">
        <f t="shared" si="40"/>
        <v>0</v>
      </c>
      <c r="AN63" s="5"/>
      <c r="AO63" s="8">
        <f t="shared" si="51"/>
        <v>0</v>
      </c>
      <c r="AP63" s="5"/>
      <c r="AQ63" s="8">
        <f t="shared" si="52"/>
        <v>0</v>
      </c>
      <c r="AR63" s="5"/>
      <c r="AS63" s="8">
        <f t="shared" si="53"/>
        <v>0</v>
      </c>
      <c r="AT63" s="5"/>
      <c r="AU63" s="8">
        <f t="shared" si="41"/>
        <v>0</v>
      </c>
      <c r="AV63" s="5"/>
      <c r="AW63" s="8">
        <f t="shared" si="42"/>
        <v>0</v>
      </c>
      <c r="AX63" s="5"/>
      <c r="AY63" s="8">
        <f t="shared" si="54"/>
        <v>0</v>
      </c>
      <c r="AZ63" s="5"/>
      <c r="BA63" s="8">
        <f t="shared" si="43"/>
        <v>0</v>
      </c>
      <c r="BB63" s="5"/>
      <c r="BC63" s="8">
        <f t="shared" si="55"/>
        <v>0</v>
      </c>
      <c r="BD63" s="5"/>
      <c r="BE63" s="8">
        <f t="shared" si="32"/>
        <v>0</v>
      </c>
      <c r="BF63" s="5"/>
      <c r="BG63" s="8">
        <f t="shared" si="56"/>
        <v>0</v>
      </c>
      <c r="BH63" s="5"/>
      <c r="BI63" s="8">
        <f t="shared" si="57"/>
        <v>0</v>
      </c>
      <c r="BJ63" s="8"/>
      <c r="BK63" s="8">
        <f t="shared" si="58"/>
        <v>0</v>
      </c>
      <c r="BL63" s="185">
        <f t="shared" si="28"/>
        <v>0</v>
      </c>
      <c r="BM63" s="185">
        <f t="shared" si="29"/>
        <v>0</v>
      </c>
      <c r="BN63" s="47"/>
      <c r="BO63" s="47"/>
      <c r="BP63" s="47"/>
    </row>
    <row r="64" spans="1:68" ht="15" customHeight="1">
      <c r="A64" s="306">
        <v>49</v>
      </c>
      <c r="B64" s="803" t="s">
        <v>291</v>
      </c>
      <c r="C64" s="806"/>
      <c r="D64" s="806"/>
      <c r="E64" s="807"/>
      <c r="F64" s="78" t="s">
        <v>152</v>
      </c>
      <c r="G64" s="78">
        <v>900</v>
      </c>
      <c r="H64" s="5"/>
      <c r="I64" s="8">
        <f t="shared" si="27"/>
        <v>0</v>
      </c>
      <c r="J64" s="5"/>
      <c r="K64" s="8">
        <f t="shared" si="44"/>
        <v>0</v>
      </c>
      <c r="L64" s="5"/>
      <c r="M64" s="8">
        <f t="shared" si="33"/>
        <v>0</v>
      </c>
      <c r="N64" s="5"/>
      <c r="O64" s="132">
        <f t="shared" si="34"/>
        <v>0</v>
      </c>
      <c r="P64" s="5"/>
      <c r="Q64" s="8">
        <f t="shared" si="45"/>
        <v>0</v>
      </c>
      <c r="R64" s="5"/>
      <c r="S64" s="8">
        <f t="shared" si="35"/>
        <v>0</v>
      </c>
      <c r="T64" s="5"/>
      <c r="U64" s="8">
        <f t="shared" si="46"/>
        <v>0</v>
      </c>
      <c r="V64" s="5"/>
      <c r="W64" s="8">
        <f t="shared" si="36"/>
        <v>0</v>
      </c>
      <c r="X64" s="5"/>
      <c r="Y64" s="8">
        <f t="shared" si="47"/>
        <v>0</v>
      </c>
      <c r="Z64" s="5"/>
      <c r="AA64" s="8">
        <f t="shared" si="48"/>
        <v>0</v>
      </c>
      <c r="AB64" s="8"/>
      <c r="AC64" s="8">
        <f t="shared" si="37"/>
        <v>0</v>
      </c>
      <c r="AD64" s="5"/>
      <c r="AE64" s="8">
        <f t="shared" si="38"/>
        <v>0</v>
      </c>
      <c r="AF64" s="5"/>
      <c r="AG64" s="8">
        <f t="shared" si="49"/>
        <v>0</v>
      </c>
      <c r="AH64" s="5"/>
      <c r="AI64" s="8">
        <f t="shared" si="39"/>
        <v>0</v>
      </c>
      <c r="AJ64" s="5"/>
      <c r="AK64" s="8">
        <f t="shared" si="50"/>
        <v>0</v>
      </c>
      <c r="AL64" s="5"/>
      <c r="AM64" s="8">
        <f t="shared" si="40"/>
        <v>0</v>
      </c>
      <c r="AN64" s="5"/>
      <c r="AO64" s="8">
        <f t="shared" si="51"/>
        <v>0</v>
      </c>
      <c r="AP64" s="5"/>
      <c r="AQ64" s="8">
        <f t="shared" si="52"/>
        <v>0</v>
      </c>
      <c r="AR64" s="5"/>
      <c r="AS64" s="8">
        <f t="shared" si="53"/>
        <v>0</v>
      </c>
      <c r="AT64" s="5"/>
      <c r="AU64" s="8">
        <f t="shared" si="41"/>
        <v>0</v>
      </c>
      <c r="AV64" s="5"/>
      <c r="AW64" s="8">
        <f t="shared" si="42"/>
        <v>0</v>
      </c>
      <c r="AX64" s="5"/>
      <c r="AY64" s="8">
        <f t="shared" si="54"/>
        <v>0</v>
      </c>
      <c r="AZ64" s="5"/>
      <c r="BA64" s="8">
        <f t="shared" si="43"/>
        <v>0</v>
      </c>
      <c r="BB64" s="5"/>
      <c r="BC64" s="8">
        <f t="shared" si="55"/>
        <v>0</v>
      </c>
      <c r="BD64" s="5"/>
      <c r="BE64" s="8">
        <f t="shared" si="32"/>
        <v>0</v>
      </c>
      <c r="BF64" s="5"/>
      <c r="BG64" s="8">
        <f t="shared" si="56"/>
        <v>0</v>
      </c>
      <c r="BH64" s="5"/>
      <c r="BI64" s="8">
        <f t="shared" si="57"/>
        <v>0</v>
      </c>
      <c r="BJ64" s="8"/>
      <c r="BK64" s="8">
        <f t="shared" si="58"/>
        <v>0</v>
      </c>
      <c r="BL64" s="185">
        <f t="shared" si="28"/>
        <v>0</v>
      </c>
      <c r="BM64" s="185">
        <f t="shared" si="29"/>
        <v>0</v>
      </c>
      <c r="BN64" s="47"/>
      <c r="BO64" s="47"/>
      <c r="BP64" s="47"/>
    </row>
    <row r="65" spans="1:68" ht="15" customHeight="1">
      <c r="A65" s="306">
        <v>50</v>
      </c>
      <c r="B65" s="803" t="s">
        <v>289</v>
      </c>
      <c r="C65" s="804"/>
      <c r="D65" s="804"/>
      <c r="E65" s="805"/>
      <c r="F65" s="78" t="s">
        <v>290</v>
      </c>
      <c r="G65" s="78">
        <v>5000</v>
      </c>
      <c r="H65" s="5"/>
      <c r="I65" s="8">
        <f t="shared" si="27"/>
        <v>0</v>
      </c>
      <c r="J65" s="5"/>
      <c r="K65" s="8">
        <f t="shared" si="44"/>
        <v>0</v>
      </c>
      <c r="L65" s="5"/>
      <c r="M65" s="8">
        <f t="shared" si="33"/>
        <v>0</v>
      </c>
      <c r="N65" s="5"/>
      <c r="O65" s="132">
        <f t="shared" si="34"/>
        <v>0</v>
      </c>
      <c r="P65" s="5"/>
      <c r="Q65" s="8">
        <f t="shared" si="45"/>
        <v>0</v>
      </c>
      <c r="R65" s="5"/>
      <c r="S65" s="8">
        <f t="shared" si="35"/>
        <v>0</v>
      </c>
      <c r="T65" s="5"/>
      <c r="U65" s="8">
        <f t="shared" si="46"/>
        <v>0</v>
      </c>
      <c r="V65" s="5"/>
      <c r="W65" s="8">
        <f t="shared" si="36"/>
        <v>0</v>
      </c>
      <c r="X65" s="5"/>
      <c r="Y65" s="8">
        <f t="shared" si="47"/>
        <v>0</v>
      </c>
      <c r="Z65" s="5"/>
      <c r="AA65" s="8">
        <f t="shared" si="48"/>
        <v>0</v>
      </c>
      <c r="AB65" s="8"/>
      <c r="AC65" s="8">
        <f t="shared" si="37"/>
        <v>0</v>
      </c>
      <c r="AD65" s="5"/>
      <c r="AE65" s="8">
        <f t="shared" si="38"/>
        <v>0</v>
      </c>
      <c r="AF65" s="5"/>
      <c r="AG65" s="8">
        <f t="shared" si="49"/>
        <v>0</v>
      </c>
      <c r="AH65" s="5"/>
      <c r="AI65" s="8">
        <f t="shared" si="39"/>
        <v>0</v>
      </c>
      <c r="AJ65" s="5"/>
      <c r="AK65" s="8">
        <f t="shared" si="50"/>
        <v>0</v>
      </c>
      <c r="AL65" s="5"/>
      <c r="AM65" s="8">
        <f t="shared" si="40"/>
        <v>0</v>
      </c>
      <c r="AN65" s="5"/>
      <c r="AO65" s="8">
        <f t="shared" si="51"/>
        <v>0</v>
      </c>
      <c r="AP65" s="5"/>
      <c r="AQ65" s="8">
        <f t="shared" si="52"/>
        <v>0</v>
      </c>
      <c r="AR65" s="5"/>
      <c r="AS65" s="8">
        <f t="shared" si="53"/>
        <v>0</v>
      </c>
      <c r="AT65" s="5"/>
      <c r="AU65" s="8">
        <f t="shared" si="41"/>
        <v>0</v>
      </c>
      <c r="AV65" s="5"/>
      <c r="AW65" s="8">
        <f t="shared" si="42"/>
        <v>0</v>
      </c>
      <c r="AX65" s="5"/>
      <c r="AY65" s="8">
        <f t="shared" si="54"/>
        <v>0</v>
      </c>
      <c r="AZ65" s="5"/>
      <c r="BA65" s="8">
        <f t="shared" si="43"/>
        <v>0</v>
      </c>
      <c r="BB65" s="5"/>
      <c r="BC65" s="8">
        <f t="shared" si="55"/>
        <v>0</v>
      </c>
      <c r="BD65" s="5"/>
      <c r="BE65" s="8">
        <f t="shared" si="32"/>
        <v>0</v>
      </c>
      <c r="BF65" s="5"/>
      <c r="BG65" s="8">
        <f t="shared" si="56"/>
        <v>0</v>
      </c>
      <c r="BH65" s="5"/>
      <c r="BI65" s="8">
        <f t="shared" si="57"/>
        <v>0</v>
      </c>
      <c r="BJ65" s="8"/>
      <c r="BK65" s="8">
        <f t="shared" si="58"/>
        <v>0</v>
      </c>
      <c r="BL65" s="185">
        <f t="shared" si="28"/>
        <v>0</v>
      </c>
      <c r="BM65" s="185">
        <f t="shared" si="29"/>
        <v>0</v>
      </c>
      <c r="BN65" s="47"/>
      <c r="BO65" s="47"/>
      <c r="BP65" s="47"/>
    </row>
    <row r="66" spans="1:68" ht="15" customHeight="1">
      <c r="A66" s="306">
        <v>51</v>
      </c>
      <c r="B66" s="808" t="s">
        <v>251</v>
      </c>
      <c r="C66" s="806"/>
      <c r="D66" s="806"/>
      <c r="E66" s="807"/>
      <c r="F66" s="78" t="s">
        <v>45</v>
      </c>
      <c r="G66" s="78">
        <v>1500</v>
      </c>
      <c r="H66" s="5"/>
      <c r="I66" s="8">
        <f t="shared" si="27"/>
        <v>0</v>
      </c>
      <c r="J66" s="5"/>
      <c r="K66" s="8">
        <f t="shared" si="44"/>
        <v>0</v>
      </c>
      <c r="L66" s="5"/>
      <c r="M66" s="8">
        <f t="shared" si="33"/>
        <v>0</v>
      </c>
      <c r="N66" s="5"/>
      <c r="O66" s="132">
        <f t="shared" si="34"/>
        <v>0</v>
      </c>
      <c r="P66" s="5"/>
      <c r="Q66" s="8">
        <f t="shared" si="45"/>
        <v>0</v>
      </c>
      <c r="R66" s="5"/>
      <c r="S66" s="8">
        <f t="shared" si="35"/>
        <v>0</v>
      </c>
      <c r="T66" s="5"/>
      <c r="U66" s="8">
        <f t="shared" si="46"/>
        <v>0</v>
      </c>
      <c r="V66" s="5"/>
      <c r="W66" s="8">
        <f t="shared" si="36"/>
        <v>0</v>
      </c>
      <c r="X66" s="5"/>
      <c r="Y66" s="8">
        <f t="shared" si="47"/>
        <v>0</v>
      </c>
      <c r="Z66" s="5"/>
      <c r="AA66" s="8">
        <f t="shared" si="48"/>
        <v>0</v>
      </c>
      <c r="AB66" s="8"/>
      <c r="AC66" s="8">
        <f t="shared" si="37"/>
        <v>0</v>
      </c>
      <c r="AD66" s="5"/>
      <c r="AE66" s="8">
        <f t="shared" si="38"/>
        <v>0</v>
      </c>
      <c r="AF66" s="5"/>
      <c r="AG66" s="8">
        <f t="shared" si="49"/>
        <v>0</v>
      </c>
      <c r="AH66" s="5"/>
      <c r="AI66" s="8">
        <f t="shared" si="39"/>
        <v>0</v>
      </c>
      <c r="AJ66" s="5"/>
      <c r="AK66" s="8">
        <f t="shared" si="50"/>
        <v>0</v>
      </c>
      <c r="AL66" s="5"/>
      <c r="AM66" s="8">
        <f t="shared" si="40"/>
        <v>0</v>
      </c>
      <c r="AN66" s="5"/>
      <c r="AO66" s="8">
        <f t="shared" si="51"/>
        <v>0</v>
      </c>
      <c r="AP66" s="5"/>
      <c r="AQ66" s="8">
        <f t="shared" si="52"/>
        <v>0</v>
      </c>
      <c r="AR66" s="5"/>
      <c r="AS66" s="8">
        <f t="shared" si="53"/>
        <v>0</v>
      </c>
      <c r="AT66" s="5"/>
      <c r="AU66" s="8">
        <f t="shared" si="41"/>
        <v>0</v>
      </c>
      <c r="AV66" s="5"/>
      <c r="AW66" s="8">
        <f t="shared" si="42"/>
        <v>0</v>
      </c>
      <c r="AX66" s="5"/>
      <c r="AY66" s="8">
        <f t="shared" si="54"/>
        <v>0</v>
      </c>
      <c r="AZ66" s="5"/>
      <c r="BA66" s="8">
        <f t="shared" si="43"/>
        <v>0</v>
      </c>
      <c r="BB66" s="5"/>
      <c r="BC66" s="8">
        <f t="shared" si="55"/>
        <v>0</v>
      </c>
      <c r="BD66" s="5"/>
      <c r="BE66" s="8">
        <f t="shared" si="32"/>
        <v>0</v>
      </c>
      <c r="BF66" s="5"/>
      <c r="BG66" s="8">
        <f t="shared" si="56"/>
        <v>0</v>
      </c>
      <c r="BH66" s="5"/>
      <c r="BI66" s="8">
        <f t="shared" si="57"/>
        <v>0</v>
      </c>
      <c r="BJ66" s="8"/>
      <c r="BK66" s="8">
        <f t="shared" si="58"/>
        <v>0</v>
      </c>
      <c r="BL66" s="185">
        <f t="shared" si="28"/>
        <v>0</v>
      </c>
      <c r="BM66" s="185">
        <f t="shared" si="29"/>
        <v>0</v>
      </c>
      <c r="BN66" s="47"/>
      <c r="BO66" s="47"/>
      <c r="BP66" s="47"/>
    </row>
    <row r="67" spans="1:68" ht="15" customHeight="1">
      <c r="A67" s="306">
        <v>52</v>
      </c>
      <c r="B67" s="808" t="s">
        <v>212</v>
      </c>
      <c r="C67" s="804"/>
      <c r="D67" s="804"/>
      <c r="E67" s="805"/>
      <c r="F67" s="78" t="s">
        <v>17</v>
      </c>
      <c r="G67" s="78">
        <v>5500</v>
      </c>
      <c r="H67" s="5"/>
      <c r="I67" s="8">
        <f t="shared" si="27"/>
        <v>0</v>
      </c>
      <c r="J67" s="5"/>
      <c r="K67" s="8">
        <f t="shared" si="44"/>
        <v>0</v>
      </c>
      <c r="L67" s="5"/>
      <c r="M67" s="8">
        <f t="shared" si="33"/>
        <v>0</v>
      </c>
      <c r="N67" s="5"/>
      <c r="O67" s="132">
        <f t="shared" si="34"/>
        <v>0</v>
      </c>
      <c r="P67" s="5"/>
      <c r="Q67" s="8">
        <f t="shared" si="45"/>
        <v>0</v>
      </c>
      <c r="R67" s="5"/>
      <c r="S67" s="8">
        <f t="shared" si="35"/>
        <v>0</v>
      </c>
      <c r="T67" s="5"/>
      <c r="U67" s="8">
        <f t="shared" si="46"/>
        <v>0</v>
      </c>
      <c r="V67" s="5"/>
      <c r="W67" s="8">
        <f t="shared" si="36"/>
        <v>0</v>
      </c>
      <c r="X67" s="5"/>
      <c r="Y67" s="8">
        <f t="shared" si="47"/>
        <v>0</v>
      </c>
      <c r="Z67" s="5"/>
      <c r="AA67" s="8">
        <f t="shared" si="48"/>
        <v>0</v>
      </c>
      <c r="AB67" s="8"/>
      <c r="AC67" s="8">
        <f t="shared" si="37"/>
        <v>0</v>
      </c>
      <c r="AD67" s="5"/>
      <c r="AE67" s="8">
        <f t="shared" si="38"/>
        <v>0</v>
      </c>
      <c r="AF67" s="5"/>
      <c r="AG67" s="8">
        <f t="shared" si="49"/>
        <v>0</v>
      </c>
      <c r="AH67" s="5"/>
      <c r="AI67" s="8">
        <f t="shared" si="39"/>
        <v>0</v>
      </c>
      <c r="AJ67" s="5"/>
      <c r="AK67" s="8">
        <f t="shared" si="50"/>
        <v>0</v>
      </c>
      <c r="AL67" s="5"/>
      <c r="AM67" s="8">
        <f t="shared" si="40"/>
        <v>0</v>
      </c>
      <c r="AN67" s="5"/>
      <c r="AO67" s="8">
        <f t="shared" si="51"/>
        <v>0</v>
      </c>
      <c r="AP67" s="5"/>
      <c r="AQ67" s="8">
        <f t="shared" si="52"/>
        <v>0</v>
      </c>
      <c r="AR67" s="5"/>
      <c r="AS67" s="8">
        <f t="shared" si="53"/>
        <v>0</v>
      </c>
      <c r="AT67" s="5"/>
      <c r="AU67" s="8">
        <f t="shared" si="41"/>
        <v>0</v>
      </c>
      <c r="AV67" s="5"/>
      <c r="AW67" s="8">
        <f t="shared" si="42"/>
        <v>0</v>
      </c>
      <c r="AX67" s="5"/>
      <c r="AY67" s="8">
        <f t="shared" si="54"/>
        <v>0</v>
      </c>
      <c r="AZ67" s="5"/>
      <c r="BA67" s="8">
        <f t="shared" si="43"/>
        <v>0</v>
      </c>
      <c r="BB67" s="5"/>
      <c r="BC67" s="8">
        <f t="shared" si="55"/>
        <v>0</v>
      </c>
      <c r="BD67" s="5"/>
      <c r="BE67" s="8">
        <f t="shared" si="32"/>
        <v>0</v>
      </c>
      <c r="BF67" s="5"/>
      <c r="BG67" s="8">
        <f t="shared" si="56"/>
        <v>0</v>
      </c>
      <c r="BH67" s="5"/>
      <c r="BI67" s="8">
        <f t="shared" si="57"/>
        <v>0</v>
      </c>
      <c r="BJ67" s="8"/>
      <c r="BK67" s="8">
        <f t="shared" si="58"/>
        <v>0</v>
      </c>
      <c r="BL67" s="185">
        <f t="shared" si="28"/>
        <v>0</v>
      </c>
      <c r="BM67" s="185">
        <f t="shared" si="29"/>
        <v>0</v>
      </c>
      <c r="BN67" s="47"/>
      <c r="BO67" s="47"/>
      <c r="BP67" s="47"/>
    </row>
    <row r="68" spans="1:68" ht="15" customHeight="1" thickBot="1">
      <c r="A68" s="306">
        <v>53</v>
      </c>
      <c r="B68" s="825" t="s">
        <v>33</v>
      </c>
      <c r="C68" s="826"/>
      <c r="D68" s="826"/>
      <c r="E68" s="827"/>
      <c r="F68" s="314" t="s">
        <v>34</v>
      </c>
      <c r="G68" s="3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73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75">
        <f>15000</f>
        <v>15000</v>
      </c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185">
        <f t="shared" si="28"/>
        <v>0</v>
      </c>
      <c r="BM68" s="185">
        <f t="shared" si="29"/>
        <v>15000</v>
      </c>
      <c r="BN68" s="47"/>
      <c r="BO68" s="47"/>
      <c r="BP68" s="47"/>
    </row>
    <row r="69" spans="1:65" s="47" customFormat="1" ht="16.5" customHeight="1" thickBot="1">
      <c r="A69" s="306">
        <v>54</v>
      </c>
      <c r="B69" s="822" t="s">
        <v>167</v>
      </c>
      <c r="C69" s="823"/>
      <c r="D69" s="823"/>
      <c r="E69" s="824"/>
      <c r="F69" s="304"/>
      <c r="G69" s="276"/>
      <c r="H69" s="124"/>
      <c r="I69" s="125">
        <f>SUM(I13:I68)</f>
        <v>40000</v>
      </c>
      <c r="J69" s="125"/>
      <c r="K69" s="125">
        <f>SUM(K13:K68)</f>
        <v>472668</v>
      </c>
      <c r="L69" s="125"/>
      <c r="M69" s="125">
        <f>SUM(M13:M68)</f>
        <v>79500</v>
      </c>
      <c r="N69" s="125"/>
      <c r="O69" s="125">
        <f>SUM(O13:O68)</f>
        <v>0</v>
      </c>
      <c r="P69" s="125"/>
      <c r="Q69" s="125">
        <f>SUM(Q13:Q68)</f>
        <v>219883</v>
      </c>
      <c r="R69" s="125"/>
      <c r="S69" s="125">
        <f>SUM(S13:S68)</f>
        <v>0</v>
      </c>
      <c r="T69" s="125"/>
      <c r="U69" s="125">
        <f>SUM(U13:U68)</f>
        <v>0</v>
      </c>
      <c r="V69" s="125"/>
      <c r="W69" s="125">
        <f>SUM(W13:W68)</f>
        <v>32000</v>
      </c>
      <c r="X69" s="125"/>
      <c r="Y69" s="125">
        <f>SUM(Y13:Y68)</f>
        <v>0</v>
      </c>
      <c r="Z69" s="125"/>
      <c r="AA69" s="125">
        <f>SUM(AA13:AA68)</f>
        <v>223140</v>
      </c>
      <c r="AB69" s="125"/>
      <c r="AC69" s="125">
        <f>SUM(AC13:AC68)</f>
        <v>12000</v>
      </c>
      <c r="AD69" s="125"/>
      <c r="AE69" s="125">
        <f>SUM(AE13:AE68)</f>
        <v>0</v>
      </c>
      <c r="AF69" s="125"/>
      <c r="AG69" s="125">
        <f>SUM(AG13:AG68)</f>
        <v>148802</v>
      </c>
      <c r="AH69" s="125"/>
      <c r="AI69" s="125">
        <f>SUM(AI13:AI68)</f>
        <v>0</v>
      </c>
      <c r="AJ69" s="125"/>
      <c r="AK69" s="125">
        <f>SUM(AK13:AK68)</f>
        <v>289130</v>
      </c>
      <c r="AL69" s="125"/>
      <c r="AM69" s="125">
        <f>SUM(AM13:AM68)</f>
        <v>70700</v>
      </c>
      <c r="AN69" s="125"/>
      <c r="AO69" s="125">
        <f>SUM(AO13:AO68)</f>
        <v>90099</v>
      </c>
      <c r="AP69" s="125"/>
      <c r="AQ69" s="125">
        <f>SUM(AQ13:AQ68)</f>
        <v>126137</v>
      </c>
      <c r="AR69" s="124"/>
      <c r="AS69" s="125">
        <f>SUM(AS13:AS68)</f>
        <v>129738</v>
      </c>
      <c r="AT69" s="124"/>
      <c r="AU69" s="125">
        <f>SUM(AU13:AU68)</f>
        <v>15000</v>
      </c>
      <c r="AV69" s="126"/>
      <c r="AW69" s="125">
        <f>SUM(AW13:AW68)</f>
        <v>33495</v>
      </c>
      <c r="AX69" s="124"/>
      <c r="AY69" s="125">
        <f>SUM(AY13:AY68)</f>
        <v>97120</v>
      </c>
      <c r="AZ69" s="124"/>
      <c r="BA69" s="125">
        <f>SUM(BA13:BA68)</f>
        <v>0</v>
      </c>
      <c r="BB69" s="124"/>
      <c r="BC69" s="125">
        <f>SUM(BC13:BC68)</f>
        <v>19000</v>
      </c>
      <c r="BD69" s="124"/>
      <c r="BE69" s="125">
        <f>SUM(BE13:BE68)</f>
        <v>0</v>
      </c>
      <c r="BF69" s="124"/>
      <c r="BG69" s="125">
        <f>SUM(BG13:BG68)</f>
        <v>39800</v>
      </c>
      <c r="BH69" s="124"/>
      <c r="BI69" s="125">
        <f>SUM(BI13:BI68)</f>
        <v>14500</v>
      </c>
      <c r="BJ69" s="125"/>
      <c r="BK69" s="125">
        <f>SUM(BK13:BK68)</f>
        <v>147425</v>
      </c>
      <c r="BL69" s="185">
        <f t="shared" si="28"/>
        <v>0</v>
      </c>
      <c r="BM69" s="185">
        <f t="shared" si="29"/>
        <v>2300137</v>
      </c>
    </row>
    <row r="70" spans="1:68" ht="15" customHeight="1" thickBot="1">
      <c r="A70" s="306">
        <v>55</v>
      </c>
      <c r="B70" s="880" t="s">
        <v>354</v>
      </c>
      <c r="C70" s="881"/>
      <c r="D70" s="881"/>
      <c r="E70" s="882"/>
      <c r="F70" s="408" t="s">
        <v>34</v>
      </c>
      <c r="G70" s="390"/>
      <c r="H70" s="480"/>
      <c r="I70" s="480">
        <v>168503</v>
      </c>
      <c r="J70" s="480"/>
      <c r="K70" s="480"/>
      <c r="L70" s="480"/>
      <c r="M70" s="480">
        <v>16640</v>
      </c>
      <c r="N70" s="480"/>
      <c r="O70" s="480">
        <v>7200</v>
      </c>
      <c r="P70" s="480"/>
      <c r="Q70" s="480"/>
      <c r="R70" s="480"/>
      <c r="S70" s="579">
        <f>44920*0+26617</f>
        <v>26617</v>
      </c>
      <c r="T70" s="480"/>
      <c r="U70" s="587">
        <f>38100*0</f>
        <v>0</v>
      </c>
      <c r="V70" s="480"/>
      <c r="W70" s="118">
        <v>75700</v>
      </c>
      <c r="X70" s="480"/>
      <c r="Y70" s="581">
        <f>169590</f>
        <v>169590</v>
      </c>
      <c r="Z70" s="480"/>
      <c r="AA70" s="480">
        <v>26730</v>
      </c>
      <c r="AB70" s="480"/>
      <c r="AC70" s="480">
        <v>4200</v>
      </c>
      <c r="AD70" s="480"/>
      <c r="AE70" s="480">
        <v>43890</v>
      </c>
      <c r="AF70" s="480"/>
      <c r="AG70" s="480">
        <v>2060</v>
      </c>
      <c r="AH70" s="480"/>
      <c r="AI70" s="480"/>
      <c r="AJ70" s="480"/>
      <c r="AK70" s="480">
        <v>102060</v>
      </c>
      <c r="AL70" s="480"/>
      <c r="AM70" s="480">
        <v>16800</v>
      </c>
      <c r="AN70" s="480"/>
      <c r="AO70" s="480">
        <v>8300</v>
      </c>
      <c r="AP70" s="480"/>
      <c r="AQ70" s="480">
        <v>13100</v>
      </c>
      <c r="AR70" s="480"/>
      <c r="AS70" s="480">
        <v>19370</v>
      </c>
      <c r="AT70" s="480"/>
      <c r="AU70" s="579">
        <f>67300*0+33426</f>
        <v>33426</v>
      </c>
      <c r="AV70" s="480"/>
      <c r="AW70" s="480">
        <v>15060</v>
      </c>
      <c r="AX70" s="480"/>
      <c r="AY70" s="480">
        <v>2000</v>
      </c>
      <c r="AZ70" s="480"/>
      <c r="BA70" s="480"/>
      <c r="BB70" s="480"/>
      <c r="BC70" s="480">
        <v>5850</v>
      </c>
      <c r="BD70" s="480"/>
      <c r="BE70" s="480">
        <v>33880</v>
      </c>
      <c r="BF70" s="480"/>
      <c r="BG70" s="480"/>
      <c r="BH70" s="480"/>
      <c r="BI70" s="480"/>
      <c r="BJ70" s="480"/>
      <c r="BK70" s="480">
        <v>9000</v>
      </c>
      <c r="BL70" s="185">
        <f t="shared" si="28"/>
        <v>0</v>
      </c>
      <c r="BM70" s="185">
        <f t="shared" si="29"/>
        <v>799976</v>
      </c>
      <c r="BN70" s="47"/>
      <c r="BO70" s="47"/>
      <c r="BP70" s="47"/>
    </row>
    <row r="71" spans="1:68" ht="17.25" customHeight="1" thickBot="1">
      <c r="A71" s="367">
        <v>56</v>
      </c>
      <c r="B71" s="832" t="s">
        <v>168</v>
      </c>
      <c r="C71" s="833"/>
      <c r="D71" s="833"/>
      <c r="E71" s="834"/>
      <c r="F71" s="409"/>
      <c r="G71" s="292"/>
      <c r="H71" s="370"/>
      <c r="I71" s="569">
        <f>SUM(I69:I70)</f>
        <v>208503</v>
      </c>
      <c r="J71" s="370"/>
      <c r="K71" s="569">
        <f>SUM(K69:K70)</f>
        <v>472668</v>
      </c>
      <c r="L71" s="370"/>
      <c r="M71" s="569">
        <f>SUM(M69:M70)</f>
        <v>96140</v>
      </c>
      <c r="N71" s="370"/>
      <c r="O71" s="569">
        <f>SUM(O69:O70)</f>
        <v>7200</v>
      </c>
      <c r="P71" s="370"/>
      <c r="Q71" s="569">
        <f>SUM(Q69:Q70)</f>
        <v>219883</v>
      </c>
      <c r="R71" s="370"/>
      <c r="S71" s="569">
        <f>SUM(S69:S70)</f>
        <v>26617</v>
      </c>
      <c r="T71" s="370"/>
      <c r="U71" s="569">
        <f>SUM(U69:U70)</f>
        <v>0</v>
      </c>
      <c r="V71" s="370"/>
      <c r="W71" s="569">
        <f>SUM(W69:W70)</f>
        <v>107700</v>
      </c>
      <c r="X71" s="370"/>
      <c r="Y71" s="569">
        <f>SUM(Y69:Y70)</f>
        <v>169590</v>
      </c>
      <c r="Z71" s="370"/>
      <c r="AA71" s="569">
        <f>SUM(AA69:AA70)</f>
        <v>249870</v>
      </c>
      <c r="AB71" s="317"/>
      <c r="AC71" s="569">
        <f>SUM(AC69:AC70)</f>
        <v>16200</v>
      </c>
      <c r="AD71" s="370"/>
      <c r="AE71" s="569">
        <f>SUM(AE69:AE70)</f>
        <v>43890</v>
      </c>
      <c r="AF71" s="370"/>
      <c r="AG71" s="569">
        <f>SUM(AG69:AG70)</f>
        <v>150862</v>
      </c>
      <c r="AH71" s="370"/>
      <c r="AI71" s="568">
        <f>SUM(AI69:AI70)</f>
        <v>0</v>
      </c>
      <c r="AJ71" s="370"/>
      <c r="AK71" s="569">
        <f>SUM(AK69:AK70)</f>
        <v>391190</v>
      </c>
      <c r="AL71" s="370"/>
      <c r="AM71" s="569">
        <f>SUM(AM69:AM70)</f>
        <v>87500</v>
      </c>
      <c r="AN71" s="370"/>
      <c r="AO71" s="569">
        <f>SUM(AO69:AO70)</f>
        <v>98399</v>
      </c>
      <c r="AP71" s="370"/>
      <c r="AQ71" s="569">
        <f>SUM(AQ69:AQ70)</f>
        <v>139237</v>
      </c>
      <c r="AR71" s="370"/>
      <c r="AS71" s="569">
        <f>SUM(AS69:AS70)</f>
        <v>149108</v>
      </c>
      <c r="AT71" s="370"/>
      <c r="AU71" s="569">
        <f>SUM(AU69:AU70)</f>
        <v>48426</v>
      </c>
      <c r="AV71" s="370"/>
      <c r="AW71" s="569">
        <f>SUM(AW69:AW70)</f>
        <v>48555</v>
      </c>
      <c r="AX71" s="370"/>
      <c r="AY71" s="569">
        <f>SUM(AY69:AY70)</f>
        <v>99120</v>
      </c>
      <c r="AZ71" s="370"/>
      <c r="BA71" s="569">
        <f>SUM(BA69:BA70)</f>
        <v>0</v>
      </c>
      <c r="BB71" s="370"/>
      <c r="BC71" s="569">
        <f>SUM(BC69:BC70)</f>
        <v>24850</v>
      </c>
      <c r="BD71" s="370"/>
      <c r="BE71" s="569">
        <f>SUM(BE69:BE70)</f>
        <v>33880</v>
      </c>
      <c r="BF71" s="370"/>
      <c r="BG71" s="569">
        <f>SUM(BG69:BG70)</f>
        <v>39800</v>
      </c>
      <c r="BH71" s="370"/>
      <c r="BI71" s="569">
        <f>SUM(BI69:BI70)</f>
        <v>14500</v>
      </c>
      <c r="BJ71" s="317"/>
      <c r="BK71" s="569">
        <f>SUM(BK69:BK70)</f>
        <v>156425</v>
      </c>
      <c r="BL71" s="185">
        <f t="shared" si="28"/>
        <v>0</v>
      </c>
      <c r="BM71" s="185">
        <f t="shared" si="29"/>
        <v>3100113</v>
      </c>
      <c r="BN71" s="47"/>
      <c r="BO71" s="47"/>
      <c r="BP71" s="47"/>
    </row>
    <row r="72" spans="1:68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9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866"/>
      <c r="AU72" s="866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</row>
    <row r="73" spans="1:68" ht="12.75">
      <c r="A73" s="47"/>
      <c r="B73" s="47"/>
      <c r="C73" s="912" t="s">
        <v>361</v>
      </c>
      <c r="D73" s="912"/>
      <c r="E73" s="912"/>
      <c r="F73" s="912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89"/>
      <c r="BN73" s="47"/>
      <c r="BO73" s="47"/>
      <c r="BP73" s="47"/>
    </row>
    <row r="74" spans="1:68" ht="12.75">
      <c r="A74" s="47"/>
      <c r="B74" s="47"/>
      <c r="C74" s="867" t="s">
        <v>362</v>
      </c>
      <c r="D74" s="749"/>
      <c r="E74" s="749"/>
      <c r="F74" s="749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</row>
    <row r="75" spans="1:68" ht="12.75">
      <c r="A75" s="47"/>
      <c r="B75" s="47"/>
      <c r="C75" s="913" t="s">
        <v>363</v>
      </c>
      <c r="D75" s="912"/>
      <c r="E75" s="912"/>
      <c r="F75" s="912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</row>
    <row r="76" spans="1:68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</row>
    <row r="77" spans="1:68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</row>
    <row r="78" spans="1:68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</row>
    <row r="79" spans="1:68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</row>
    <row r="80" spans="1:68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185"/>
      <c r="BN80" s="47"/>
      <c r="BO80" s="47"/>
      <c r="BP80" s="47"/>
    </row>
    <row r="81" spans="1:68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</row>
    <row r="82" spans="1:68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</row>
    <row r="83" spans="1:68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</row>
    <row r="84" spans="1:68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</row>
    <row r="85" spans="1:68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</row>
    <row r="86" spans="1:68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</row>
    <row r="87" spans="1:68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</row>
    <row r="88" spans="1:68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</row>
    <row r="89" spans="1:68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</row>
    <row r="90" spans="1:68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</row>
  </sheetData>
  <sheetProtection/>
  <mergeCells count="175">
    <mergeCell ref="C73:F73"/>
    <mergeCell ref="C74:F74"/>
    <mergeCell ref="C75:F75"/>
    <mergeCell ref="N1:O1"/>
    <mergeCell ref="N2:O2"/>
    <mergeCell ref="H6:I6"/>
    <mergeCell ref="H7:I7"/>
    <mergeCell ref="N4:O4"/>
    <mergeCell ref="N5:O5"/>
    <mergeCell ref="N3:O3"/>
    <mergeCell ref="L1:M1"/>
    <mergeCell ref="L3:M3"/>
    <mergeCell ref="L7:M7"/>
    <mergeCell ref="L2:M2"/>
    <mergeCell ref="L4:M4"/>
    <mergeCell ref="L5:M5"/>
    <mergeCell ref="L9:M9"/>
    <mergeCell ref="N8:O8"/>
    <mergeCell ref="N6:O6"/>
    <mergeCell ref="N7:O7"/>
    <mergeCell ref="A9:A11"/>
    <mergeCell ref="J10:K10"/>
    <mergeCell ref="A8:G8"/>
    <mergeCell ref="L6:M6"/>
    <mergeCell ref="J6:K6"/>
    <mergeCell ref="J7:K7"/>
    <mergeCell ref="B44:E44"/>
    <mergeCell ref="G9:G11"/>
    <mergeCell ref="J9:K9"/>
    <mergeCell ref="N9:O9"/>
    <mergeCell ref="B16:E16"/>
    <mergeCell ref="B14:E14"/>
    <mergeCell ref="B9:E11"/>
    <mergeCell ref="F9:F11"/>
    <mergeCell ref="B13:E13"/>
    <mergeCell ref="N10:O10"/>
    <mergeCell ref="B54:E54"/>
    <mergeCell ref="B57:E57"/>
    <mergeCell ref="B52:E52"/>
    <mergeCell ref="B55:E55"/>
    <mergeCell ref="B48:E48"/>
    <mergeCell ref="B45:E45"/>
    <mergeCell ref="B63:E63"/>
    <mergeCell ref="B50:E50"/>
    <mergeCell ref="B58:E58"/>
    <mergeCell ref="B59:E59"/>
    <mergeCell ref="B61:E61"/>
    <mergeCell ref="R10:S10"/>
    <mergeCell ref="B33:E33"/>
    <mergeCell ref="B29:E29"/>
    <mergeCell ref="B31:E31"/>
    <mergeCell ref="B32:E32"/>
    <mergeCell ref="B15:E15"/>
    <mergeCell ref="B37:E37"/>
    <mergeCell ref="B42:E42"/>
    <mergeCell ref="B25:E25"/>
    <mergeCell ref="B40:E40"/>
    <mergeCell ref="B41:E41"/>
    <mergeCell ref="B28:E28"/>
    <mergeCell ref="A39:E39"/>
    <mergeCell ref="H1:I1"/>
    <mergeCell ref="H2:I2"/>
    <mergeCell ref="H4:I4"/>
    <mergeCell ref="H5:I5"/>
    <mergeCell ref="H3:I3"/>
    <mergeCell ref="B23:E23"/>
    <mergeCell ref="B22:E22"/>
    <mergeCell ref="H10:I10"/>
    <mergeCell ref="B17:E17"/>
    <mergeCell ref="B18:E18"/>
    <mergeCell ref="AD10:AE10"/>
    <mergeCell ref="P10:Q10"/>
    <mergeCell ref="X9:Y9"/>
    <mergeCell ref="T10:U10"/>
    <mergeCell ref="V10:W10"/>
    <mergeCell ref="X10:Y10"/>
    <mergeCell ref="AB10:AC10"/>
    <mergeCell ref="P9:Q9"/>
    <mergeCell ref="Z10:AA10"/>
    <mergeCell ref="T9:U9"/>
    <mergeCell ref="V9:W9"/>
    <mergeCell ref="R9:S9"/>
    <mergeCell ref="AB9:AC9"/>
    <mergeCell ref="Z9:AA9"/>
    <mergeCell ref="AD9:AE9"/>
    <mergeCell ref="B20:E20"/>
    <mergeCell ref="AX8:AY8"/>
    <mergeCell ref="AT8:AU8"/>
    <mergeCell ref="AV8:AW8"/>
    <mergeCell ref="BD8:BE8"/>
    <mergeCell ref="AZ8:BA8"/>
    <mergeCell ref="P8:Q8"/>
    <mergeCell ref="R8:S8"/>
    <mergeCell ref="V8:W8"/>
    <mergeCell ref="AF9:AG9"/>
    <mergeCell ref="B64:E64"/>
    <mergeCell ref="B71:E71"/>
    <mergeCell ref="H9:I9"/>
    <mergeCell ref="B46:E46"/>
    <mergeCell ref="A51:E51"/>
    <mergeCell ref="B53:E53"/>
    <mergeCell ref="B49:E49"/>
    <mergeCell ref="B47:E47"/>
    <mergeCell ref="B30:E30"/>
    <mergeCell ref="B19:E19"/>
    <mergeCell ref="BB8:BC8"/>
    <mergeCell ref="B70:E70"/>
    <mergeCell ref="B62:E62"/>
    <mergeCell ref="B56:E56"/>
    <mergeCell ref="B69:E69"/>
    <mergeCell ref="B68:E68"/>
    <mergeCell ref="B66:E66"/>
    <mergeCell ref="B67:E67"/>
    <mergeCell ref="B60:E60"/>
    <mergeCell ref="B65:E65"/>
    <mergeCell ref="AF10:AG10"/>
    <mergeCell ref="AH10:AI10"/>
    <mergeCell ref="BN8:BO8"/>
    <mergeCell ref="BL8:BM8"/>
    <mergeCell ref="BH10:BI10"/>
    <mergeCell ref="BM10:BM11"/>
    <mergeCell ref="BH9:BI9"/>
    <mergeCell ref="BJ9:BK9"/>
    <mergeCell ref="BJ10:BK10"/>
    <mergeCell ref="BF8:BG8"/>
    <mergeCell ref="B34:E34"/>
    <mergeCell ref="B35:E35"/>
    <mergeCell ref="B27:E27"/>
    <mergeCell ref="AR10:AS10"/>
    <mergeCell ref="AN10:AO10"/>
    <mergeCell ref="AJ10:AK10"/>
    <mergeCell ref="B21:E21"/>
    <mergeCell ref="B12:E12"/>
    <mergeCell ref="AP10:AQ10"/>
    <mergeCell ref="L10:M10"/>
    <mergeCell ref="AZ10:BA10"/>
    <mergeCell ref="B36:E36"/>
    <mergeCell ref="B43:E43"/>
    <mergeCell ref="B38:E38"/>
    <mergeCell ref="BB9:BC9"/>
    <mergeCell ref="AL9:AM9"/>
    <mergeCell ref="AL10:AM10"/>
    <mergeCell ref="AH9:AI9"/>
    <mergeCell ref="B24:E24"/>
    <mergeCell ref="B26:E26"/>
    <mergeCell ref="BP27:BQ27"/>
    <mergeCell ref="BD9:BE9"/>
    <mergeCell ref="BF10:BG10"/>
    <mergeCell ref="AV9:AW9"/>
    <mergeCell ref="BD10:BE10"/>
    <mergeCell ref="AX10:AY10"/>
    <mergeCell ref="BB10:BC10"/>
    <mergeCell ref="AV10:AW10"/>
    <mergeCell ref="AX9:AY9"/>
    <mergeCell ref="AZ9:BA9"/>
    <mergeCell ref="AT72:AU72"/>
    <mergeCell ref="AP9:AQ9"/>
    <mergeCell ref="AJ9:AK9"/>
    <mergeCell ref="AR9:AS9"/>
    <mergeCell ref="AT10:AU10"/>
    <mergeCell ref="BP29:BQ29"/>
    <mergeCell ref="BL9:BM9"/>
    <mergeCell ref="BF9:BG9"/>
    <mergeCell ref="BL10:BL11"/>
    <mergeCell ref="BP28:BQ28"/>
    <mergeCell ref="AT9:AU9"/>
    <mergeCell ref="AN9:AO9"/>
    <mergeCell ref="J1:K1"/>
    <mergeCell ref="J2:K2"/>
    <mergeCell ref="J4:K4"/>
    <mergeCell ref="J5:K5"/>
    <mergeCell ref="J3:K3"/>
    <mergeCell ref="T8:U8"/>
    <mergeCell ref="X8:Y8"/>
    <mergeCell ref="Z8:AA8"/>
  </mergeCells>
  <printOptions/>
  <pageMargins left="1.18" right="0.15748031496062992" top="0.17" bottom="0.2362204724409449" header="0.1968503937007874" footer="0.27"/>
  <pageSetup horizontalDpi="600" verticalDpi="600" orientation="portrait" paperSize="9" scale="65" r:id="rId1"/>
  <colBreaks count="1" manualBreakCount="1">
    <brk id="15" max="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Q86"/>
  <sheetViews>
    <sheetView view="pageBreakPreview" zoomScale="75" zoomScaleNormal="75" zoomScaleSheetLayoutView="75" zoomScalePageLayoutView="0" workbookViewId="0" topLeftCell="A1">
      <pane xSplit="7" ySplit="12" topLeftCell="CC13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CE24" sqref="CE24"/>
    </sheetView>
  </sheetViews>
  <sheetFormatPr defaultColWidth="9.00390625" defaultRowHeight="12.75"/>
  <cols>
    <col min="1" max="1" width="5.75390625" style="0" customWidth="1"/>
    <col min="5" max="5" width="41.125" style="0" customWidth="1"/>
    <col min="8" max="9" width="9.375" style="0" customWidth="1"/>
    <col min="10" max="10" width="10.375" style="0" customWidth="1"/>
    <col min="11" max="12" width="9.375" style="0" customWidth="1"/>
    <col min="13" max="13" width="9.25390625" style="0" customWidth="1"/>
    <col min="14" max="20" width="9.375" style="0" customWidth="1"/>
    <col min="21" max="27" width="9.25390625" style="0" customWidth="1"/>
    <col min="29" max="29" width="10.25390625" style="0" customWidth="1"/>
    <col min="31" max="31" width="9.25390625" style="0" customWidth="1"/>
    <col min="33" max="33" width="9.25390625" style="0" customWidth="1"/>
    <col min="35" max="35" width="9.25390625" style="0" customWidth="1"/>
    <col min="36" max="36" width="11.25390625" style="0" customWidth="1"/>
    <col min="48" max="48" width="10.375" style="0" customWidth="1"/>
    <col min="49" max="49" width="10.75390625" style="0" customWidth="1"/>
    <col min="88" max="88" width="9.25390625" style="0" bestFit="1" customWidth="1"/>
    <col min="89" max="89" width="11.875" style="0" customWidth="1"/>
    <col min="92" max="92" width="11.625" style="0" customWidth="1"/>
  </cols>
  <sheetData>
    <row r="1" spans="8:15" ht="12.75">
      <c r="H1" s="609" t="s">
        <v>280</v>
      </c>
      <c r="I1" s="609"/>
      <c r="J1" s="609" t="s">
        <v>280</v>
      </c>
      <c r="K1" s="609"/>
      <c r="L1" s="609" t="s">
        <v>280</v>
      </c>
      <c r="M1" s="609"/>
      <c r="N1" s="609" t="s">
        <v>280</v>
      </c>
      <c r="O1" s="609"/>
    </row>
    <row r="2" spans="8:15" ht="12.75">
      <c r="H2" s="609" t="s">
        <v>281</v>
      </c>
      <c r="I2" s="609"/>
      <c r="J2" s="609" t="s">
        <v>281</v>
      </c>
      <c r="K2" s="609"/>
      <c r="L2" s="609" t="s">
        <v>281</v>
      </c>
      <c r="M2" s="609"/>
      <c r="N2" s="609" t="s">
        <v>281</v>
      </c>
      <c r="O2" s="609"/>
    </row>
    <row r="3" spans="8:15" ht="12.75">
      <c r="H3" s="609" t="s">
        <v>282</v>
      </c>
      <c r="I3" s="609"/>
      <c r="J3" s="609" t="s">
        <v>282</v>
      </c>
      <c r="K3" s="609"/>
      <c r="L3" s="609" t="s">
        <v>282</v>
      </c>
      <c r="M3" s="609"/>
      <c r="N3" s="609" t="s">
        <v>282</v>
      </c>
      <c r="O3" s="609"/>
    </row>
    <row r="4" spans="8:15" ht="12.75">
      <c r="H4" s="610" t="s">
        <v>288</v>
      </c>
      <c r="I4" s="609"/>
      <c r="J4" s="610" t="s">
        <v>298</v>
      </c>
      <c r="K4" s="609"/>
      <c r="L4" s="610" t="s">
        <v>299</v>
      </c>
      <c r="M4" s="609"/>
      <c r="N4" s="610" t="s">
        <v>300</v>
      </c>
      <c r="O4" s="609"/>
    </row>
    <row r="5" spans="8:15" ht="12.75">
      <c r="H5" s="609" t="s">
        <v>284</v>
      </c>
      <c r="I5" s="609"/>
      <c r="J5" s="609" t="s">
        <v>284</v>
      </c>
      <c r="K5" s="609"/>
      <c r="L5" s="609" t="s">
        <v>284</v>
      </c>
      <c r="M5" s="609"/>
      <c r="N5" s="609" t="s">
        <v>284</v>
      </c>
      <c r="O5" s="609"/>
    </row>
    <row r="6" spans="8:15" ht="12.75">
      <c r="H6" s="609" t="s">
        <v>285</v>
      </c>
      <c r="I6" s="609"/>
      <c r="J6" s="609" t="s">
        <v>285</v>
      </c>
      <c r="K6" s="609"/>
      <c r="L6" s="609" t="s">
        <v>285</v>
      </c>
      <c r="M6" s="609"/>
      <c r="N6" s="609" t="s">
        <v>285</v>
      </c>
      <c r="O6" s="609"/>
    </row>
    <row r="7" spans="8:15" ht="12.75">
      <c r="H7" s="609" t="s">
        <v>286</v>
      </c>
      <c r="I7" s="609"/>
      <c r="J7" s="609" t="s">
        <v>286</v>
      </c>
      <c r="K7" s="609"/>
      <c r="L7" s="609" t="s">
        <v>286</v>
      </c>
      <c r="M7" s="609"/>
      <c r="N7" s="609" t="s">
        <v>286</v>
      </c>
      <c r="O7" s="609"/>
    </row>
    <row r="8" spans="1:23" ht="18">
      <c r="A8" s="668" t="s">
        <v>335</v>
      </c>
      <c r="B8" s="668"/>
      <c r="C8" s="668"/>
      <c r="D8" s="668"/>
      <c r="E8" s="668"/>
      <c r="F8" s="668"/>
      <c r="G8" s="668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89" ht="12.75">
      <c r="A9" s="922" t="s">
        <v>0</v>
      </c>
      <c r="B9" s="924" t="s">
        <v>40</v>
      </c>
      <c r="C9" s="924"/>
      <c r="D9" s="924"/>
      <c r="E9" s="924"/>
      <c r="F9" s="920" t="s">
        <v>2</v>
      </c>
      <c r="G9" s="816" t="s">
        <v>41</v>
      </c>
      <c r="H9" s="801" t="s">
        <v>133</v>
      </c>
      <c r="I9" s="921"/>
      <c r="J9" s="801" t="s">
        <v>133</v>
      </c>
      <c r="K9" s="921"/>
      <c r="L9" s="801" t="s">
        <v>133</v>
      </c>
      <c r="M9" s="921"/>
      <c r="N9" s="801" t="s">
        <v>133</v>
      </c>
      <c r="O9" s="921"/>
      <c r="P9" s="801" t="s">
        <v>133</v>
      </c>
      <c r="Q9" s="921"/>
      <c r="R9" s="801" t="s">
        <v>133</v>
      </c>
      <c r="S9" s="921"/>
      <c r="T9" s="801" t="s">
        <v>133</v>
      </c>
      <c r="U9" s="921"/>
      <c r="V9" s="801" t="s">
        <v>133</v>
      </c>
      <c r="W9" s="921"/>
      <c r="X9" s="801" t="s">
        <v>133</v>
      </c>
      <c r="Y9" s="921"/>
      <c r="Z9" s="801" t="s">
        <v>133</v>
      </c>
      <c r="AA9" s="921"/>
      <c r="AB9" s="801" t="s">
        <v>133</v>
      </c>
      <c r="AC9" s="921"/>
      <c r="AD9" s="801" t="s">
        <v>133</v>
      </c>
      <c r="AE9" s="921"/>
      <c r="AF9" s="801" t="s">
        <v>133</v>
      </c>
      <c r="AG9" s="921"/>
      <c r="AH9" s="801" t="s">
        <v>133</v>
      </c>
      <c r="AI9" s="921"/>
      <c r="AJ9" s="801" t="s">
        <v>133</v>
      </c>
      <c r="AK9" s="921"/>
      <c r="AL9" s="801" t="s">
        <v>133</v>
      </c>
      <c r="AM9" s="921"/>
      <c r="AN9" s="801" t="s">
        <v>133</v>
      </c>
      <c r="AO9" s="921"/>
      <c r="AP9" s="801" t="s">
        <v>133</v>
      </c>
      <c r="AQ9" s="921"/>
      <c r="AR9" s="799" t="s">
        <v>133</v>
      </c>
      <c r="AS9" s="921"/>
      <c r="AT9" s="801" t="s">
        <v>133</v>
      </c>
      <c r="AU9" s="921"/>
      <c r="AV9" s="799" t="s">
        <v>133</v>
      </c>
      <c r="AW9" s="921"/>
      <c r="AX9" s="799" t="s">
        <v>133</v>
      </c>
      <c r="AY9" s="921"/>
      <c r="AZ9" s="799" t="s">
        <v>133</v>
      </c>
      <c r="BA9" s="921"/>
      <c r="BB9" s="799" t="s">
        <v>133</v>
      </c>
      <c r="BC9" s="921"/>
      <c r="BD9" s="801" t="s">
        <v>133</v>
      </c>
      <c r="BE9" s="921"/>
      <c r="BF9" s="799" t="s">
        <v>134</v>
      </c>
      <c r="BG9" s="921"/>
      <c r="BH9" s="801" t="s">
        <v>134</v>
      </c>
      <c r="BI9" s="921"/>
      <c r="BJ9" s="799" t="s">
        <v>134</v>
      </c>
      <c r="BK9" s="921"/>
      <c r="BL9" s="799" t="s">
        <v>134</v>
      </c>
      <c r="BM9" s="921"/>
      <c r="BN9" s="799" t="s">
        <v>134</v>
      </c>
      <c r="BO9" s="921"/>
      <c r="BP9" s="799" t="s">
        <v>135</v>
      </c>
      <c r="BQ9" s="921"/>
      <c r="BR9" s="799" t="s">
        <v>135</v>
      </c>
      <c r="BS9" s="800"/>
      <c r="BT9" s="799" t="s">
        <v>137</v>
      </c>
      <c r="BU9" s="800"/>
      <c r="BV9" s="801" t="s">
        <v>139</v>
      </c>
      <c r="BW9" s="800"/>
      <c r="BX9" s="801" t="s">
        <v>139</v>
      </c>
      <c r="BY9" s="800"/>
      <c r="BZ9" s="801" t="s">
        <v>139</v>
      </c>
      <c r="CA9" s="800"/>
      <c r="CB9" s="801" t="s">
        <v>139</v>
      </c>
      <c r="CC9" s="800"/>
      <c r="CD9" s="801" t="s">
        <v>138</v>
      </c>
      <c r="CE9" s="800"/>
      <c r="CF9" s="801" t="s">
        <v>140</v>
      </c>
      <c r="CG9" s="800"/>
      <c r="CH9" s="799" t="s">
        <v>141</v>
      </c>
      <c r="CI9" s="921"/>
      <c r="CJ9" s="801" t="s">
        <v>84</v>
      </c>
      <c r="CK9" s="802"/>
    </row>
    <row r="10" spans="1:89" ht="12.75">
      <c r="A10" s="923"/>
      <c r="B10" s="924"/>
      <c r="C10" s="924"/>
      <c r="D10" s="924"/>
      <c r="E10" s="924"/>
      <c r="F10" s="920"/>
      <c r="G10" s="920"/>
      <c r="H10" s="800">
        <v>1</v>
      </c>
      <c r="I10" s="814"/>
      <c r="J10" s="814">
        <v>2</v>
      </c>
      <c r="K10" s="814"/>
      <c r="L10" s="814">
        <v>3</v>
      </c>
      <c r="M10" s="814"/>
      <c r="N10" s="814">
        <v>4</v>
      </c>
      <c r="O10" s="814"/>
      <c r="P10" s="815">
        <v>5</v>
      </c>
      <c r="Q10" s="815"/>
      <c r="R10" s="814">
        <v>6</v>
      </c>
      <c r="S10" s="814"/>
      <c r="T10" s="814">
        <v>7</v>
      </c>
      <c r="U10" s="814"/>
      <c r="V10" s="814">
        <v>8</v>
      </c>
      <c r="W10" s="814"/>
      <c r="X10" s="815">
        <v>9</v>
      </c>
      <c r="Y10" s="815"/>
      <c r="Z10" s="814">
        <v>10</v>
      </c>
      <c r="AA10" s="814"/>
      <c r="AB10" s="814">
        <v>11</v>
      </c>
      <c r="AC10" s="814"/>
      <c r="AD10" s="814">
        <v>12</v>
      </c>
      <c r="AE10" s="814"/>
      <c r="AF10" s="814">
        <v>13</v>
      </c>
      <c r="AG10" s="814"/>
      <c r="AH10" s="814">
        <v>14</v>
      </c>
      <c r="AI10" s="814"/>
      <c r="AJ10" s="815">
        <v>15</v>
      </c>
      <c r="AK10" s="815"/>
      <c r="AL10" s="814">
        <v>16</v>
      </c>
      <c r="AM10" s="814"/>
      <c r="AN10" s="814">
        <v>17</v>
      </c>
      <c r="AO10" s="814"/>
      <c r="AP10" s="814">
        <v>18</v>
      </c>
      <c r="AQ10" s="814"/>
      <c r="AR10" s="814">
        <v>19</v>
      </c>
      <c r="AS10" s="814"/>
      <c r="AT10" s="814">
        <v>20</v>
      </c>
      <c r="AU10" s="814"/>
      <c r="AV10" s="814">
        <v>21</v>
      </c>
      <c r="AW10" s="814"/>
      <c r="AX10" s="814">
        <v>22</v>
      </c>
      <c r="AY10" s="814"/>
      <c r="AZ10" s="814">
        <v>23</v>
      </c>
      <c r="BA10" s="814"/>
      <c r="BB10" s="814">
        <v>24</v>
      </c>
      <c r="BC10" s="814"/>
      <c r="BD10" s="815">
        <v>25</v>
      </c>
      <c r="BE10" s="815"/>
      <c r="BF10" s="815">
        <v>27</v>
      </c>
      <c r="BG10" s="815"/>
      <c r="BH10" s="815">
        <v>28</v>
      </c>
      <c r="BI10" s="815"/>
      <c r="BJ10" s="814">
        <v>29</v>
      </c>
      <c r="BK10" s="814"/>
      <c r="BL10" s="814">
        <v>30</v>
      </c>
      <c r="BM10" s="814"/>
      <c r="BN10" s="814">
        <v>31</v>
      </c>
      <c r="BO10" s="814"/>
      <c r="BP10" s="814">
        <v>16</v>
      </c>
      <c r="BQ10" s="814"/>
      <c r="BR10" s="814">
        <v>18</v>
      </c>
      <c r="BS10" s="814"/>
      <c r="BT10" s="801" t="s">
        <v>136</v>
      </c>
      <c r="BU10" s="802"/>
      <c r="BV10" s="801">
        <v>51</v>
      </c>
      <c r="BW10" s="802"/>
      <c r="BX10" s="801">
        <v>53</v>
      </c>
      <c r="BY10" s="802"/>
      <c r="BZ10" s="801">
        <v>55</v>
      </c>
      <c r="CA10" s="802"/>
      <c r="CB10" s="801">
        <v>57</v>
      </c>
      <c r="CC10" s="802"/>
      <c r="CD10" s="860">
        <v>3</v>
      </c>
      <c r="CE10" s="861"/>
      <c r="CF10" s="801">
        <v>7</v>
      </c>
      <c r="CG10" s="802"/>
      <c r="CH10" s="814">
        <v>2</v>
      </c>
      <c r="CI10" s="801"/>
      <c r="CJ10" s="926" t="s">
        <v>4</v>
      </c>
      <c r="CK10" s="928" t="s">
        <v>5</v>
      </c>
    </row>
    <row r="11" spans="1:91" ht="26.25" thickBot="1">
      <c r="A11" s="923"/>
      <c r="B11" s="925"/>
      <c r="C11" s="925"/>
      <c r="D11" s="925"/>
      <c r="E11" s="925"/>
      <c r="F11" s="920"/>
      <c r="G11" s="920"/>
      <c r="H11" s="4" t="s">
        <v>6</v>
      </c>
      <c r="I11" s="7" t="s">
        <v>7</v>
      </c>
      <c r="J11" s="4" t="s">
        <v>6</v>
      </c>
      <c r="K11" s="7" t="s">
        <v>7</v>
      </c>
      <c r="L11" s="4" t="s">
        <v>6</v>
      </c>
      <c r="M11" s="7" t="s">
        <v>7</v>
      </c>
      <c r="N11" s="4" t="s">
        <v>6</v>
      </c>
      <c r="O11" s="7" t="s">
        <v>7</v>
      </c>
      <c r="P11" s="4" t="s">
        <v>6</v>
      </c>
      <c r="Q11" s="7" t="s">
        <v>7</v>
      </c>
      <c r="R11" s="3" t="s">
        <v>6</v>
      </c>
      <c r="S11" s="7" t="s">
        <v>7</v>
      </c>
      <c r="T11" s="3" t="s">
        <v>6</v>
      </c>
      <c r="U11" s="7" t="s">
        <v>7</v>
      </c>
      <c r="V11" s="3" t="s">
        <v>6</v>
      </c>
      <c r="W11" s="7" t="s">
        <v>7</v>
      </c>
      <c r="X11" s="147" t="s">
        <v>6</v>
      </c>
      <c r="Y11" s="7" t="s">
        <v>7</v>
      </c>
      <c r="Z11" s="147" t="s">
        <v>6</v>
      </c>
      <c r="AA11" s="7" t="s">
        <v>7</v>
      </c>
      <c r="AB11" s="3" t="s">
        <v>6</v>
      </c>
      <c r="AC11" s="7" t="s">
        <v>7</v>
      </c>
      <c r="AD11" s="3" t="s">
        <v>6</v>
      </c>
      <c r="AE11" s="7" t="s">
        <v>7</v>
      </c>
      <c r="AF11" s="3" t="s">
        <v>6</v>
      </c>
      <c r="AG11" s="7" t="s">
        <v>7</v>
      </c>
      <c r="AH11" s="3" t="s">
        <v>6</v>
      </c>
      <c r="AI11" s="7" t="s">
        <v>7</v>
      </c>
      <c r="AJ11" s="3" t="s">
        <v>6</v>
      </c>
      <c r="AK11" s="7" t="s">
        <v>7</v>
      </c>
      <c r="AL11" s="3" t="s">
        <v>6</v>
      </c>
      <c r="AM11" s="7" t="s">
        <v>7</v>
      </c>
      <c r="AN11" s="3" t="s">
        <v>6</v>
      </c>
      <c r="AO11" s="7" t="s">
        <v>7</v>
      </c>
      <c r="AP11" s="3" t="s">
        <v>6</v>
      </c>
      <c r="AQ11" s="7" t="s">
        <v>7</v>
      </c>
      <c r="AR11" s="3" t="s">
        <v>6</v>
      </c>
      <c r="AS11" s="7" t="s">
        <v>7</v>
      </c>
      <c r="AT11" s="3" t="s">
        <v>6</v>
      </c>
      <c r="AU11" s="7" t="s">
        <v>7</v>
      </c>
      <c r="AV11" s="3" t="s">
        <v>6</v>
      </c>
      <c r="AW11" s="7" t="s">
        <v>7</v>
      </c>
      <c r="AX11" s="3" t="s">
        <v>6</v>
      </c>
      <c r="AY11" s="7" t="s">
        <v>7</v>
      </c>
      <c r="AZ11" s="3" t="s">
        <v>6</v>
      </c>
      <c r="BA11" s="7" t="s">
        <v>7</v>
      </c>
      <c r="BB11" s="3" t="s">
        <v>6</v>
      </c>
      <c r="BC11" s="7" t="s">
        <v>7</v>
      </c>
      <c r="BD11" s="5" t="s">
        <v>6</v>
      </c>
      <c r="BE11" s="8" t="s">
        <v>7</v>
      </c>
      <c r="BF11" s="5" t="s">
        <v>6</v>
      </c>
      <c r="BG11" s="8" t="s">
        <v>7</v>
      </c>
      <c r="BH11" s="3" t="s">
        <v>6</v>
      </c>
      <c r="BI11" s="8" t="s">
        <v>7</v>
      </c>
      <c r="BJ11" s="3" t="s">
        <v>6</v>
      </c>
      <c r="BK11" s="7" t="s">
        <v>7</v>
      </c>
      <c r="BL11" s="3" t="s">
        <v>6</v>
      </c>
      <c r="BM11" s="7" t="s">
        <v>7</v>
      </c>
      <c r="BN11" s="3" t="s">
        <v>6</v>
      </c>
      <c r="BO11" s="7" t="s">
        <v>7</v>
      </c>
      <c r="BP11" s="3" t="s">
        <v>6</v>
      </c>
      <c r="BQ11" s="7" t="s">
        <v>7</v>
      </c>
      <c r="BR11" s="3" t="s">
        <v>6</v>
      </c>
      <c r="BS11" s="7" t="s">
        <v>7</v>
      </c>
      <c r="BT11" s="3" t="s">
        <v>6</v>
      </c>
      <c r="BU11" s="7" t="s">
        <v>7</v>
      </c>
      <c r="BV11" s="3" t="s">
        <v>6</v>
      </c>
      <c r="BW11" s="7" t="s">
        <v>7</v>
      </c>
      <c r="BX11" s="3" t="s">
        <v>6</v>
      </c>
      <c r="BY11" s="7" t="s">
        <v>7</v>
      </c>
      <c r="BZ11" s="3" t="s">
        <v>6</v>
      </c>
      <c r="CA11" s="7" t="s">
        <v>7</v>
      </c>
      <c r="CB11" s="3" t="s">
        <v>6</v>
      </c>
      <c r="CC11" s="7" t="s">
        <v>7</v>
      </c>
      <c r="CD11" s="3" t="s">
        <v>6</v>
      </c>
      <c r="CE11" s="7" t="s">
        <v>7</v>
      </c>
      <c r="CF11" s="3" t="s">
        <v>6</v>
      </c>
      <c r="CG11" s="7" t="s">
        <v>7</v>
      </c>
      <c r="CH11" s="3" t="s">
        <v>6</v>
      </c>
      <c r="CI11" s="145" t="s">
        <v>7</v>
      </c>
      <c r="CJ11" s="927"/>
      <c r="CK11" s="927"/>
      <c r="CL11" s="12"/>
      <c r="CM11" s="12"/>
    </row>
    <row r="12" spans="1:91" ht="12.75" customHeight="1" thickBot="1">
      <c r="A12" s="311"/>
      <c r="B12" s="832" t="s">
        <v>42</v>
      </c>
      <c r="C12" s="844"/>
      <c r="D12" s="844"/>
      <c r="E12" s="845"/>
      <c r="F12" s="165"/>
      <c r="G12" s="5"/>
      <c r="H12" s="5"/>
      <c r="I12" s="8"/>
      <c r="J12" s="5"/>
      <c r="K12" s="8"/>
      <c r="L12" s="5"/>
      <c r="M12" s="8"/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8"/>
      <c r="Z12" s="8"/>
      <c r="AA12" s="8"/>
      <c r="AB12" s="5"/>
      <c r="AC12" s="8"/>
      <c r="AD12" s="5"/>
      <c r="AE12" s="8"/>
      <c r="AF12" s="5"/>
      <c r="AG12" s="8"/>
      <c r="AH12" s="5"/>
      <c r="AI12" s="8"/>
      <c r="AJ12" s="5"/>
      <c r="AK12" s="8"/>
      <c r="AL12" s="5"/>
      <c r="AM12" s="8"/>
      <c r="AN12" s="5"/>
      <c r="AO12" s="8"/>
      <c r="AP12" s="5"/>
      <c r="AQ12" s="8"/>
      <c r="AR12" s="5"/>
      <c r="AS12" s="8"/>
      <c r="AT12" s="5"/>
      <c r="AU12" s="8"/>
      <c r="AV12" s="5"/>
      <c r="AW12" s="8"/>
      <c r="AX12" s="8"/>
      <c r="AY12" s="8"/>
      <c r="AZ12" s="8"/>
      <c r="BA12" s="8"/>
      <c r="BB12" s="8"/>
      <c r="BC12" s="8"/>
      <c r="BD12" s="5"/>
      <c r="BE12" s="8"/>
      <c r="BF12" s="5"/>
      <c r="BG12" s="8"/>
      <c r="BH12" s="5"/>
      <c r="BI12" s="8"/>
      <c r="BJ12" s="5"/>
      <c r="BK12" s="8"/>
      <c r="BL12" s="5"/>
      <c r="BM12" s="8"/>
      <c r="BN12" s="5"/>
      <c r="BO12" s="8"/>
      <c r="BP12" s="5"/>
      <c r="BQ12" s="8"/>
      <c r="BR12" s="5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144"/>
      <c r="CK12" s="98"/>
      <c r="CL12" s="12"/>
      <c r="CM12" s="12"/>
    </row>
    <row r="13" spans="1:89" ht="15.75" customHeight="1">
      <c r="A13" s="306">
        <v>1</v>
      </c>
      <c r="B13" s="841" t="s">
        <v>131</v>
      </c>
      <c r="C13" s="842"/>
      <c r="D13" s="842"/>
      <c r="E13" s="843"/>
      <c r="F13" s="78" t="s">
        <v>17</v>
      </c>
      <c r="G13" s="78">
        <v>7000</v>
      </c>
      <c r="H13" s="5"/>
      <c r="I13" s="8">
        <f>G13*H13</f>
        <v>0</v>
      </c>
      <c r="J13" s="5"/>
      <c r="K13" s="8">
        <f>G13*J13</f>
        <v>0</v>
      </c>
      <c r="L13" s="5"/>
      <c r="M13" s="8">
        <f>G13*L13</f>
        <v>0</v>
      </c>
      <c r="N13" s="5"/>
      <c r="O13" s="8">
        <f>G13*N13</f>
        <v>0</v>
      </c>
      <c r="P13" s="5"/>
      <c r="Q13" s="8">
        <f>G13*P13</f>
        <v>0</v>
      </c>
      <c r="R13" s="5"/>
      <c r="S13" s="8">
        <f>G13*R13</f>
        <v>0</v>
      </c>
      <c r="T13" s="5"/>
      <c r="U13" s="8">
        <f>G13*T13</f>
        <v>0</v>
      </c>
      <c r="V13" s="5"/>
      <c r="W13" s="8">
        <f>G13*V13</f>
        <v>0</v>
      </c>
      <c r="X13" s="5"/>
      <c r="Y13" s="8">
        <f>G13*X13</f>
        <v>0</v>
      </c>
      <c r="Z13" s="8"/>
      <c r="AA13" s="8">
        <f aca="true" t="shared" si="0" ref="AA13:AA68">G13*Z13</f>
        <v>0</v>
      </c>
      <c r="AB13" s="5"/>
      <c r="AC13" s="8">
        <f aca="true" t="shared" si="1" ref="AC13:AC68">G13*AB13</f>
        <v>0</v>
      </c>
      <c r="AD13" s="5"/>
      <c r="AE13" s="8">
        <f aca="true" t="shared" si="2" ref="AE13:AE68">G13*AD13</f>
        <v>0</v>
      </c>
      <c r="AF13" s="5"/>
      <c r="AG13" s="8">
        <f aca="true" t="shared" si="3" ref="AG13:AG68">G13*AF13</f>
        <v>0</v>
      </c>
      <c r="AH13" s="5"/>
      <c r="AI13" s="8">
        <f aca="true" t="shared" si="4" ref="AI13:AI67">G13*AH13</f>
        <v>0</v>
      </c>
      <c r="AJ13" s="5"/>
      <c r="AK13" s="8">
        <f aca="true" t="shared" si="5" ref="AK13:AK67">G13*AJ13</f>
        <v>0</v>
      </c>
      <c r="AL13" s="5"/>
      <c r="AM13" s="8">
        <f aca="true" t="shared" si="6" ref="AM13:AM67">G13*AL13</f>
        <v>0</v>
      </c>
      <c r="AN13" s="8"/>
      <c r="AO13" s="8">
        <f aca="true" t="shared" si="7" ref="AO13:AO67">G13*AN13</f>
        <v>0</v>
      </c>
      <c r="AP13" s="8"/>
      <c r="AQ13" s="8">
        <f aca="true" t="shared" si="8" ref="AQ13:AQ67">G13*AP13</f>
        <v>0</v>
      </c>
      <c r="AR13" s="8"/>
      <c r="AS13" s="8">
        <f aca="true" t="shared" si="9" ref="AS13:AS68">G13*AR13</f>
        <v>0</v>
      </c>
      <c r="AT13" s="8"/>
      <c r="AU13" s="8">
        <f aca="true" t="shared" si="10" ref="AU13:AU68">G13*AT13</f>
        <v>0</v>
      </c>
      <c r="AV13" s="8"/>
      <c r="AW13" s="8">
        <f aca="true" t="shared" si="11" ref="AW13:AW68">G13*AV13</f>
        <v>0</v>
      </c>
      <c r="AX13" s="8"/>
      <c r="AY13" s="8">
        <f aca="true" t="shared" si="12" ref="AY13:AY68">G13*AX13</f>
        <v>0</v>
      </c>
      <c r="AZ13" s="8"/>
      <c r="BA13" s="8">
        <f aca="true" t="shared" si="13" ref="BA13:BA68">G13*AZ13</f>
        <v>0</v>
      </c>
      <c r="BB13" s="8"/>
      <c r="BC13" s="8">
        <f aca="true" t="shared" si="14" ref="BC13:BC68">G13*BB13</f>
        <v>0</v>
      </c>
      <c r="BD13" s="8"/>
      <c r="BE13" s="8">
        <f aca="true" t="shared" si="15" ref="BE13:BE68">G13*BD13</f>
        <v>0</v>
      </c>
      <c r="BF13" s="8"/>
      <c r="BG13" s="8">
        <f aca="true" t="shared" si="16" ref="BG13:BG68">G13*BF13</f>
        <v>0</v>
      </c>
      <c r="BH13" s="8"/>
      <c r="BI13" s="8">
        <f aca="true" t="shared" si="17" ref="BI13:BI68">G13*BH13</f>
        <v>0</v>
      </c>
      <c r="BJ13" s="8"/>
      <c r="BK13" s="8">
        <f aca="true" t="shared" si="18" ref="BK13:BK68">G13*BJ13</f>
        <v>0</v>
      </c>
      <c r="BL13" s="5"/>
      <c r="BM13" s="8">
        <f aca="true" t="shared" si="19" ref="BM13:BM68">G13*BL13</f>
        <v>0</v>
      </c>
      <c r="BN13" s="5"/>
      <c r="BO13" s="8">
        <f aca="true" t="shared" si="20" ref="BO13:BO67">G13*BN13</f>
        <v>0</v>
      </c>
      <c r="BP13" s="5"/>
      <c r="BQ13" s="8">
        <f aca="true" t="shared" si="21" ref="BQ13:BQ68">G13*BP13</f>
        <v>0</v>
      </c>
      <c r="BR13" s="5"/>
      <c r="BS13" s="8">
        <f aca="true" t="shared" si="22" ref="BS13:BS68">G13*BR13</f>
        <v>0</v>
      </c>
      <c r="BT13" s="8"/>
      <c r="BU13" s="8">
        <f aca="true" t="shared" si="23" ref="BU13:BU68">G13*BT13</f>
        <v>0</v>
      </c>
      <c r="BV13" s="8"/>
      <c r="BW13" s="8">
        <f aca="true" t="shared" si="24" ref="BW13:BW68">G13*BV13</f>
        <v>0</v>
      </c>
      <c r="BX13" s="8"/>
      <c r="BY13" s="8">
        <f aca="true" t="shared" si="25" ref="BY13:BY68">G13*BX13</f>
        <v>0</v>
      </c>
      <c r="BZ13" s="132"/>
      <c r="CA13" s="8">
        <f aca="true" t="shared" si="26" ref="CA13:CA68">G13*BZ13</f>
        <v>0</v>
      </c>
      <c r="CB13" s="8"/>
      <c r="CC13" s="8">
        <f aca="true" t="shared" si="27" ref="CC13:CC68">G13*CB13</f>
        <v>0</v>
      </c>
      <c r="CD13" s="8"/>
      <c r="CE13" s="8">
        <f aca="true" t="shared" si="28" ref="CE13:CE68">G13*CD13</f>
        <v>0</v>
      </c>
      <c r="CF13" s="8"/>
      <c r="CG13" s="8">
        <f aca="true" t="shared" si="29" ref="CG13:CG68">G13*CF13</f>
        <v>0</v>
      </c>
      <c r="CH13" s="5"/>
      <c r="CI13" s="8">
        <f aca="true" t="shared" si="30" ref="CI13:CI67">G13*CH13</f>
        <v>0</v>
      </c>
      <c r="CJ13" s="8">
        <f>H13+J13+L13+N13+P13+R13+T13+V13+X13+Z13+AB13+AD13+AF13+AH13+AJ13+AL13+AN13+AP13+AR13+AT13+AV13+AX13+AZ13+BB13+BD13+BF13+BH13+BJ13+BL13+BN13+BP13+BR13+BT13+BV13+BX13+BZ13+CB13+CD13+CF13+CH13</f>
        <v>0</v>
      </c>
      <c r="CK13" s="8">
        <f>I13+K13+M13+O13+Q13+S13+U13+W13+Y13+AA13+AC13+AE13+AG13+AI13+AK13+AM13+AO13+AQ13+AS13+AU13+AW13+AY13+BA13+BC13+BE13+BG13+BI13+BK13+BM13+BO13+BQ13+BS13+BU13+BW13+BY13+CA13+CC13+CE13+CG13+CI13</f>
        <v>0</v>
      </c>
    </row>
    <row r="14" spans="1:89" ht="15" customHeight="1">
      <c r="A14" s="158">
        <v>2</v>
      </c>
      <c r="B14" s="808" t="s">
        <v>95</v>
      </c>
      <c r="C14" s="806"/>
      <c r="D14" s="806"/>
      <c r="E14" s="807"/>
      <c r="F14" s="78" t="s">
        <v>43</v>
      </c>
      <c r="G14" s="78">
        <v>9500</v>
      </c>
      <c r="H14" s="5"/>
      <c r="I14" s="8">
        <f aca="true" t="shared" si="31" ref="I14:I67">G14*H14</f>
        <v>0</v>
      </c>
      <c r="J14" s="5"/>
      <c r="K14" s="8">
        <f aca="true" t="shared" si="32" ref="K14:K67">G14*J14</f>
        <v>0</v>
      </c>
      <c r="L14" s="5"/>
      <c r="M14" s="8">
        <f aca="true" t="shared" si="33" ref="M14:M67">G14*L14</f>
        <v>0</v>
      </c>
      <c r="N14" s="5"/>
      <c r="O14" s="8">
        <f aca="true" t="shared" si="34" ref="O14:O67">G14*N14</f>
        <v>0</v>
      </c>
      <c r="P14" s="5"/>
      <c r="Q14" s="8">
        <f aca="true" t="shared" si="35" ref="Q14:Q67">G14*P14</f>
        <v>0</v>
      </c>
      <c r="R14" s="5"/>
      <c r="S14" s="8">
        <f aca="true" t="shared" si="36" ref="S14:S67">G14*R14</f>
        <v>0</v>
      </c>
      <c r="T14" s="5"/>
      <c r="U14" s="8">
        <f aca="true" t="shared" si="37" ref="U14:U67">G14*T14</f>
        <v>0</v>
      </c>
      <c r="V14" s="5"/>
      <c r="W14" s="8">
        <f aca="true" t="shared" si="38" ref="W14:W67">G14*V14</f>
        <v>0</v>
      </c>
      <c r="X14" s="5"/>
      <c r="Y14" s="8">
        <f aca="true" t="shared" si="39" ref="Y14:Y67">G14*X14</f>
        <v>0</v>
      </c>
      <c r="Z14" s="5"/>
      <c r="AA14" s="8">
        <f t="shared" si="0"/>
        <v>0</v>
      </c>
      <c r="AB14" s="5"/>
      <c r="AC14" s="8">
        <f t="shared" si="1"/>
        <v>0</v>
      </c>
      <c r="AD14" s="5"/>
      <c r="AE14" s="8">
        <f t="shared" si="2"/>
        <v>0</v>
      </c>
      <c r="AF14" s="5"/>
      <c r="AG14" s="8">
        <f t="shared" si="3"/>
        <v>0</v>
      </c>
      <c r="AH14" s="5"/>
      <c r="AI14" s="8">
        <f t="shared" si="4"/>
        <v>0</v>
      </c>
      <c r="AJ14" s="5"/>
      <c r="AK14" s="8">
        <f t="shared" si="5"/>
        <v>0</v>
      </c>
      <c r="AL14" s="5"/>
      <c r="AM14" s="8">
        <f t="shared" si="6"/>
        <v>0</v>
      </c>
      <c r="AN14" s="5"/>
      <c r="AO14" s="8">
        <f t="shared" si="7"/>
        <v>0</v>
      </c>
      <c r="AP14" s="5"/>
      <c r="AQ14" s="8">
        <f t="shared" si="8"/>
        <v>0</v>
      </c>
      <c r="AR14" s="5"/>
      <c r="AS14" s="8">
        <f t="shared" si="9"/>
        <v>0</v>
      </c>
      <c r="AT14" s="5"/>
      <c r="AU14" s="8">
        <f t="shared" si="10"/>
        <v>0</v>
      </c>
      <c r="AV14" s="5"/>
      <c r="AW14" s="8">
        <f t="shared" si="11"/>
        <v>0</v>
      </c>
      <c r="AX14" s="5"/>
      <c r="AY14" s="8">
        <f t="shared" si="12"/>
        <v>0</v>
      </c>
      <c r="AZ14" s="5"/>
      <c r="BA14" s="8">
        <f t="shared" si="13"/>
        <v>0</v>
      </c>
      <c r="BB14" s="5"/>
      <c r="BC14" s="8">
        <f t="shared" si="14"/>
        <v>0</v>
      </c>
      <c r="BD14" s="5"/>
      <c r="BE14" s="8">
        <f t="shared" si="15"/>
        <v>0</v>
      </c>
      <c r="BF14" s="5"/>
      <c r="BG14" s="8">
        <f t="shared" si="16"/>
        <v>0</v>
      </c>
      <c r="BH14" s="5"/>
      <c r="BI14" s="8">
        <f t="shared" si="17"/>
        <v>0</v>
      </c>
      <c r="BJ14" s="5"/>
      <c r="BK14" s="8">
        <f t="shared" si="18"/>
        <v>0</v>
      </c>
      <c r="BL14" s="5"/>
      <c r="BM14" s="8">
        <f t="shared" si="19"/>
        <v>0</v>
      </c>
      <c r="BN14" s="5"/>
      <c r="BO14" s="8">
        <f t="shared" si="20"/>
        <v>0</v>
      </c>
      <c r="BP14" s="5"/>
      <c r="BQ14" s="8">
        <f t="shared" si="21"/>
        <v>0</v>
      </c>
      <c r="BR14" s="5"/>
      <c r="BS14" s="8">
        <f t="shared" si="22"/>
        <v>0</v>
      </c>
      <c r="BT14" s="5"/>
      <c r="BU14" s="8">
        <f t="shared" si="23"/>
        <v>0</v>
      </c>
      <c r="BV14" s="5"/>
      <c r="BW14" s="8">
        <f t="shared" si="24"/>
        <v>0</v>
      </c>
      <c r="BX14" s="5"/>
      <c r="BY14" s="8">
        <f t="shared" si="25"/>
        <v>0</v>
      </c>
      <c r="BZ14" s="129"/>
      <c r="CA14" s="8">
        <f t="shared" si="26"/>
        <v>0</v>
      </c>
      <c r="CB14" s="5"/>
      <c r="CC14" s="8">
        <f t="shared" si="27"/>
        <v>0</v>
      </c>
      <c r="CD14" s="5"/>
      <c r="CE14" s="8">
        <f t="shared" si="28"/>
        <v>0</v>
      </c>
      <c r="CF14" s="5"/>
      <c r="CG14" s="8">
        <f t="shared" si="29"/>
        <v>0</v>
      </c>
      <c r="CH14" s="5"/>
      <c r="CI14" s="8">
        <f t="shared" si="30"/>
        <v>0</v>
      </c>
      <c r="CJ14" s="8">
        <f aca="true" t="shared" si="40" ref="CJ14:CJ71">H14+J14+L14+N14+P14+R14+T14+V14+X14+Z14+AB14+AD14+AF14+AH14+AJ14+AL14+AN14+AP14+AR14+AT14+AV14+AX14+AZ14+BB14+BD14+BF14+BH14+BJ14+BL14+BN14+BP14+BR14+BT14+BV14+BX14+BZ14+CB14+CD14+CF14+CH14</f>
        <v>0</v>
      </c>
      <c r="CK14" s="8">
        <f aca="true" t="shared" si="41" ref="CK14:CK71">I14+K14+M14+O14+Q14+S14+U14+W14+Y14+AA14+AC14+AE14+AG14+AI14+AK14+AM14+AO14+AQ14+AS14+AU14+AW14+AY14+BA14+BC14+BE14+BG14+BI14+BK14+BM14+BO14+BQ14+BS14+BU14+BW14+BY14+CA14+CC14+CE14+CG14+CI14</f>
        <v>0</v>
      </c>
    </row>
    <row r="15" spans="1:89" ht="15" customHeight="1">
      <c r="A15" s="158">
        <v>3</v>
      </c>
      <c r="B15" s="803" t="s">
        <v>158</v>
      </c>
      <c r="C15" s="804"/>
      <c r="D15" s="804"/>
      <c r="E15" s="805"/>
      <c r="F15" s="78" t="s">
        <v>44</v>
      </c>
      <c r="G15" s="78">
        <v>350</v>
      </c>
      <c r="H15" s="5"/>
      <c r="I15" s="8">
        <f t="shared" si="31"/>
        <v>0</v>
      </c>
      <c r="J15" s="5"/>
      <c r="K15" s="8">
        <f t="shared" si="32"/>
        <v>0</v>
      </c>
      <c r="L15" s="5"/>
      <c r="M15" s="8">
        <f t="shared" si="33"/>
        <v>0</v>
      </c>
      <c r="N15" s="5"/>
      <c r="O15" s="8">
        <f t="shared" si="34"/>
        <v>0</v>
      </c>
      <c r="P15" s="5"/>
      <c r="Q15" s="8">
        <f t="shared" si="35"/>
        <v>0</v>
      </c>
      <c r="R15" s="5"/>
      <c r="S15" s="8">
        <f t="shared" si="36"/>
        <v>0</v>
      </c>
      <c r="T15" s="5"/>
      <c r="U15" s="8">
        <f t="shared" si="37"/>
        <v>0</v>
      </c>
      <c r="V15" s="5"/>
      <c r="W15" s="8">
        <f t="shared" si="38"/>
        <v>0</v>
      </c>
      <c r="X15" s="5"/>
      <c r="Y15" s="8">
        <f t="shared" si="39"/>
        <v>0</v>
      </c>
      <c r="Z15" s="5"/>
      <c r="AA15" s="8">
        <f t="shared" si="0"/>
        <v>0</v>
      </c>
      <c r="AB15" s="5"/>
      <c r="AC15" s="8">
        <f t="shared" si="1"/>
        <v>0</v>
      </c>
      <c r="AD15" s="5"/>
      <c r="AE15" s="8">
        <f t="shared" si="2"/>
        <v>0</v>
      </c>
      <c r="AF15" s="5"/>
      <c r="AG15" s="8">
        <f t="shared" si="3"/>
        <v>0</v>
      </c>
      <c r="AH15" s="5"/>
      <c r="AI15" s="8">
        <f t="shared" si="4"/>
        <v>0</v>
      </c>
      <c r="AJ15" s="5"/>
      <c r="AK15" s="8">
        <f t="shared" si="5"/>
        <v>0</v>
      </c>
      <c r="AL15" s="5"/>
      <c r="AM15" s="8">
        <f t="shared" si="6"/>
        <v>0</v>
      </c>
      <c r="AN15" s="5"/>
      <c r="AO15" s="8">
        <f t="shared" si="7"/>
        <v>0</v>
      </c>
      <c r="AP15" s="5"/>
      <c r="AQ15" s="8">
        <f t="shared" si="8"/>
        <v>0</v>
      </c>
      <c r="AR15" s="5"/>
      <c r="AS15" s="8">
        <f t="shared" si="9"/>
        <v>0</v>
      </c>
      <c r="AT15" s="5"/>
      <c r="AU15" s="8">
        <f t="shared" si="10"/>
        <v>0</v>
      </c>
      <c r="AV15" s="5"/>
      <c r="AW15" s="8">
        <f t="shared" si="11"/>
        <v>0</v>
      </c>
      <c r="AX15" s="5"/>
      <c r="AY15" s="8">
        <f t="shared" si="12"/>
        <v>0</v>
      </c>
      <c r="AZ15" s="5"/>
      <c r="BA15" s="8">
        <f t="shared" si="13"/>
        <v>0</v>
      </c>
      <c r="BB15" s="5"/>
      <c r="BC15" s="8">
        <f t="shared" si="14"/>
        <v>0</v>
      </c>
      <c r="BD15" s="5"/>
      <c r="BE15" s="8">
        <f t="shared" si="15"/>
        <v>0</v>
      </c>
      <c r="BF15" s="5"/>
      <c r="BG15" s="8">
        <f t="shared" si="16"/>
        <v>0</v>
      </c>
      <c r="BH15" s="5"/>
      <c r="BI15" s="8">
        <f t="shared" si="17"/>
        <v>0</v>
      </c>
      <c r="BJ15" s="5"/>
      <c r="BK15" s="8">
        <f t="shared" si="18"/>
        <v>0</v>
      </c>
      <c r="BL15" s="5"/>
      <c r="BM15" s="8">
        <f t="shared" si="19"/>
        <v>0</v>
      </c>
      <c r="BN15" s="5"/>
      <c r="BO15" s="8">
        <f t="shared" si="20"/>
        <v>0</v>
      </c>
      <c r="BP15" s="5"/>
      <c r="BQ15" s="8">
        <f t="shared" si="21"/>
        <v>0</v>
      </c>
      <c r="BR15" s="5"/>
      <c r="BS15" s="8">
        <f t="shared" si="22"/>
        <v>0</v>
      </c>
      <c r="BT15" s="5"/>
      <c r="BU15" s="8">
        <f t="shared" si="23"/>
        <v>0</v>
      </c>
      <c r="BV15" s="5"/>
      <c r="BW15" s="8">
        <f t="shared" si="24"/>
        <v>0</v>
      </c>
      <c r="BX15" s="5"/>
      <c r="BY15" s="8">
        <f t="shared" si="25"/>
        <v>0</v>
      </c>
      <c r="BZ15" s="129"/>
      <c r="CA15" s="8">
        <f t="shared" si="26"/>
        <v>0</v>
      </c>
      <c r="CB15" s="5"/>
      <c r="CC15" s="8">
        <f t="shared" si="27"/>
        <v>0</v>
      </c>
      <c r="CD15" s="5"/>
      <c r="CE15" s="8">
        <f t="shared" si="28"/>
        <v>0</v>
      </c>
      <c r="CF15" s="5"/>
      <c r="CG15" s="8">
        <f t="shared" si="29"/>
        <v>0</v>
      </c>
      <c r="CH15" s="5"/>
      <c r="CI15" s="8">
        <f t="shared" si="30"/>
        <v>0</v>
      </c>
      <c r="CJ15" s="8">
        <f t="shared" si="40"/>
        <v>0</v>
      </c>
      <c r="CK15" s="8">
        <f t="shared" si="41"/>
        <v>0</v>
      </c>
    </row>
    <row r="16" spans="1:95" ht="15" customHeight="1">
      <c r="A16" s="158">
        <v>4</v>
      </c>
      <c r="B16" s="803" t="s">
        <v>157</v>
      </c>
      <c r="C16" s="804"/>
      <c r="D16" s="804"/>
      <c r="E16" s="805"/>
      <c r="F16" s="78" t="s">
        <v>44</v>
      </c>
      <c r="G16" s="78">
        <v>60</v>
      </c>
      <c r="H16" s="5"/>
      <c r="I16" s="8">
        <f t="shared" si="31"/>
        <v>0</v>
      </c>
      <c r="J16" s="5"/>
      <c r="K16" s="8">
        <f t="shared" si="32"/>
        <v>0</v>
      </c>
      <c r="L16" s="5"/>
      <c r="M16" s="8">
        <f t="shared" si="33"/>
        <v>0</v>
      </c>
      <c r="N16" s="5"/>
      <c r="O16" s="8">
        <f t="shared" si="34"/>
        <v>0</v>
      </c>
      <c r="P16" s="5"/>
      <c r="Q16" s="8">
        <f t="shared" si="35"/>
        <v>0</v>
      </c>
      <c r="R16" s="5"/>
      <c r="S16" s="8">
        <f t="shared" si="36"/>
        <v>0</v>
      </c>
      <c r="T16" s="5"/>
      <c r="U16" s="8">
        <f t="shared" si="37"/>
        <v>0</v>
      </c>
      <c r="V16" s="5"/>
      <c r="W16" s="8">
        <f t="shared" si="38"/>
        <v>0</v>
      </c>
      <c r="X16" s="5"/>
      <c r="Y16" s="8">
        <f t="shared" si="39"/>
        <v>0</v>
      </c>
      <c r="Z16" s="5"/>
      <c r="AA16" s="8">
        <f t="shared" si="0"/>
        <v>0</v>
      </c>
      <c r="AB16" s="5"/>
      <c r="AC16" s="8">
        <f t="shared" si="1"/>
        <v>0</v>
      </c>
      <c r="AD16" s="5"/>
      <c r="AE16" s="8">
        <f t="shared" si="2"/>
        <v>0</v>
      </c>
      <c r="AF16" s="5"/>
      <c r="AG16" s="8">
        <f t="shared" si="3"/>
        <v>0</v>
      </c>
      <c r="AH16" s="5"/>
      <c r="AI16" s="8">
        <f t="shared" si="4"/>
        <v>0</v>
      </c>
      <c r="AJ16" s="5"/>
      <c r="AK16" s="8">
        <f t="shared" si="5"/>
        <v>0</v>
      </c>
      <c r="AL16" s="5"/>
      <c r="AM16" s="8">
        <f t="shared" si="6"/>
        <v>0</v>
      </c>
      <c r="AN16" s="5"/>
      <c r="AO16" s="8">
        <f t="shared" si="7"/>
        <v>0</v>
      </c>
      <c r="AP16" s="5"/>
      <c r="AQ16" s="8">
        <f t="shared" si="8"/>
        <v>0</v>
      </c>
      <c r="AR16" s="5"/>
      <c r="AS16" s="8">
        <f t="shared" si="9"/>
        <v>0</v>
      </c>
      <c r="AT16" s="5"/>
      <c r="AU16" s="8">
        <f t="shared" si="10"/>
        <v>0</v>
      </c>
      <c r="AV16" s="5"/>
      <c r="AW16" s="8">
        <f t="shared" si="11"/>
        <v>0</v>
      </c>
      <c r="AX16" s="5"/>
      <c r="AY16" s="8">
        <f t="shared" si="12"/>
        <v>0</v>
      </c>
      <c r="AZ16" s="5"/>
      <c r="BA16" s="8">
        <f t="shared" si="13"/>
        <v>0</v>
      </c>
      <c r="BB16" s="5"/>
      <c r="BC16" s="8">
        <f t="shared" si="14"/>
        <v>0</v>
      </c>
      <c r="BD16" s="5"/>
      <c r="BE16" s="8">
        <f t="shared" si="15"/>
        <v>0</v>
      </c>
      <c r="BF16" s="5"/>
      <c r="BG16" s="8">
        <f t="shared" si="16"/>
        <v>0</v>
      </c>
      <c r="BH16" s="5"/>
      <c r="BI16" s="8">
        <f t="shared" si="17"/>
        <v>0</v>
      </c>
      <c r="BJ16" s="5"/>
      <c r="BK16" s="8">
        <f t="shared" si="18"/>
        <v>0</v>
      </c>
      <c r="BL16" s="5"/>
      <c r="BM16" s="8">
        <f t="shared" si="19"/>
        <v>0</v>
      </c>
      <c r="BN16" s="5"/>
      <c r="BO16" s="8">
        <f t="shared" si="20"/>
        <v>0</v>
      </c>
      <c r="BP16" s="5"/>
      <c r="BQ16" s="8">
        <f t="shared" si="21"/>
        <v>0</v>
      </c>
      <c r="BR16" s="5"/>
      <c r="BS16" s="8">
        <f t="shared" si="22"/>
        <v>0</v>
      </c>
      <c r="BT16" s="5"/>
      <c r="BU16" s="8">
        <f t="shared" si="23"/>
        <v>0</v>
      </c>
      <c r="BV16" s="5"/>
      <c r="BW16" s="8">
        <f t="shared" si="24"/>
        <v>0</v>
      </c>
      <c r="BX16" s="5"/>
      <c r="BY16" s="8">
        <f t="shared" si="25"/>
        <v>0</v>
      </c>
      <c r="BZ16" s="129"/>
      <c r="CA16" s="8">
        <f t="shared" si="26"/>
        <v>0</v>
      </c>
      <c r="CB16" s="5"/>
      <c r="CC16" s="8">
        <f t="shared" si="27"/>
        <v>0</v>
      </c>
      <c r="CD16" s="5"/>
      <c r="CE16" s="8">
        <f t="shared" si="28"/>
        <v>0</v>
      </c>
      <c r="CF16" s="5"/>
      <c r="CG16" s="8">
        <f t="shared" si="29"/>
        <v>0</v>
      </c>
      <c r="CH16" s="5"/>
      <c r="CI16" s="8">
        <f t="shared" si="30"/>
        <v>0</v>
      </c>
      <c r="CJ16" s="8">
        <f t="shared" si="40"/>
        <v>0</v>
      </c>
      <c r="CK16" s="8">
        <f t="shared" si="41"/>
        <v>0</v>
      </c>
      <c r="CL16" s="133"/>
      <c r="CM16" s="133"/>
      <c r="CN16" s="133"/>
      <c r="CO16" s="133"/>
      <c r="CP16" s="133"/>
      <c r="CQ16" s="133"/>
    </row>
    <row r="17" spans="1:95" ht="14.25" customHeight="1">
      <c r="A17" s="158">
        <v>5</v>
      </c>
      <c r="B17" s="803" t="s">
        <v>71</v>
      </c>
      <c r="C17" s="804"/>
      <c r="D17" s="804"/>
      <c r="E17" s="805"/>
      <c r="F17" s="78" t="s">
        <v>44</v>
      </c>
      <c r="G17" s="78">
        <v>900</v>
      </c>
      <c r="H17" s="5"/>
      <c r="I17" s="8">
        <f t="shared" si="31"/>
        <v>0</v>
      </c>
      <c r="J17" s="5"/>
      <c r="K17" s="8">
        <f t="shared" si="32"/>
        <v>0</v>
      </c>
      <c r="L17" s="5"/>
      <c r="M17" s="8">
        <f t="shared" si="33"/>
        <v>0</v>
      </c>
      <c r="N17" s="5"/>
      <c r="O17" s="8">
        <f t="shared" si="34"/>
        <v>0</v>
      </c>
      <c r="P17" s="5"/>
      <c r="Q17" s="8">
        <f t="shared" si="35"/>
        <v>0</v>
      </c>
      <c r="R17" s="5"/>
      <c r="S17" s="8">
        <f t="shared" si="36"/>
        <v>0</v>
      </c>
      <c r="T17" s="5"/>
      <c r="U17" s="8">
        <f t="shared" si="37"/>
        <v>0</v>
      </c>
      <c r="V17" s="5"/>
      <c r="W17" s="8">
        <f t="shared" si="38"/>
        <v>0</v>
      </c>
      <c r="X17" s="5"/>
      <c r="Y17" s="8">
        <f t="shared" si="39"/>
        <v>0</v>
      </c>
      <c r="Z17" s="5"/>
      <c r="AA17" s="8">
        <f t="shared" si="0"/>
        <v>0</v>
      </c>
      <c r="AB17" s="5"/>
      <c r="AC17" s="8">
        <f t="shared" si="1"/>
        <v>0</v>
      </c>
      <c r="AD17" s="5"/>
      <c r="AE17" s="8">
        <f t="shared" si="2"/>
        <v>0</v>
      </c>
      <c r="AF17" s="5"/>
      <c r="AG17" s="8">
        <f t="shared" si="3"/>
        <v>0</v>
      </c>
      <c r="AH17" s="5"/>
      <c r="AI17" s="8">
        <f t="shared" si="4"/>
        <v>0</v>
      </c>
      <c r="AJ17" s="5"/>
      <c r="AK17" s="8">
        <f t="shared" si="5"/>
        <v>0</v>
      </c>
      <c r="AL17" s="5"/>
      <c r="AM17" s="8">
        <f t="shared" si="6"/>
        <v>0</v>
      </c>
      <c r="AN17" s="5"/>
      <c r="AO17" s="8">
        <f t="shared" si="7"/>
        <v>0</v>
      </c>
      <c r="AP17" s="5"/>
      <c r="AQ17" s="8">
        <f t="shared" si="8"/>
        <v>0</v>
      </c>
      <c r="AR17" s="5"/>
      <c r="AS17" s="8">
        <f t="shared" si="9"/>
        <v>0</v>
      </c>
      <c r="AT17" s="5"/>
      <c r="AU17" s="8">
        <f t="shared" si="10"/>
        <v>0</v>
      </c>
      <c r="AV17" s="5"/>
      <c r="AW17" s="8">
        <f t="shared" si="11"/>
        <v>0</v>
      </c>
      <c r="AX17" s="5"/>
      <c r="AY17" s="8">
        <f t="shared" si="12"/>
        <v>0</v>
      </c>
      <c r="AZ17" s="5"/>
      <c r="BA17" s="8">
        <f t="shared" si="13"/>
        <v>0</v>
      </c>
      <c r="BB17" s="5"/>
      <c r="BC17" s="8">
        <f t="shared" si="14"/>
        <v>0</v>
      </c>
      <c r="BD17" s="5"/>
      <c r="BE17" s="8">
        <f t="shared" si="15"/>
        <v>0</v>
      </c>
      <c r="BF17" s="5"/>
      <c r="BG17" s="8">
        <f t="shared" si="16"/>
        <v>0</v>
      </c>
      <c r="BH17" s="5"/>
      <c r="BI17" s="8">
        <f t="shared" si="17"/>
        <v>0</v>
      </c>
      <c r="BJ17" s="5"/>
      <c r="BK17" s="8">
        <f t="shared" si="18"/>
        <v>0</v>
      </c>
      <c r="BL17" s="5"/>
      <c r="BM17" s="8">
        <f t="shared" si="19"/>
        <v>0</v>
      </c>
      <c r="BN17" s="5"/>
      <c r="BO17" s="8">
        <f t="shared" si="20"/>
        <v>0</v>
      </c>
      <c r="BP17" s="5"/>
      <c r="BQ17" s="8">
        <f t="shared" si="21"/>
        <v>0</v>
      </c>
      <c r="BR17" s="5"/>
      <c r="BS17" s="8">
        <f t="shared" si="22"/>
        <v>0</v>
      </c>
      <c r="BT17" s="5"/>
      <c r="BU17" s="8">
        <f t="shared" si="23"/>
        <v>0</v>
      </c>
      <c r="BV17" s="5"/>
      <c r="BW17" s="8">
        <f t="shared" si="24"/>
        <v>0</v>
      </c>
      <c r="BX17" s="5"/>
      <c r="BY17" s="8">
        <f t="shared" si="25"/>
        <v>0</v>
      </c>
      <c r="BZ17" s="129"/>
      <c r="CA17" s="8">
        <f t="shared" si="26"/>
        <v>0</v>
      </c>
      <c r="CB17" s="5"/>
      <c r="CC17" s="8">
        <f t="shared" si="27"/>
        <v>0</v>
      </c>
      <c r="CD17" s="5"/>
      <c r="CE17" s="8">
        <f t="shared" si="28"/>
        <v>0</v>
      </c>
      <c r="CF17" s="5"/>
      <c r="CG17" s="8">
        <f t="shared" si="29"/>
        <v>0</v>
      </c>
      <c r="CH17" s="5"/>
      <c r="CI17" s="8">
        <f t="shared" si="30"/>
        <v>0</v>
      </c>
      <c r="CJ17" s="8">
        <f t="shared" si="40"/>
        <v>0</v>
      </c>
      <c r="CK17" s="8">
        <f t="shared" si="41"/>
        <v>0</v>
      </c>
      <c r="CL17" s="133"/>
      <c r="CM17" s="133"/>
      <c r="CN17" s="133"/>
      <c r="CO17" s="133"/>
      <c r="CP17" s="133"/>
      <c r="CQ17" s="133"/>
    </row>
    <row r="18" spans="1:95" ht="17.25" customHeight="1">
      <c r="A18" s="158">
        <v>6</v>
      </c>
      <c r="B18" s="808" t="s">
        <v>346</v>
      </c>
      <c r="C18" s="804"/>
      <c r="D18" s="804"/>
      <c r="E18" s="805"/>
      <c r="F18" s="78" t="s">
        <v>96</v>
      </c>
      <c r="G18" s="78">
        <v>300</v>
      </c>
      <c r="H18" s="5"/>
      <c r="I18" s="8">
        <f t="shared" si="31"/>
        <v>0</v>
      </c>
      <c r="J18" s="5"/>
      <c r="K18" s="8">
        <f t="shared" si="32"/>
        <v>0</v>
      </c>
      <c r="L18" s="5"/>
      <c r="M18" s="8">
        <f t="shared" si="33"/>
        <v>0</v>
      </c>
      <c r="N18" s="5"/>
      <c r="O18" s="8">
        <f t="shared" si="34"/>
        <v>0</v>
      </c>
      <c r="P18" s="5">
        <v>154</v>
      </c>
      <c r="Q18" s="8">
        <f t="shared" si="35"/>
        <v>46200</v>
      </c>
      <c r="R18" s="5"/>
      <c r="S18" s="8">
        <f t="shared" si="36"/>
        <v>0</v>
      </c>
      <c r="T18" s="5"/>
      <c r="U18" s="8">
        <f t="shared" si="37"/>
        <v>0</v>
      </c>
      <c r="V18" s="5"/>
      <c r="W18" s="8">
        <f t="shared" si="38"/>
        <v>0</v>
      </c>
      <c r="X18" s="5"/>
      <c r="Y18" s="8">
        <f t="shared" si="39"/>
        <v>0</v>
      </c>
      <c r="Z18" s="5"/>
      <c r="AA18" s="8">
        <f t="shared" si="0"/>
        <v>0</v>
      </c>
      <c r="AB18" s="5"/>
      <c r="AC18" s="8">
        <f t="shared" si="1"/>
        <v>0</v>
      </c>
      <c r="AD18" s="5"/>
      <c r="AE18" s="8">
        <f t="shared" si="2"/>
        <v>0</v>
      </c>
      <c r="AF18" s="5"/>
      <c r="AG18" s="8">
        <f t="shared" si="3"/>
        <v>0</v>
      </c>
      <c r="AH18" s="5"/>
      <c r="AI18" s="8">
        <f t="shared" si="4"/>
        <v>0</v>
      </c>
      <c r="AJ18" s="5"/>
      <c r="AK18" s="8">
        <f t="shared" si="5"/>
        <v>0</v>
      </c>
      <c r="AL18" s="5"/>
      <c r="AM18" s="8">
        <f t="shared" si="6"/>
        <v>0</v>
      </c>
      <c r="AN18" s="5"/>
      <c r="AO18" s="8">
        <f t="shared" si="7"/>
        <v>0</v>
      </c>
      <c r="AP18" s="5"/>
      <c r="AQ18" s="8">
        <f t="shared" si="8"/>
        <v>0</v>
      </c>
      <c r="AR18" s="5"/>
      <c r="AS18" s="8">
        <f t="shared" si="9"/>
        <v>0</v>
      </c>
      <c r="AT18" s="5"/>
      <c r="AU18" s="8">
        <f t="shared" si="10"/>
        <v>0</v>
      </c>
      <c r="AV18" s="5"/>
      <c r="AW18" s="8">
        <f t="shared" si="11"/>
        <v>0</v>
      </c>
      <c r="AX18" s="5"/>
      <c r="AY18" s="8">
        <f t="shared" si="12"/>
        <v>0</v>
      </c>
      <c r="AZ18" s="5"/>
      <c r="BA18" s="8">
        <f t="shared" si="13"/>
        <v>0</v>
      </c>
      <c r="BB18" s="5"/>
      <c r="BC18" s="8">
        <f t="shared" si="14"/>
        <v>0</v>
      </c>
      <c r="BD18" s="5"/>
      <c r="BE18" s="8">
        <f t="shared" si="15"/>
        <v>0</v>
      </c>
      <c r="BF18" s="5"/>
      <c r="BG18" s="8">
        <f t="shared" si="16"/>
        <v>0</v>
      </c>
      <c r="BH18" s="5"/>
      <c r="BI18" s="8">
        <f t="shared" si="17"/>
        <v>0</v>
      </c>
      <c r="BJ18" s="5"/>
      <c r="BK18" s="8">
        <f t="shared" si="18"/>
        <v>0</v>
      </c>
      <c r="BL18" s="5"/>
      <c r="BM18" s="8">
        <f t="shared" si="19"/>
        <v>0</v>
      </c>
      <c r="BN18" s="5"/>
      <c r="BO18" s="8">
        <f t="shared" si="20"/>
        <v>0</v>
      </c>
      <c r="BP18" s="5"/>
      <c r="BQ18" s="8">
        <f t="shared" si="21"/>
        <v>0</v>
      </c>
      <c r="BR18" s="5"/>
      <c r="BS18" s="8">
        <f t="shared" si="22"/>
        <v>0</v>
      </c>
      <c r="BT18" s="5"/>
      <c r="BU18" s="8">
        <f t="shared" si="23"/>
        <v>0</v>
      </c>
      <c r="BV18" s="5"/>
      <c r="BW18" s="8">
        <f t="shared" si="24"/>
        <v>0</v>
      </c>
      <c r="BX18" s="5"/>
      <c r="BY18" s="8">
        <f t="shared" si="25"/>
        <v>0</v>
      </c>
      <c r="BZ18" s="129"/>
      <c r="CA18" s="8">
        <f t="shared" si="26"/>
        <v>0</v>
      </c>
      <c r="CB18" s="5"/>
      <c r="CC18" s="8">
        <f t="shared" si="27"/>
        <v>0</v>
      </c>
      <c r="CD18" s="5"/>
      <c r="CE18" s="8">
        <f t="shared" si="28"/>
        <v>0</v>
      </c>
      <c r="CF18" s="5"/>
      <c r="CG18" s="8">
        <f t="shared" si="29"/>
        <v>0</v>
      </c>
      <c r="CH18" s="5"/>
      <c r="CI18" s="8">
        <f t="shared" si="30"/>
        <v>0</v>
      </c>
      <c r="CJ18" s="8">
        <f t="shared" si="40"/>
        <v>154</v>
      </c>
      <c r="CK18" s="8">
        <f t="shared" si="41"/>
        <v>46200</v>
      </c>
      <c r="CL18" s="133"/>
      <c r="CM18" s="133"/>
      <c r="CN18" s="133"/>
      <c r="CO18" s="133"/>
      <c r="CP18" s="133"/>
      <c r="CQ18" s="133"/>
    </row>
    <row r="19" spans="1:95" ht="13.5" customHeight="1">
      <c r="A19" s="158">
        <v>7</v>
      </c>
      <c r="B19" s="803" t="s">
        <v>156</v>
      </c>
      <c r="C19" s="804"/>
      <c r="D19" s="804"/>
      <c r="E19" s="805"/>
      <c r="F19" s="78" t="s">
        <v>44</v>
      </c>
      <c r="G19" s="78">
        <v>400</v>
      </c>
      <c r="H19" s="5">
        <v>300</v>
      </c>
      <c r="I19" s="8">
        <f t="shared" si="31"/>
        <v>120000</v>
      </c>
      <c r="J19" s="5">
        <v>50</v>
      </c>
      <c r="K19" s="8">
        <f t="shared" si="32"/>
        <v>20000</v>
      </c>
      <c r="L19" s="5">
        <v>50</v>
      </c>
      <c r="M19" s="8">
        <f t="shared" si="33"/>
        <v>20000</v>
      </c>
      <c r="N19" s="5">
        <v>100</v>
      </c>
      <c r="O19" s="8">
        <f t="shared" si="34"/>
        <v>40000</v>
      </c>
      <c r="P19" s="5"/>
      <c r="Q19" s="8">
        <f t="shared" si="35"/>
        <v>0</v>
      </c>
      <c r="R19" s="5"/>
      <c r="S19" s="8">
        <f t="shared" si="36"/>
        <v>0</v>
      </c>
      <c r="T19" s="5"/>
      <c r="U19" s="8">
        <f t="shared" si="37"/>
        <v>0</v>
      </c>
      <c r="V19" s="5">
        <v>50</v>
      </c>
      <c r="W19" s="8">
        <f t="shared" si="38"/>
        <v>20000</v>
      </c>
      <c r="X19" s="5">
        <v>50</v>
      </c>
      <c r="Y19" s="8">
        <f t="shared" si="39"/>
        <v>20000</v>
      </c>
      <c r="Z19" s="5"/>
      <c r="AA19" s="8">
        <f t="shared" si="0"/>
        <v>0</v>
      </c>
      <c r="AB19" s="5">
        <v>50</v>
      </c>
      <c r="AC19" s="8">
        <f t="shared" si="1"/>
        <v>20000</v>
      </c>
      <c r="AD19" s="5"/>
      <c r="AE19" s="8">
        <f t="shared" si="2"/>
        <v>0</v>
      </c>
      <c r="AF19" s="5">
        <v>50</v>
      </c>
      <c r="AG19" s="8">
        <f t="shared" si="3"/>
        <v>20000</v>
      </c>
      <c r="AH19" s="5"/>
      <c r="AI19" s="8">
        <f t="shared" si="4"/>
        <v>0</v>
      </c>
      <c r="AJ19" s="5">
        <v>50</v>
      </c>
      <c r="AK19" s="8">
        <f t="shared" si="5"/>
        <v>20000</v>
      </c>
      <c r="AL19" s="5">
        <v>50</v>
      </c>
      <c r="AM19" s="8">
        <f t="shared" si="6"/>
        <v>20000</v>
      </c>
      <c r="AN19" s="5">
        <v>100</v>
      </c>
      <c r="AO19" s="8">
        <f t="shared" si="7"/>
        <v>40000</v>
      </c>
      <c r="AP19" s="5">
        <v>100</v>
      </c>
      <c r="AQ19" s="8">
        <f t="shared" si="8"/>
        <v>40000</v>
      </c>
      <c r="AR19" s="5">
        <v>100</v>
      </c>
      <c r="AS19" s="8">
        <f t="shared" si="9"/>
        <v>40000</v>
      </c>
      <c r="AT19" s="5">
        <v>50</v>
      </c>
      <c r="AU19" s="8">
        <f t="shared" si="10"/>
        <v>20000</v>
      </c>
      <c r="AV19" s="5"/>
      <c r="AW19" s="8">
        <f t="shared" si="11"/>
        <v>0</v>
      </c>
      <c r="AX19" s="5"/>
      <c r="AY19" s="8">
        <f t="shared" si="12"/>
        <v>0</v>
      </c>
      <c r="AZ19" s="5"/>
      <c r="BA19" s="8">
        <f t="shared" si="13"/>
        <v>0</v>
      </c>
      <c r="BB19" s="5">
        <v>50</v>
      </c>
      <c r="BC19" s="8">
        <f t="shared" si="14"/>
        <v>20000</v>
      </c>
      <c r="BD19" s="5">
        <v>100</v>
      </c>
      <c r="BE19" s="8">
        <f t="shared" si="15"/>
        <v>40000</v>
      </c>
      <c r="BF19" s="5">
        <v>300</v>
      </c>
      <c r="BG19" s="8">
        <f t="shared" si="16"/>
        <v>120000</v>
      </c>
      <c r="BH19" s="5">
        <v>150</v>
      </c>
      <c r="BI19" s="8">
        <f t="shared" si="17"/>
        <v>60000</v>
      </c>
      <c r="BJ19" s="5">
        <v>100</v>
      </c>
      <c r="BK19" s="8">
        <f t="shared" si="18"/>
        <v>40000</v>
      </c>
      <c r="BL19" s="5">
        <v>100</v>
      </c>
      <c r="BM19" s="8">
        <f t="shared" si="19"/>
        <v>40000</v>
      </c>
      <c r="BN19" s="5">
        <v>200</v>
      </c>
      <c r="BO19" s="8">
        <f t="shared" si="20"/>
        <v>80000</v>
      </c>
      <c r="BP19" s="5"/>
      <c r="BQ19" s="8">
        <f t="shared" si="21"/>
        <v>0</v>
      </c>
      <c r="BR19" s="5"/>
      <c r="BS19" s="8">
        <f t="shared" si="22"/>
        <v>0</v>
      </c>
      <c r="BT19" s="5"/>
      <c r="BU19" s="8">
        <f t="shared" si="23"/>
        <v>0</v>
      </c>
      <c r="BV19" s="5"/>
      <c r="BW19" s="8">
        <f t="shared" si="24"/>
        <v>0</v>
      </c>
      <c r="BX19" s="5"/>
      <c r="BY19" s="8">
        <f t="shared" si="25"/>
        <v>0</v>
      </c>
      <c r="BZ19" s="129"/>
      <c r="CA19" s="8">
        <f t="shared" si="26"/>
        <v>0</v>
      </c>
      <c r="CB19" s="5"/>
      <c r="CC19" s="8">
        <f t="shared" si="27"/>
        <v>0</v>
      </c>
      <c r="CD19" s="5"/>
      <c r="CE19" s="8">
        <f t="shared" si="28"/>
        <v>0</v>
      </c>
      <c r="CF19" s="5"/>
      <c r="CG19" s="8">
        <f t="shared" si="29"/>
        <v>0</v>
      </c>
      <c r="CH19" s="5"/>
      <c r="CI19" s="8">
        <f t="shared" si="30"/>
        <v>0</v>
      </c>
      <c r="CJ19" s="8">
        <f t="shared" si="40"/>
        <v>2150</v>
      </c>
      <c r="CK19" s="8">
        <f t="shared" si="41"/>
        <v>860000</v>
      </c>
      <c r="CL19" s="133"/>
      <c r="CM19" s="133"/>
      <c r="CN19" s="133"/>
      <c r="CO19" s="133"/>
      <c r="CP19" s="133"/>
      <c r="CQ19" s="133"/>
    </row>
    <row r="20" spans="1:95" ht="15.75" customHeight="1" thickBot="1">
      <c r="A20" s="305">
        <v>8</v>
      </c>
      <c r="B20" s="811" t="s">
        <v>348</v>
      </c>
      <c r="C20" s="812"/>
      <c r="D20" s="812"/>
      <c r="E20" s="813"/>
      <c r="F20" s="78" t="s">
        <v>44</v>
      </c>
      <c r="G20" s="78">
        <v>800</v>
      </c>
      <c r="H20" s="5"/>
      <c r="I20" s="8">
        <f t="shared" si="31"/>
        <v>0</v>
      </c>
      <c r="J20" s="5"/>
      <c r="K20" s="8">
        <f t="shared" si="32"/>
        <v>0</v>
      </c>
      <c r="L20" s="5"/>
      <c r="M20" s="8">
        <f t="shared" si="33"/>
        <v>0</v>
      </c>
      <c r="N20" s="5"/>
      <c r="O20" s="8">
        <f t="shared" si="34"/>
        <v>0</v>
      </c>
      <c r="P20" s="5">
        <v>7.5</v>
      </c>
      <c r="Q20" s="8">
        <f t="shared" si="35"/>
        <v>6000</v>
      </c>
      <c r="R20" s="5"/>
      <c r="S20" s="8">
        <f t="shared" si="36"/>
        <v>0</v>
      </c>
      <c r="T20" s="5"/>
      <c r="U20" s="8">
        <f t="shared" si="37"/>
        <v>0</v>
      </c>
      <c r="V20" s="5"/>
      <c r="W20" s="8">
        <f t="shared" si="38"/>
        <v>0</v>
      </c>
      <c r="X20" s="5"/>
      <c r="Y20" s="8">
        <f t="shared" si="39"/>
        <v>0</v>
      </c>
      <c r="Z20" s="5"/>
      <c r="AA20" s="8">
        <f t="shared" si="0"/>
        <v>0</v>
      </c>
      <c r="AB20" s="5"/>
      <c r="AC20" s="8">
        <f t="shared" si="1"/>
        <v>0</v>
      </c>
      <c r="AD20" s="5"/>
      <c r="AE20" s="8">
        <f t="shared" si="2"/>
        <v>0</v>
      </c>
      <c r="AF20" s="5"/>
      <c r="AG20" s="8">
        <f t="shared" si="3"/>
        <v>0</v>
      </c>
      <c r="AH20" s="5"/>
      <c r="AI20" s="8">
        <f t="shared" si="4"/>
        <v>0</v>
      </c>
      <c r="AJ20" s="5"/>
      <c r="AK20" s="8">
        <f t="shared" si="5"/>
        <v>0</v>
      </c>
      <c r="AL20" s="577">
        <f>75*0</f>
        <v>0</v>
      </c>
      <c r="AM20" s="578">
        <f t="shared" si="6"/>
        <v>0</v>
      </c>
      <c r="AN20" s="5"/>
      <c r="AO20" s="8">
        <f t="shared" si="7"/>
        <v>0</v>
      </c>
      <c r="AP20" s="5"/>
      <c r="AQ20" s="8">
        <f t="shared" si="8"/>
        <v>0</v>
      </c>
      <c r="AR20" s="5"/>
      <c r="AS20" s="8">
        <f t="shared" si="9"/>
        <v>0</v>
      </c>
      <c r="AT20" s="5"/>
      <c r="AU20" s="8">
        <f t="shared" si="10"/>
        <v>0</v>
      </c>
      <c r="AV20" s="5"/>
      <c r="AW20" s="8">
        <f t="shared" si="11"/>
        <v>0</v>
      </c>
      <c r="AX20" s="5"/>
      <c r="AY20" s="8">
        <f t="shared" si="12"/>
        <v>0</v>
      </c>
      <c r="AZ20" s="5"/>
      <c r="BA20" s="8">
        <f t="shared" si="13"/>
        <v>0</v>
      </c>
      <c r="BB20" s="5"/>
      <c r="BC20" s="8">
        <f t="shared" si="14"/>
        <v>0</v>
      </c>
      <c r="BD20" s="5"/>
      <c r="BE20" s="8">
        <f t="shared" si="15"/>
        <v>0</v>
      </c>
      <c r="BF20" s="5"/>
      <c r="BG20" s="8">
        <f t="shared" si="16"/>
        <v>0</v>
      </c>
      <c r="BH20" s="5"/>
      <c r="BI20" s="8">
        <f t="shared" si="17"/>
        <v>0</v>
      </c>
      <c r="BJ20" s="5"/>
      <c r="BK20" s="8">
        <f t="shared" si="18"/>
        <v>0</v>
      </c>
      <c r="BL20" s="5"/>
      <c r="BM20" s="8">
        <f t="shared" si="19"/>
        <v>0</v>
      </c>
      <c r="BN20" s="5"/>
      <c r="BO20" s="8">
        <f t="shared" si="20"/>
        <v>0</v>
      </c>
      <c r="BP20" s="5"/>
      <c r="BQ20" s="8">
        <f t="shared" si="21"/>
        <v>0</v>
      </c>
      <c r="BR20" s="5"/>
      <c r="BS20" s="8">
        <f t="shared" si="22"/>
        <v>0</v>
      </c>
      <c r="BT20" s="5"/>
      <c r="BU20" s="8">
        <f t="shared" si="23"/>
        <v>0</v>
      </c>
      <c r="BV20" s="5"/>
      <c r="BW20" s="8">
        <f t="shared" si="24"/>
        <v>0</v>
      </c>
      <c r="BX20" s="5"/>
      <c r="BY20" s="8">
        <f t="shared" si="25"/>
        <v>0</v>
      </c>
      <c r="BZ20" s="129"/>
      <c r="CA20" s="8">
        <f t="shared" si="26"/>
        <v>0</v>
      </c>
      <c r="CB20" s="5"/>
      <c r="CC20" s="8">
        <f t="shared" si="27"/>
        <v>0</v>
      </c>
      <c r="CD20" s="5"/>
      <c r="CE20" s="8">
        <f t="shared" si="28"/>
        <v>0</v>
      </c>
      <c r="CF20" s="5"/>
      <c r="CG20" s="8">
        <f t="shared" si="29"/>
        <v>0</v>
      </c>
      <c r="CH20" s="5"/>
      <c r="CI20" s="8">
        <f t="shared" si="30"/>
        <v>0</v>
      </c>
      <c r="CJ20" s="8">
        <f t="shared" si="40"/>
        <v>7.5</v>
      </c>
      <c r="CK20" s="8">
        <f t="shared" si="41"/>
        <v>6000</v>
      </c>
      <c r="CL20" s="133"/>
      <c r="CM20" s="133"/>
      <c r="CN20" s="133"/>
      <c r="CO20" s="133"/>
      <c r="CP20" s="133"/>
      <c r="CQ20" s="133"/>
    </row>
    <row r="21" spans="1:95" ht="12.75" customHeight="1" thickBot="1">
      <c r="A21" s="310"/>
      <c r="B21" s="832" t="s">
        <v>46</v>
      </c>
      <c r="C21" s="844"/>
      <c r="D21" s="844"/>
      <c r="E21" s="845"/>
      <c r="F21" s="216"/>
      <c r="G21" s="78"/>
      <c r="H21" s="5"/>
      <c r="I21" s="8">
        <f t="shared" si="31"/>
        <v>0</v>
      </c>
      <c r="J21" s="5"/>
      <c r="K21" s="8">
        <f t="shared" si="32"/>
        <v>0</v>
      </c>
      <c r="L21" s="5"/>
      <c r="M21" s="8">
        <f t="shared" si="33"/>
        <v>0</v>
      </c>
      <c r="N21" s="5"/>
      <c r="O21" s="8">
        <f t="shared" si="34"/>
        <v>0</v>
      </c>
      <c r="P21" s="5"/>
      <c r="Q21" s="8">
        <f t="shared" si="35"/>
        <v>0</v>
      </c>
      <c r="R21" s="5"/>
      <c r="S21" s="8">
        <f t="shared" si="36"/>
        <v>0</v>
      </c>
      <c r="T21" s="5"/>
      <c r="U21" s="8">
        <f t="shared" si="37"/>
        <v>0</v>
      </c>
      <c r="V21" s="5"/>
      <c r="W21" s="8">
        <f t="shared" si="38"/>
        <v>0</v>
      </c>
      <c r="X21" s="5"/>
      <c r="Y21" s="8">
        <f t="shared" si="39"/>
        <v>0</v>
      </c>
      <c r="Z21" s="5"/>
      <c r="AA21" s="8">
        <f t="shared" si="0"/>
        <v>0</v>
      </c>
      <c r="AB21" s="5"/>
      <c r="AC21" s="8">
        <f t="shared" si="1"/>
        <v>0</v>
      </c>
      <c r="AD21" s="5"/>
      <c r="AE21" s="8">
        <f t="shared" si="2"/>
        <v>0</v>
      </c>
      <c r="AF21" s="5"/>
      <c r="AG21" s="8">
        <f t="shared" si="3"/>
        <v>0</v>
      </c>
      <c r="AH21" s="5"/>
      <c r="AI21" s="8">
        <f t="shared" si="4"/>
        <v>0</v>
      </c>
      <c r="AJ21" s="5"/>
      <c r="AK21" s="8">
        <f t="shared" si="5"/>
        <v>0</v>
      </c>
      <c r="AL21" s="5"/>
      <c r="AM21" s="8">
        <f t="shared" si="6"/>
        <v>0</v>
      </c>
      <c r="AN21" s="5"/>
      <c r="AO21" s="8">
        <f t="shared" si="7"/>
        <v>0</v>
      </c>
      <c r="AP21" s="5"/>
      <c r="AQ21" s="8">
        <f t="shared" si="8"/>
        <v>0</v>
      </c>
      <c r="AR21" s="5"/>
      <c r="AS21" s="8">
        <f t="shared" si="9"/>
        <v>0</v>
      </c>
      <c r="AT21" s="5"/>
      <c r="AU21" s="8">
        <f t="shared" si="10"/>
        <v>0</v>
      </c>
      <c r="AV21" s="5"/>
      <c r="AW21" s="8">
        <f t="shared" si="11"/>
        <v>0</v>
      </c>
      <c r="AX21" s="5"/>
      <c r="AY21" s="8">
        <f t="shared" si="12"/>
        <v>0</v>
      </c>
      <c r="AZ21" s="5"/>
      <c r="BA21" s="8">
        <f t="shared" si="13"/>
        <v>0</v>
      </c>
      <c r="BB21" s="5"/>
      <c r="BC21" s="8">
        <f t="shared" si="14"/>
        <v>0</v>
      </c>
      <c r="BD21" s="5"/>
      <c r="BE21" s="8">
        <f t="shared" si="15"/>
        <v>0</v>
      </c>
      <c r="BF21" s="5"/>
      <c r="BG21" s="8">
        <f t="shared" si="16"/>
        <v>0</v>
      </c>
      <c r="BH21" s="5"/>
      <c r="BI21" s="8">
        <f t="shared" si="17"/>
        <v>0</v>
      </c>
      <c r="BJ21" s="5"/>
      <c r="BK21" s="8">
        <f t="shared" si="18"/>
        <v>0</v>
      </c>
      <c r="BL21" s="5"/>
      <c r="BM21" s="8">
        <f t="shared" si="19"/>
        <v>0</v>
      </c>
      <c r="BN21" s="5"/>
      <c r="BO21" s="8">
        <f t="shared" si="20"/>
        <v>0</v>
      </c>
      <c r="BP21" s="5"/>
      <c r="BQ21" s="8">
        <f t="shared" si="21"/>
        <v>0</v>
      </c>
      <c r="BR21" s="5"/>
      <c r="BS21" s="8">
        <f t="shared" si="22"/>
        <v>0</v>
      </c>
      <c r="BT21" s="5"/>
      <c r="BU21" s="8">
        <f t="shared" si="23"/>
        <v>0</v>
      </c>
      <c r="BV21" s="5"/>
      <c r="BW21" s="8">
        <f t="shared" si="24"/>
        <v>0</v>
      </c>
      <c r="BX21" s="5"/>
      <c r="BY21" s="8">
        <f t="shared" si="25"/>
        <v>0</v>
      </c>
      <c r="BZ21" s="129"/>
      <c r="CA21" s="8">
        <f t="shared" si="26"/>
        <v>0</v>
      </c>
      <c r="CB21" s="5"/>
      <c r="CC21" s="8">
        <f t="shared" si="27"/>
        <v>0</v>
      </c>
      <c r="CD21" s="5"/>
      <c r="CE21" s="8">
        <f t="shared" si="28"/>
        <v>0</v>
      </c>
      <c r="CF21" s="5"/>
      <c r="CG21" s="8">
        <f t="shared" si="29"/>
        <v>0</v>
      </c>
      <c r="CH21" s="5"/>
      <c r="CI21" s="8">
        <f t="shared" si="30"/>
        <v>0</v>
      </c>
      <c r="CJ21" s="8">
        <f t="shared" si="40"/>
        <v>0</v>
      </c>
      <c r="CK21" s="8">
        <f t="shared" si="41"/>
        <v>0</v>
      </c>
      <c r="CL21" s="133"/>
      <c r="CM21" s="133"/>
      <c r="CN21" s="133"/>
      <c r="CO21" s="133"/>
      <c r="CP21" s="133"/>
      <c r="CQ21" s="133"/>
    </row>
    <row r="22" spans="1:95" ht="15" customHeight="1">
      <c r="A22" s="306">
        <v>9</v>
      </c>
      <c r="B22" s="817" t="s">
        <v>129</v>
      </c>
      <c r="C22" s="818"/>
      <c r="D22" s="818"/>
      <c r="E22" s="819"/>
      <c r="F22" s="78" t="s">
        <v>45</v>
      </c>
      <c r="G22" s="78">
        <v>600</v>
      </c>
      <c r="H22" s="5"/>
      <c r="I22" s="8">
        <f t="shared" si="31"/>
        <v>0</v>
      </c>
      <c r="J22" s="5"/>
      <c r="K22" s="8">
        <f t="shared" si="32"/>
        <v>0</v>
      </c>
      <c r="L22" s="5"/>
      <c r="M22" s="8">
        <f t="shared" si="33"/>
        <v>0</v>
      </c>
      <c r="N22" s="5"/>
      <c r="O22" s="8">
        <f t="shared" si="34"/>
        <v>0</v>
      </c>
      <c r="P22" s="5"/>
      <c r="Q22" s="8">
        <f t="shared" si="35"/>
        <v>0</v>
      </c>
      <c r="R22" s="5"/>
      <c r="S22" s="8">
        <f t="shared" si="36"/>
        <v>0</v>
      </c>
      <c r="T22" s="5"/>
      <c r="U22" s="8">
        <f t="shared" si="37"/>
        <v>0</v>
      </c>
      <c r="V22" s="5"/>
      <c r="W22" s="8">
        <f t="shared" si="38"/>
        <v>0</v>
      </c>
      <c r="X22" s="5"/>
      <c r="Y22" s="8">
        <f t="shared" si="39"/>
        <v>0</v>
      </c>
      <c r="Z22" s="5"/>
      <c r="AA22" s="8">
        <f t="shared" si="0"/>
        <v>0</v>
      </c>
      <c r="AB22" s="5"/>
      <c r="AC22" s="8">
        <f t="shared" si="1"/>
        <v>0</v>
      </c>
      <c r="AD22" s="5"/>
      <c r="AE22" s="8">
        <f t="shared" si="2"/>
        <v>0</v>
      </c>
      <c r="AF22" s="5"/>
      <c r="AG22" s="8">
        <f t="shared" si="3"/>
        <v>0</v>
      </c>
      <c r="AH22" s="5"/>
      <c r="AI22" s="8">
        <f t="shared" si="4"/>
        <v>0</v>
      </c>
      <c r="AJ22" s="5"/>
      <c r="AK22" s="8">
        <f t="shared" si="5"/>
        <v>0</v>
      </c>
      <c r="AL22" s="5"/>
      <c r="AM22" s="8">
        <f t="shared" si="6"/>
        <v>0</v>
      </c>
      <c r="AN22" s="5"/>
      <c r="AO22" s="8">
        <f t="shared" si="7"/>
        <v>0</v>
      </c>
      <c r="AP22" s="5"/>
      <c r="AQ22" s="8">
        <f t="shared" si="8"/>
        <v>0</v>
      </c>
      <c r="AR22" s="5"/>
      <c r="AS22" s="8">
        <f t="shared" si="9"/>
        <v>0</v>
      </c>
      <c r="AT22" s="5">
        <v>200</v>
      </c>
      <c r="AU22" s="8">
        <f t="shared" si="10"/>
        <v>120000</v>
      </c>
      <c r="AV22" s="5"/>
      <c r="AW22" s="8">
        <f t="shared" si="11"/>
        <v>0</v>
      </c>
      <c r="AX22" s="5"/>
      <c r="AY22" s="8">
        <f t="shared" si="12"/>
        <v>0</v>
      </c>
      <c r="AZ22" s="5"/>
      <c r="BA22" s="8">
        <f t="shared" si="13"/>
        <v>0</v>
      </c>
      <c r="BB22" s="5"/>
      <c r="BC22" s="8">
        <f t="shared" si="14"/>
        <v>0</v>
      </c>
      <c r="BD22" s="5"/>
      <c r="BE22" s="8">
        <f t="shared" si="15"/>
        <v>0</v>
      </c>
      <c r="BF22" s="5"/>
      <c r="BG22" s="8">
        <f t="shared" si="16"/>
        <v>0</v>
      </c>
      <c r="BH22" s="5"/>
      <c r="BI22" s="8">
        <f t="shared" si="17"/>
        <v>0</v>
      </c>
      <c r="BJ22" s="5"/>
      <c r="BK22" s="8">
        <f t="shared" si="18"/>
        <v>0</v>
      </c>
      <c r="BL22" s="5"/>
      <c r="BM22" s="8">
        <f t="shared" si="19"/>
        <v>0</v>
      </c>
      <c r="BN22" s="5"/>
      <c r="BO22" s="8">
        <f t="shared" si="20"/>
        <v>0</v>
      </c>
      <c r="BP22" s="5"/>
      <c r="BQ22" s="8">
        <f t="shared" si="21"/>
        <v>0</v>
      </c>
      <c r="BR22" s="5"/>
      <c r="BS22" s="8">
        <f t="shared" si="22"/>
        <v>0</v>
      </c>
      <c r="BT22" s="5"/>
      <c r="BU22" s="8">
        <f t="shared" si="23"/>
        <v>0</v>
      </c>
      <c r="BV22" s="5"/>
      <c r="BW22" s="8">
        <f t="shared" si="24"/>
        <v>0</v>
      </c>
      <c r="BX22" s="5"/>
      <c r="BY22" s="8">
        <f t="shared" si="25"/>
        <v>0</v>
      </c>
      <c r="BZ22" s="129"/>
      <c r="CA22" s="8">
        <f t="shared" si="26"/>
        <v>0</v>
      </c>
      <c r="CB22" s="5"/>
      <c r="CC22" s="8">
        <f t="shared" si="27"/>
        <v>0</v>
      </c>
      <c r="CD22" s="5"/>
      <c r="CE22" s="8">
        <f t="shared" si="28"/>
        <v>0</v>
      </c>
      <c r="CF22" s="5"/>
      <c r="CG22" s="8">
        <f t="shared" si="29"/>
        <v>0</v>
      </c>
      <c r="CH22" s="5"/>
      <c r="CI22" s="8">
        <f t="shared" si="30"/>
        <v>0</v>
      </c>
      <c r="CJ22" s="8">
        <f t="shared" si="40"/>
        <v>200</v>
      </c>
      <c r="CK22" s="8">
        <f t="shared" si="41"/>
        <v>120000</v>
      </c>
      <c r="CL22" s="133"/>
      <c r="CM22" s="133"/>
      <c r="CN22" s="133"/>
      <c r="CO22" s="133"/>
      <c r="CP22" s="133"/>
      <c r="CQ22" s="133"/>
    </row>
    <row r="23" spans="1:95" ht="15" customHeight="1">
      <c r="A23" s="158">
        <v>10</v>
      </c>
      <c r="B23" s="808" t="s">
        <v>214</v>
      </c>
      <c r="C23" s="806"/>
      <c r="D23" s="806"/>
      <c r="E23" s="807"/>
      <c r="F23" s="78" t="s">
        <v>44</v>
      </c>
      <c r="G23" s="78">
        <v>1500</v>
      </c>
      <c r="H23" s="5"/>
      <c r="I23" s="8">
        <f t="shared" si="31"/>
        <v>0</v>
      </c>
      <c r="J23" s="5"/>
      <c r="K23" s="8">
        <f t="shared" si="32"/>
        <v>0</v>
      </c>
      <c r="L23" s="5"/>
      <c r="M23" s="8">
        <f t="shared" si="33"/>
        <v>0</v>
      </c>
      <c r="N23" s="5"/>
      <c r="O23" s="8">
        <f t="shared" si="34"/>
        <v>0</v>
      </c>
      <c r="P23" s="5"/>
      <c r="Q23" s="8">
        <f t="shared" si="35"/>
        <v>0</v>
      </c>
      <c r="R23" s="5"/>
      <c r="S23" s="8">
        <f t="shared" si="36"/>
        <v>0</v>
      </c>
      <c r="T23" s="5"/>
      <c r="U23" s="8">
        <f t="shared" si="37"/>
        <v>0</v>
      </c>
      <c r="V23" s="5"/>
      <c r="W23" s="8">
        <f t="shared" si="38"/>
        <v>0</v>
      </c>
      <c r="X23" s="5"/>
      <c r="Y23" s="8">
        <f t="shared" si="39"/>
        <v>0</v>
      </c>
      <c r="Z23" s="5"/>
      <c r="AA23" s="8">
        <f t="shared" si="0"/>
        <v>0</v>
      </c>
      <c r="AB23" s="5"/>
      <c r="AC23" s="8">
        <f t="shared" si="1"/>
        <v>0</v>
      </c>
      <c r="AD23" s="5"/>
      <c r="AE23" s="8">
        <f t="shared" si="2"/>
        <v>0</v>
      </c>
      <c r="AF23" s="5"/>
      <c r="AG23" s="8">
        <f t="shared" si="3"/>
        <v>0</v>
      </c>
      <c r="AH23" s="5"/>
      <c r="AI23" s="8">
        <f t="shared" si="4"/>
        <v>0</v>
      </c>
      <c r="AJ23" s="5"/>
      <c r="AK23" s="8">
        <f t="shared" si="5"/>
        <v>0</v>
      </c>
      <c r="AL23" s="5"/>
      <c r="AM23" s="8">
        <f t="shared" si="6"/>
        <v>0</v>
      </c>
      <c r="AN23" s="5"/>
      <c r="AO23" s="8">
        <f t="shared" si="7"/>
        <v>0</v>
      </c>
      <c r="AP23" s="5"/>
      <c r="AQ23" s="8">
        <f t="shared" si="8"/>
        <v>0</v>
      </c>
      <c r="AR23" s="5"/>
      <c r="AS23" s="8">
        <f t="shared" si="9"/>
        <v>0</v>
      </c>
      <c r="AT23" s="5"/>
      <c r="AU23" s="8">
        <f t="shared" si="10"/>
        <v>0</v>
      </c>
      <c r="AV23" s="5"/>
      <c r="AW23" s="8">
        <f t="shared" si="11"/>
        <v>0</v>
      </c>
      <c r="AX23" s="5"/>
      <c r="AY23" s="8">
        <f t="shared" si="12"/>
        <v>0</v>
      </c>
      <c r="AZ23" s="5"/>
      <c r="BA23" s="8">
        <f t="shared" si="13"/>
        <v>0</v>
      </c>
      <c r="BB23" s="5"/>
      <c r="BC23" s="8">
        <f t="shared" si="14"/>
        <v>0</v>
      </c>
      <c r="BD23" s="5"/>
      <c r="BE23" s="8">
        <f t="shared" si="15"/>
        <v>0</v>
      </c>
      <c r="BF23" s="5"/>
      <c r="BG23" s="8">
        <f t="shared" si="16"/>
        <v>0</v>
      </c>
      <c r="BH23" s="5"/>
      <c r="BI23" s="8">
        <f t="shared" si="17"/>
        <v>0</v>
      </c>
      <c r="BJ23" s="5"/>
      <c r="BK23" s="8">
        <f t="shared" si="18"/>
        <v>0</v>
      </c>
      <c r="BL23" s="5"/>
      <c r="BM23" s="8">
        <f t="shared" si="19"/>
        <v>0</v>
      </c>
      <c r="BN23" s="5"/>
      <c r="BO23" s="8">
        <f t="shared" si="20"/>
        <v>0</v>
      </c>
      <c r="BP23" s="5"/>
      <c r="BQ23" s="8">
        <f t="shared" si="21"/>
        <v>0</v>
      </c>
      <c r="BR23" s="5"/>
      <c r="BS23" s="8">
        <f t="shared" si="22"/>
        <v>0</v>
      </c>
      <c r="BT23" s="5"/>
      <c r="BU23" s="8">
        <f t="shared" si="23"/>
        <v>0</v>
      </c>
      <c r="BV23" s="5"/>
      <c r="BW23" s="8">
        <f t="shared" si="24"/>
        <v>0</v>
      </c>
      <c r="BX23" s="5"/>
      <c r="BY23" s="8">
        <f t="shared" si="25"/>
        <v>0</v>
      </c>
      <c r="BZ23" s="129"/>
      <c r="CA23" s="8">
        <f t="shared" si="26"/>
        <v>0</v>
      </c>
      <c r="CB23" s="5"/>
      <c r="CC23" s="8">
        <f t="shared" si="27"/>
        <v>0</v>
      </c>
      <c r="CD23" s="5"/>
      <c r="CE23" s="8">
        <f t="shared" si="28"/>
        <v>0</v>
      </c>
      <c r="CF23" s="5"/>
      <c r="CG23" s="8">
        <f t="shared" si="29"/>
        <v>0</v>
      </c>
      <c r="CH23" s="5"/>
      <c r="CI23" s="8">
        <f t="shared" si="30"/>
        <v>0</v>
      </c>
      <c r="CJ23" s="8">
        <f t="shared" si="40"/>
        <v>0</v>
      </c>
      <c r="CK23" s="8">
        <f t="shared" si="41"/>
        <v>0</v>
      </c>
      <c r="CL23" s="133"/>
      <c r="CM23" s="133"/>
      <c r="CN23" s="133"/>
      <c r="CO23" s="133"/>
      <c r="CP23" s="133"/>
      <c r="CQ23" s="133"/>
    </row>
    <row r="24" spans="1:95" ht="15" customHeight="1">
      <c r="A24" s="158">
        <v>11</v>
      </c>
      <c r="B24" s="808" t="s">
        <v>148</v>
      </c>
      <c r="C24" s="806"/>
      <c r="D24" s="806"/>
      <c r="E24" s="807"/>
      <c r="F24" s="78" t="s">
        <v>44</v>
      </c>
      <c r="G24" s="78">
        <v>2700</v>
      </c>
      <c r="H24" s="5"/>
      <c r="I24" s="8">
        <f t="shared" si="31"/>
        <v>0</v>
      </c>
      <c r="J24" s="5"/>
      <c r="K24" s="8">
        <f t="shared" si="32"/>
        <v>0</v>
      </c>
      <c r="L24" s="5"/>
      <c r="M24" s="8">
        <f t="shared" si="33"/>
        <v>0</v>
      </c>
      <c r="N24" s="5"/>
      <c r="O24" s="8">
        <f t="shared" si="34"/>
        <v>0</v>
      </c>
      <c r="P24" s="5"/>
      <c r="Q24" s="8">
        <f t="shared" si="35"/>
        <v>0</v>
      </c>
      <c r="R24" s="5"/>
      <c r="S24" s="8">
        <f t="shared" si="36"/>
        <v>0</v>
      </c>
      <c r="T24" s="5"/>
      <c r="U24" s="8">
        <f t="shared" si="37"/>
        <v>0</v>
      </c>
      <c r="V24" s="5"/>
      <c r="W24" s="8">
        <f t="shared" si="38"/>
        <v>0</v>
      </c>
      <c r="X24" s="5"/>
      <c r="Y24" s="8">
        <f t="shared" si="39"/>
        <v>0</v>
      </c>
      <c r="Z24" s="5"/>
      <c r="AA24" s="8">
        <f t="shared" si="0"/>
        <v>0</v>
      </c>
      <c r="AB24" s="5"/>
      <c r="AC24" s="8">
        <f t="shared" si="1"/>
        <v>0</v>
      </c>
      <c r="AD24" s="5"/>
      <c r="AE24" s="8">
        <f t="shared" si="2"/>
        <v>0</v>
      </c>
      <c r="AF24" s="5"/>
      <c r="AG24" s="8">
        <f t="shared" si="3"/>
        <v>0</v>
      </c>
      <c r="AH24" s="5"/>
      <c r="AI24" s="8">
        <f t="shared" si="4"/>
        <v>0</v>
      </c>
      <c r="AJ24" s="5"/>
      <c r="AK24" s="8">
        <f t="shared" si="5"/>
        <v>0</v>
      </c>
      <c r="AL24" s="5"/>
      <c r="AM24" s="8">
        <f t="shared" si="6"/>
        <v>0</v>
      </c>
      <c r="AN24" s="5"/>
      <c r="AO24" s="8">
        <f t="shared" si="7"/>
        <v>0</v>
      </c>
      <c r="AP24" s="5"/>
      <c r="AQ24" s="8">
        <f t="shared" si="8"/>
        <v>0</v>
      </c>
      <c r="AR24" s="5"/>
      <c r="AS24" s="8">
        <f t="shared" si="9"/>
        <v>0</v>
      </c>
      <c r="AT24" s="5"/>
      <c r="AU24" s="8">
        <f t="shared" si="10"/>
        <v>0</v>
      </c>
      <c r="AV24" s="5"/>
      <c r="AW24" s="8">
        <f t="shared" si="11"/>
        <v>0</v>
      </c>
      <c r="AX24" s="5"/>
      <c r="AY24" s="8">
        <f t="shared" si="12"/>
        <v>0</v>
      </c>
      <c r="AZ24" s="5"/>
      <c r="BA24" s="8">
        <f t="shared" si="13"/>
        <v>0</v>
      </c>
      <c r="BB24" s="5"/>
      <c r="BC24" s="8">
        <f t="shared" si="14"/>
        <v>0</v>
      </c>
      <c r="BD24" s="5"/>
      <c r="BE24" s="8">
        <f t="shared" si="15"/>
        <v>0</v>
      </c>
      <c r="BF24" s="5"/>
      <c r="BG24" s="8">
        <f t="shared" si="16"/>
        <v>0</v>
      </c>
      <c r="BH24" s="5"/>
      <c r="BI24" s="8">
        <f t="shared" si="17"/>
        <v>0</v>
      </c>
      <c r="BJ24" s="5"/>
      <c r="BK24" s="8">
        <f t="shared" si="18"/>
        <v>0</v>
      </c>
      <c r="BL24" s="5"/>
      <c r="BM24" s="8">
        <f t="shared" si="19"/>
        <v>0</v>
      </c>
      <c r="BN24" s="5"/>
      <c r="BO24" s="8">
        <f t="shared" si="20"/>
        <v>0</v>
      </c>
      <c r="BP24" s="5"/>
      <c r="BQ24" s="8">
        <f t="shared" si="21"/>
        <v>0</v>
      </c>
      <c r="BR24" s="5"/>
      <c r="BS24" s="8">
        <f t="shared" si="22"/>
        <v>0</v>
      </c>
      <c r="BT24" s="5"/>
      <c r="BU24" s="8">
        <f t="shared" si="23"/>
        <v>0</v>
      </c>
      <c r="BV24" s="5"/>
      <c r="BW24" s="8">
        <f t="shared" si="24"/>
        <v>0</v>
      </c>
      <c r="BX24" s="5"/>
      <c r="BY24" s="8">
        <f t="shared" si="25"/>
        <v>0</v>
      </c>
      <c r="BZ24" s="129"/>
      <c r="CA24" s="8">
        <f t="shared" si="26"/>
        <v>0</v>
      </c>
      <c r="CB24" s="5"/>
      <c r="CC24" s="8">
        <f t="shared" si="27"/>
        <v>0</v>
      </c>
      <c r="CD24" s="5"/>
      <c r="CE24" s="8">
        <f t="shared" si="28"/>
        <v>0</v>
      </c>
      <c r="CF24" s="5"/>
      <c r="CG24" s="8">
        <f t="shared" si="29"/>
        <v>0</v>
      </c>
      <c r="CH24" s="5"/>
      <c r="CI24" s="8">
        <f t="shared" si="30"/>
        <v>0</v>
      </c>
      <c r="CJ24" s="8">
        <f t="shared" si="40"/>
        <v>0</v>
      </c>
      <c r="CK24" s="8">
        <f t="shared" si="41"/>
        <v>0</v>
      </c>
      <c r="CL24" s="133"/>
      <c r="CM24" s="133"/>
      <c r="CN24" s="133"/>
      <c r="CO24" s="133"/>
      <c r="CP24" s="133"/>
      <c r="CQ24" s="133"/>
    </row>
    <row r="25" spans="1:95" ht="15" customHeight="1">
      <c r="A25" s="158">
        <v>12</v>
      </c>
      <c r="B25" s="808" t="s">
        <v>47</v>
      </c>
      <c r="C25" s="806"/>
      <c r="D25" s="806"/>
      <c r="E25" s="807"/>
      <c r="F25" s="78" t="s">
        <v>44</v>
      </c>
      <c r="G25" s="78">
        <v>860</v>
      </c>
      <c r="H25" s="5"/>
      <c r="I25" s="8">
        <f t="shared" si="31"/>
        <v>0</v>
      </c>
      <c r="J25" s="5">
        <v>4</v>
      </c>
      <c r="K25" s="8">
        <f t="shared" si="32"/>
        <v>3440</v>
      </c>
      <c r="L25" s="5"/>
      <c r="M25" s="8">
        <f t="shared" si="33"/>
        <v>0</v>
      </c>
      <c r="N25" s="5"/>
      <c r="O25" s="8">
        <f t="shared" si="34"/>
        <v>0</v>
      </c>
      <c r="P25" s="5">
        <v>14.5</v>
      </c>
      <c r="Q25" s="8">
        <f t="shared" si="35"/>
        <v>12470</v>
      </c>
      <c r="R25" s="5"/>
      <c r="S25" s="8">
        <f t="shared" si="36"/>
        <v>0</v>
      </c>
      <c r="T25" s="5"/>
      <c r="U25" s="8">
        <f t="shared" si="37"/>
        <v>0</v>
      </c>
      <c r="V25" s="5"/>
      <c r="W25" s="8">
        <f t="shared" si="38"/>
        <v>0</v>
      </c>
      <c r="X25" s="5">
        <v>26</v>
      </c>
      <c r="Y25" s="8">
        <f t="shared" si="39"/>
        <v>22360</v>
      </c>
      <c r="Z25" s="5"/>
      <c r="AA25" s="8">
        <f t="shared" si="0"/>
        <v>0</v>
      </c>
      <c r="AB25" s="5"/>
      <c r="AC25" s="8">
        <f t="shared" si="1"/>
        <v>0</v>
      </c>
      <c r="AD25" s="5"/>
      <c r="AE25" s="8">
        <f t="shared" si="2"/>
        <v>0</v>
      </c>
      <c r="AF25" s="5"/>
      <c r="AG25" s="8">
        <f t="shared" si="3"/>
        <v>0</v>
      </c>
      <c r="AH25" s="5">
        <v>9</v>
      </c>
      <c r="AI25" s="8">
        <f t="shared" si="4"/>
        <v>7740</v>
      </c>
      <c r="AJ25" s="5"/>
      <c r="AK25" s="8">
        <f t="shared" si="5"/>
        <v>0</v>
      </c>
      <c r="AL25" s="5">
        <v>12</v>
      </c>
      <c r="AM25" s="8">
        <f t="shared" si="6"/>
        <v>10320</v>
      </c>
      <c r="AN25" s="5"/>
      <c r="AO25" s="8">
        <f t="shared" si="7"/>
        <v>0</v>
      </c>
      <c r="AP25" s="5"/>
      <c r="AQ25" s="8">
        <f t="shared" si="8"/>
        <v>0</v>
      </c>
      <c r="AR25" s="5"/>
      <c r="AS25" s="8">
        <f t="shared" si="9"/>
        <v>0</v>
      </c>
      <c r="AT25" s="5"/>
      <c r="AU25" s="8">
        <f t="shared" si="10"/>
        <v>0</v>
      </c>
      <c r="AV25" s="5"/>
      <c r="AW25" s="8">
        <f t="shared" si="11"/>
        <v>0</v>
      </c>
      <c r="AX25" s="5">
        <v>9</v>
      </c>
      <c r="AY25" s="8">
        <f t="shared" si="12"/>
        <v>7740</v>
      </c>
      <c r="AZ25" s="5">
        <v>16</v>
      </c>
      <c r="BA25" s="8">
        <f t="shared" si="13"/>
        <v>13760</v>
      </c>
      <c r="BB25" s="5"/>
      <c r="BC25" s="8">
        <f t="shared" si="14"/>
        <v>0</v>
      </c>
      <c r="BD25" s="5"/>
      <c r="BE25" s="8">
        <f t="shared" si="15"/>
        <v>0</v>
      </c>
      <c r="BF25" s="5">
        <v>20</v>
      </c>
      <c r="BG25" s="8">
        <f t="shared" si="16"/>
        <v>17200</v>
      </c>
      <c r="BH25" s="5"/>
      <c r="BI25" s="8">
        <f t="shared" si="17"/>
        <v>0</v>
      </c>
      <c r="BJ25" s="5"/>
      <c r="BK25" s="8">
        <f t="shared" si="18"/>
        <v>0</v>
      </c>
      <c r="BL25" s="5"/>
      <c r="BM25" s="8">
        <f t="shared" si="19"/>
        <v>0</v>
      </c>
      <c r="BN25" s="5">
        <v>63</v>
      </c>
      <c r="BO25" s="8">
        <f t="shared" si="20"/>
        <v>54180</v>
      </c>
      <c r="BP25" s="5"/>
      <c r="BQ25" s="8">
        <f t="shared" si="21"/>
        <v>0</v>
      </c>
      <c r="BR25" s="5"/>
      <c r="BS25" s="8">
        <f t="shared" si="22"/>
        <v>0</v>
      </c>
      <c r="BT25" s="5"/>
      <c r="BU25" s="8">
        <f t="shared" si="23"/>
        <v>0</v>
      </c>
      <c r="BV25" s="5"/>
      <c r="BW25" s="8">
        <f t="shared" si="24"/>
        <v>0</v>
      </c>
      <c r="BX25" s="5"/>
      <c r="BY25" s="8">
        <f t="shared" si="25"/>
        <v>0</v>
      </c>
      <c r="BZ25" s="129"/>
      <c r="CA25" s="8">
        <f t="shared" si="26"/>
        <v>0</v>
      </c>
      <c r="CB25" s="5"/>
      <c r="CC25" s="8">
        <f t="shared" si="27"/>
        <v>0</v>
      </c>
      <c r="CD25" s="5"/>
      <c r="CE25" s="8">
        <f t="shared" si="28"/>
        <v>0</v>
      </c>
      <c r="CF25" s="5"/>
      <c r="CG25" s="8">
        <f t="shared" si="29"/>
        <v>0</v>
      </c>
      <c r="CH25" s="5"/>
      <c r="CI25" s="8">
        <f t="shared" si="30"/>
        <v>0</v>
      </c>
      <c r="CJ25" s="8">
        <f t="shared" si="40"/>
        <v>173.5</v>
      </c>
      <c r="CK25" s="8">
        <f t="shared" si="41"/>
        <v>149210</v>
      </c>
      <c r="CL25" s="133"/>
      <c r="CM25" s="133"/>
      <c r="CN25" s="133"/>
      <c r="CO25" s="133"/>
      <c r="CP25" s="133"/>
      <c r="CQ25" s="133"/>
    </row>
    <row r="26" spans="1:95" ht="15.75" customHeight="1">
      <c r="A26" s="158">
        <v>13</v>
      </c>
      <c r="B26" s="808" t="s">
        <v>99</v>
      </c>
      <c r="C26" s="806"/>
      <c r="D26" s="806"/>
      <c r="E26" s="807"/>
      <c r="F26" s="78" t="s">
        <v>96</v>
      </c>
      <c r="G26" s="78">
        <v>500</v>
      </c>
      <c r="H26" s="5"/>
      <c r="I26" s="8">
        <f t="shared" si="31"/>
        <v>0</v>
      </c>
      <c r="J26" s="5">
        <v>10</v>
      </c>
      <c r="K26" s="8">
        <f t="shared" si="32"/>
        <v>5000</v>
      </c>
      <c r="L26" s="5"/>
      <c r="M26" s="8">
        <f t="shared" si="33"/>
        <v>0</v>
      </c>
      <c r="N26" s="5"/>
      <c r="O26" s="8">
        <f t="shared" si="34"/>
        <v>0</v>
      </c>
      <c r="P26" s="5">
        <v>7.5</v>
      </c>
      <c r="Q26" s="8">
        <f t="shared" si="35"/>
        <v>3750</v>
      </c>
      <c r="R26" s="5"/>
      <c r="S26" s="8">
        <f t="shared" si="36"/>
        <v>0</v>
      </c>
      <c r="T26" s="5"/>
      <c r="U26" s="8">
        <f t="shared" si="37"/>
        <v>0</v>
      </c>
      <c r="V26" s="5"/>
      <c r="W26" s="8">
        <f t="shared" si="38"/>
        <v>0</v>
      </c>
      <c r="X26" s="5">
        <v>40</v>
      </c>
      <c r="Y26" s="8">
        <f t="shared" si="39"/>
        <v>20000</v>
      </c>
      <c r="Z26" s="5"/>
      <c r="AA26" s="8">
        <f t="shared" si="0"/>
        <v>0</v>
      </c>
      <c r="AB26" s="5"/>
      <c r="AC26" s="8">
        <f t="shared" si="1"/>
        <v>0</v>
      </c>
      <c r="AD26" s="5"/>
      <c r="AE26" s="8">
        <f t="shared" si="2"/>
        <v>0</v>
      </c>
      <c r="AF26" s="5"/>
      <c r="AG26" s="8">
        <f t="shared" si="3"/>
        <v>0</v>
      </c>
      <c r="AH26" s="5"/>
      <c r="AI26" s="8">
        <f t="shared" si="4"/>
        <v>0</v>
      </c>
      <c r="AJ26" s="5"/>
      <c r="AK26" s="8">
        <f t="shared" si="5"/>
        <v>0</v>
      </c>
      <c r="AL26" s="5"/>
      <c r="AM26" s="8">
        <f t="shared" si="6"/>
        <v>0</v>
      </c>
      <c r="AN26" s="5"/>
      <c r="AO26" s="8">
        <f t="shared" si="7"/>
        <v>0</v>
      </c>
      <c r="AP26" s="5"/>
      <c r="AQ26" s="8">
        <f t="shared" si="8"/>
        <v>0</v>
      </c>
      <c r="AR26" s="5"/>
      <c r="AS26" s="8">
        <f t="shared" si="9"/>
        <v>0</v>
      </c>
      <c r="AT26" s="5"/>
      <c r="AU26" s="8">
        <f t="shared" si="10"/>
        <v>0</v>
      </c>
      <c r="AV26" s="5"/>
      <c r="AW26" s="8">
        <f t="shared" si="11"/>
        <v>0</v>
      </c>
      <c r="AX26" s="5">
        <v>18.5</v>
      </c>
      <c r="AY26" s="8">
        <f t="shared" si="12"/>
        <v>9250</v>
      </c>
      <c r="AZ26" s="5">
        <v>30</v>
      </c>
      <c r="BA26" s="8">
        <f t="shared" si="13"/>
        <v>15000</v>
      </c>
      <c r="BB26" s="5"/>
      <c r="BC26" s="8">
        <f t="shared" si="14"/>
        <v>0</v>
      </c>
      <c r="BD26" s="5"/>
      <c r="BE26" s="8">
        <f t="shared" si="15"/>
        <v>0</v>
      </c>
      <c r="BF26" s="5">
        <v>80</v>
      </c>
      <c r="BG26" s="8">
        <f t="shared" si="16"/>
        <v>40000</v>
      </c>
      <c r="BH26" s="5"/>
      <c r="BI26" s="8">
        <f t="shared" si="17"/>
        <v>0</v>
      </c>
      <c r="BJ26" s="5"/>
      <c r="BK26" s="8">
        <f t="shared" si="18"/>
        <v>0</v>
      </c>
      <c r="BL26" s="5"/>
      <c r="BM26" s="8">
        <f t="shared" si="19"/>
        <v>0</v>
      </c>
      <c r="BN26" s="5">
        <v>110</v>
      </c>
      <c r="BO26" s="8">
        <f t="shared" si="20"/>
        <v>55000</v>
      </c>
      <c r="BP26" s="5"/>
      <c r="BQ26" s="8">
        <f t="shared" si="21"/>
        <v>0</v>
      </c>
      <c r="BR26" s="5"/>
      <c r="BS26" s="8">
        <f t="shared" si="22"/>
        <v>0</v>
      </c>
      <c r="BT26" s="5"/>
      <c r="BU26" s="8">
        <f t="shared" si="23"/>
        <v>0</v>
      </c>
      <c r="BV26" s="5"/>
      <c r="BW26" s="8">
        <f t="shared" si="24"/>
        <v>0</v>
      </c>
      <c r="BX26" s="5"/>
      <c r="BY26" s="8">
        <f t="shared" si="25"/>
        <v>0</v>
      </c>
      <c r="BZ26" s="129"/>
      <c r="CA26" s="8">
        <f t="shared" si="26"/>
        <v>0</v>
      </c>
      <c r="CB26" s="5"/>
      <c r="CC26" s="8">
        <f t="shared" si="27"/>
        <v>0</v>
      </c>
      <c r="CD26" s="5"/>
      <c r="CE26" s="8">
        <f t="shared" si="28"/>
        <v>0</v>
      </c>
      <c r="CF26" s="5"/>
      <c r="CG26" s="8">
        <f t="shared" si="29"/>
        <v>0</v>
      </c>
      <c r="CH26" s="5"/>
      <c r="CI26" s="8">
        <f t="shared" si="30"/>
        <v>0</v>
      </c>
      <c r="CJ26" s="8">
        <f t="shared" si="40"/>
        <v>296</v>
      </c>
      <c r="CK26" s="8">
        <f t="shared" si="41"/>
        <v>148000</v>
      </c>
      <c r="CL26" s="133"/>
      <c r="CM26" s="133"/>
      <c r="CN26" s="133"/>
      <c r="CO26" s="133"/>
      <c r="CP26" s="133"/>
      <c r="CQ26" s="133"/>
    </row>
    <row r="27" spans="1:95" ht="15" customHeight="1">
      <c r="A27" s="158">
        <v>14</v>
      </c>
      <c r="B27" s="808" t="s">
        <v>130</v>
      </c>
      <c r="C27" s="806"/>
      <c r="D27" s="806"/>
      <c r="E27" s="807"/>
      <c r="F27" s="78" t="s">
        <v>44</v>
      </c>
      <c r="G27" s="78">
        <v>700</v>
      </c>
      <c r="H27" s="5"/>
      <c r="I27" s="8">
        <f t="shared" si="31"/>
        <v>0</v>
      </c>
      <c r="J27" s="5"/>
      <c r="K27" s="8">
        <f t="shared" si="32"/>
        <v>0</v>
      </c>
      <c r="L27" s="5"/>
      <c r="M27" s="8">
        <f t="shared" si="33"/>
        <v>0</v>
      </c>
      <c r="N27" s="5"/>
      <c r="O27" s="8">
        <f t="shared" si="34"/>
        <v>0</v>
      </c>
      <c r="P27" s="5"/>
      <c r="Q27" s="8">
        <f t="shared" si="35"/>
        <v>0</v>
      </c>
      <c r="R27" s="5"/>
      <c r="S27" s="8">
        <f t="shared" si="36"/>
        <v>0</v>
      </c>
      <c r="T27" s="5"/>
      <c r="U27" s="8">
        <f t="shared" si="37"/>
        <v>0</v>
      </c>
      <c r="V27" s="5"/>
      <c r="W27" s="8">
        <f t="shared" si="38"/>
        <v>0</v>
      </c>
      <c r="X27" s="5"/>
      <c r="Y27" s="8">
        <f t="shared" si="39"/>
        <v>0</v>
      </c>
      <c r="Z27" s="5"/>
      <c r="AA27" s="8">
        <f t="shared" si="0"/>
        <v>0</v>
      </c>
      <c r="AB27" s="5"/>
      <c r="AC27" s="8">
        <f t="shared" si="1"/>
        <v>0</v>
      </c>
      <c r="AD27" s="5"/>
      <c r="AE27" s="8">
        <f t="shared" si="2"/>
        <v>0</v>
      </c>
      <c r="AF27" s="5"/>
      <c r="AG27" s="8">
        <f t="shared" si="3"/>
        <v>0</v>
      </c>
      <c r="AH27" s="5"/>
      <c r="AI27" s="8">
        <f t="shared" si="4"/>
        <v>0</v>
      </c>
      <c r="AJ27" s="5"/>
      <c r="AK27" s="8">
        <f t="shared" si="5"/>
        <v>0</v>
      </c>
      <c r="AL27" s="5"/>
      <c r="AM27" s="8">
        <f t="shared" si="6"/>
        <v>0</v>
      </c>
      <c r="AN27" s="5"/>
      <c r="AO27" s="8">
        <f t="shared" si="7"/>
        <v>0</v>
      </c>
      <c r="AP27" s="5"/>
      <c r="AQ27" s="8">
        <f t="shared" si="8"/>
        <v>0</v>
      </c>
      <c r="AR27" s="5"/>
      <c r="AS27" s="8">
        <f t="shared" si="9"/>
        <v>0</v>
      </c>
      <c r="AT27" s="5"/>
      <c r="AU27" s="8">
        <f t="shared" si="10"/>
        <v>0</v>
      </c>
      <c r="AV27" s="5"/>
      <c r="AW27" s="8">
        <f t="shared" si="11"/>
        <v>0</v>
      </c>
      <c r="AX27" s="5"/>
      <c r="AY27" s="8">
        <f t="shared" si="12"/>
        <v>0</v>
      </c>
      <c r="AZ27" s="5"/>
      <c r="BA27" s="8">
        <f t="shared" si="13"/>
        <v>0</v>
      </c>
      <c r="BB27" s="5"/>
      <c r="BC27" s="8">
        <f t="shared" si="14"/>
        <v>0</v>
      </c>
      <c r="BD27" s="5"/>
      <c r="BE27" s="8">
        <f t="shared" si="15"/>
        <v>0</v>
      </c>
      <c r="BF27" s="5"/>
      <c r="BG27" s="8">
        <f t="shared" si="16"/>
        <v>0</v>
      </c>
      <c r="BH27" s="5"/>
      <c r="BI27" s="8">
        <f t="shared" si="17"/>
        <v>0</v>
      </c>
      <c r="BJ27" s="5"/>
      <c r="BK27" s="8">
        <f t="shared" si="18"/>
        <v>0</v>
      </c>
      <c r="BL27" s="5"/>
      <c r="BM27" s="8">
        <f t="shared" si="19"/>
        <v>0</v>
      </c>
      <c r="BN27" s="5"/>
      <c r="BO27" s="8">
        <f t="shared" si="20"/>
        <v>0</v>
      </c>
      <c r="BP27" s="5"/>
      <c r="BQ27" s="8">
        <f t="shared" si="21"/>
        <v>0</v>
      </c>
      <c r="BR27" s="5"/>
      <c r="BS27" s="8">
        <f t="shared" si="22"/>
        <v>0</v>
      </c>
      <c r="BT27" s="5"/>
      <c r="BU27" s="8">
        <f t="shared" si="23"/>
        <v>0</v>
      </c>
      <c r="BV27" s="5"/>
      <c r="BW27" s="8">
        <f t="shared" si="24"/>
        <v>0</v>
      </c>
      <c r="BX27" s="5"/>
      <c r="BY27" s="8">
        <f t="shared" si="25"/>
        <v>0</v>
      </c>
      <c r="BZ27" s="129"/>
      <c r="CA27" s="8">
        <f t="shared" si="26"/>
        <v>0</v>
      </c>
      <c r="CB27" s="5"/>
      <c r="CC27" s="8">
        <f t="shared" si="27"/>
        <v>0</v>
      </c>
      <c r="CD27" s="5">
        <v>223</v>
      </c>
      <c r="CE27" s="8">
        <f t="shared" si="28"/>
        <v>156100</v>
      </c>
      <c r="CF27" s="5"/>
      <c r="CG27" s="8">
        <f t="shared" si="29"/>
        <v>0</v>
      </c>
      <c r="CH27" s="5"/>
      <c r="CI27" s="8">
        <f t="shared" si="30"/>
        <v>0</v>
      </c>
      <c r="CJ27" s="8">
        <f t="shared" si="40"/>
        <v>223</v>
      </c>
      <c r="CK27" s="8">
        <f t="shared" si="41"/>
        <v>156100</v>
      </c>
      <c r="CL27" s="133"/>
      <c r="CM27" s="133"/>
      <c r="CN27" s="133"/>
      <c r="CO27" s="133"/>
      <c r="CP27" s="133"/>
      <c r="CQ27" s="133"/>
    </row>
    <row r="28" spans="1:95" ht="15" customHeight="1">
      <c r="A28" s="158">
        <v>15</v>
      </c>
      <c r="B28" s="808" t="s">
        <v>341</v>
      </c>
      <c r="C28" s="804"/>
      <c r="D28" s="804"/>
      <c r="E28" s="805"/>
      <c r="F28" s="78" t="s">
        <v>44</v>
      </c>
      <c r="G28" s="78">
        <v>1650</v>
      </c>
      <c r="H28" s="5"/>
      <c r="I28" s="8">
        <f t="shared" si="31"/>
        <v>0</v>
      </c>
      <c r="J28" s="5"/>
      <c r="K28" s="8">
        <f t="shared" si="32"/>
        <v>0</v>
      </c>
      <c r="L28" s="5"/>
      <c r="M28" s="8">
        <f t="shared" si="33"/>
        <v>0</v>
      </c>
      <c r="N28" s="5"/>
      <c r="O28" s="8">
        <f t="shared" si="34"/>
        <v>0</v>
      </c>
      <c r="P28" s="5"/>
      <c r="Q28" s="8">
        <f t="shared" si="35"/>
        <v>0</v>
      </c>
      <c r="R28" s="5"/>
      <c r="S28" s="8">
        <f t="shared" si="36"/>
        <v>0</v>
      </c>
      <c r="T28" s="5"/>
      <c r="U28" s="8">
        <f t="shared" si="37"/>
        <v>0</v>
      </c>
      <c r="V28" s="5"/>
      <c r="W28" s="8">
        <f t="shared" si="38"/>
        <v>0</v>
      </c>
      <c r="X28" s="5"/>
      <c r="Y28" s="8">
        <f t="shared" si="39"/>
        <v>0</v>
      </c>
      <c r="Z28" s="5"/>
      <c r="AA28" s="8">
        <f t="shared" si="0"/>
        <v>0</v>
      </c>
      <c r="AB28" s="5"/>
      <c r="AC28" s="8">
        <f t="shared" si="1"/>
        <v>0</v>
      </c>
      <c r="AD28" s="5"/>
      <c r="AE28" s="8">
        <f t="shared" si="2"/>
        <v>0</v>
      </c>
      <c r="AF28" s="5"/>
      <c r="AG28" s="8">
        <f t="shared" si="3"/>
        <v>0</v>
      </c>
      <c r="AH28" s="5"/>
      <c r="AI28" s="8">
        <f t="shared" si="4"/>
        <v>0</v>
      </c>
      <c r="AJ28" s="5"/>
      <c r="AK28" s="8">
        <f t="shared" si="5"/>
        <v>0</v>
      </c>
      <c r="AL28" s="5"/>
      <c r="AM28" s="8">
        <f t="shared" si="6"/>
        <v>0</v>
      </c>
      <c r="AN28" s="5"/>
      <c r="AO28" s="8">
        <f t="shared" si="7"/>
        <v>0</v>
      </c>
      <c r="AP28" s="5"/>
      <c r="AQ28" s="8">
        <f t="shared" si="8"/>
        <v>0</v>
      </c>
      <c r="AR28" s="5"/>
      <c r="AS28" s="8">
        <f t="shared" si="9"/>
        <v>0</v>
      </c>
      <c r="AT28" s="5"/>
      <c r="AU28" s="8">
        <f t="shared" si="10"/>
        <v>0</v>
      </c>
      <c r="AV28" s="5"/>
      <c r="AW28" s="8">
        <f t="shared" si="11"/>
        <v>0</v>
      </c>
      <c r="AX28" s="5"/>
      <c r="AY28" s="8">
        <f t="shared" si="12"/>
        <v>0</v>
      </c>
      <c r="AZ28" s="5"/>
      <c r="BA28" s="8">
        <f t="shared" si="13"/>
        <v>0</v>
      </c>
      <c r="BB28" s="5"/>
      <c r="BC28" s="8">
        <f t="shared" si="14"/>
        <v>0</v>
      </c>
      <c r="BD28" s="5"/>
      <c r="BE28" s="8">
        <f t="shared" si="15"/>
        <v>0</v>
      </c>
      <c r="BF28" s="5"/>
      <c r="BG28" s="8">
        <f t="shared" si="16"/>
        <v>0</v>
      </c>
      <c r="BH28" s="5"/>
      <c r="BI28" s="8">
        <f t="shared" si="17"/>
        <v>0</v>
      </c>
      <c r="BJ28" s="5"/>
      <c r="BK28" s="8">
        <f t="shared" si="18"/>
        <v>0</v>
      </c>
      <c r="BL28" s="5"/>
      <c r="BM28" s="8">
        <f t="shared" si="19"/>
        <v>0</v>
      </c>
      <c r="BN28" s="5"/>
      <c r="BO28" s="8">
        <f t="shared" si="20"/>
        <v>0</v>
      </c>
      <c r="BP28" s="5"/>
      <c r="BQ28" s="8">
        <f t="shared" si="21"/>
        <v>0</v>
      </c>
      <c r="BR28" s="5"/>
      <c r="BS28" s="8">
        <f t="shared" si="22"/>
        <v>0</v>
      </c>
      <c r="BT28" s="5"/>
      <c r="BU28" s="8">
        <f t="shared" si="23"/>
        <v>0</v>
      </c>
      <c r="BV28" s="5"/>
      <c r="BW28" s="8">
        <f t="shared" si="24"/>
        <v>0</v>
      </c>
      <c r="BX28" s="5"/>
      <c r="BY28" s="8">
        <f t="shared" si="25"/>
        <v>0</v>
      </c>
      <c r="BZ28" s="129"/>
      <c r="CA28" s="8">
        <f t="shared" si="26"/>
        <v>0</v>
      </c>
      <c r="CB28" s="5"/>
      <c r="CC28" s="8">
        <f t="shared" si="27"/>
        <v>0</v>
      </c>
      <c r="CD28" s="5"/>
      <c r="CE28" s="8">
        <f t="shared" si="28"/>
        <v>0</v>
      </c>
      <c r="CF28" s="5"/>
      <c r="CG28" s="8">
        <f t="shared" si="29"/>
        <v>0</v>
      </c>
      <c r="CH28" s="5"/>
      <c r="CI28" s="8">
        <f t="shared" si="30"/>
        <v>0</v>
      </c>
      <c r="CJ28" s="8">
        <f t="shared" si="40"/>
        <v>0</v>
      </c>
      <c r="CK28" s="8">
        <f t="shared" si="41"/>
        <v>0</v>
      </c>
      <c r="CL28" s="134"/>
      <c r="CM28" s="134"/>
      <c r="CN28" s="134"/>
      <c r="CO28" s="134"/>
      <c r="CP28" s="134"/>
      <c r="CQ28" s="134"/>
    </row>
    <row r="29" spans="1:95" ht="15" customHeight="1">
      <c r="A29" s="158">
        <v>16</v>
      </c>
      <c r="B29" s="803" t="s">
        <v>180</v>
      </c>
      <c r="C29" s="804"/>
      <c r="D29" s="804"/>
      <c r="E29" s="805"/>
      <c r="F29" s="78" t="s">
        <v>44</v>
      </c>
      <c r="G29" s="78">
        <v>450</v>
      </c>
      <c r="H29" s="5"/>
      <c r="I29" s="8">
        <f t="shared" si="31"/>
        <v>0</v>
      </c>
      <c r="J29" s="5"/>
      <c r="K29" s="8">
        <f t="shared" si="32"/>
        <v>0</v>
      </c>
      <c r="L29" s="5"/>
      <c r="M29" s="8">
        <f t="shared" si="33"/>
        <v>0</v>
      </c>
      <c r="N29" s="5"/>
      <c r="O29" s="8">
        <f t="shared" si="34"/>
        <v>0</v>
      </c>
      <c r="P29" s="5"/>
      <c r="Q29" s="8">
        <f t="shared" si="35"/>
        <v>0</v>
      </c>
      <c r="R29" s="5"/>
      <c r="S29" s="8">
        <f t="shared" si="36"/>
        <v>0</v>
      </c>
      <c r="T29" s="5"/>
      <c r="U29" s="8">
        <f t="shared" si="37"/>
        <v>0</v>
      </c>
      <c r="V29" s="5"/>
      <c r="W29" s="8">
        <f t="shared" si="38"/>
        <v>0</v>
      </c>
      <c r="X29" s="5">
        <v>3</v>
      </c>
      <c r="Y29" s="8">
        <f t="shared" si="39"/>
        <v>1350</v>
      </c>
      <c r="Z29" s="5"/>
      <c r="AA29" s="8">
        <f t="shared" si="0"/>
        <v>0</v>
      </c>
      <c r="AB29" s="5"/>
      <c r="AC29" s="8">
        <f t="shared" si="1"/>
        <v>0</v>
      </c>
      <c r="AD29" s="5"/>
      <c r="AE29" s="8">
        <f t="shared" si="2"/>
        <v>0</v>
      </c>
      <c r="AF29" s="5"/>
      <c r="AG29" s="8">
        <f t="shared" si="3"/>
        <v>0</v>
      </c>
      <c r="AH29" s="5"/>
      <c r="AI29" s="8">
        <f t="shared" si="4"/>
        <v>0</v>
      </c>
      <c r="AJ29" s="5"/>
      <c r="AK29" s="8">
        <f t="shared" si="5"/>
        <v>0</v>
      </c>
      <c r="AL29" s="5"/>
      <c r="AM29" s="8">
        <f t="shared" si="6"/>
        <v>0</v>
      </c>
      <c r="AN29" s="5"/>
      <c r="AO29" s="8">
        <f t="shared" si="7"/>
        <v>0</v>
      </c>
      <c r="AP29" s="5"/>
      <c r="AQ29" s="8">
        <f t="shared" si="8"/>
        <v>0</v>
      </c>
      <c r="AR29" s="5"/>
      <c r="AS29" s="8">
        <f t="shared" si="9"/>
        <v>0</v>
      </c>
      <c r="AT29" s="5"/>
      <c r="AU29" s="8">
        <f t="shared" si="10"/>
        <v>0</v>
      </c>
      <c r="AV29" s="5"/>
      <c r="AW29" s="8">
        <f t="shared" si="11"/>
        <v>0</v>
      </c>
      <c r="AX29" s="5">
        <v>5.5</v>
      </c>
      <c r="AY29" s="8">
        <f t="shared" si="12"/>
        <v>2475</v>
      </c>
      <c r="AZ29" s="5"/>
      <c r="BA29" s="8">
        <f t="shared" si="13"/>
        <v>0</v>
      </c>
      <c r="BB29" s="5"/>
      <c r="BC29" s="8">
        <f t="shared" si="14"/>
        <v>0</v>
      </c>
      <c r="BD29" s="5"/>
      <c r="BE29" s="8">
        <f t="shared" si="15"/>
        <v>0</v>
      </c>
      <c r="BF29" s="5"/>
      <c r="BG29" s="8">
        <f t="shared" si="16"/>
        <v>0</v>
      </c>
      <c r="BH29" s="5"/>
      <c r="BI29" s="8">
        <f t="shared" si="17"/>
        <v>0</v>
      </c>
      <c r="BJ29" s="5"/>
      <c r="BK29" s="8">
        <f t="shared" si="18"/>
        <v>0</v>
      </c>
      <c r="BL29" s="5"/>
      <c r="BM29" s="8">
        <f t="shared" si="19"/>
        <v>0</v>
      </c>
      <c r="BN29" s="5">
        <v>40</v>
      </c>
      <c r="BO29" s="8">
        <f t="shared" si="20"/>
        <v>18000</v>
      </c>
      <c r="BP29" s="5"/>
      <c r="BQ29" s="8">
        <f t="shared" si="21"/>
        <v>0</v>
      </c>
      <c r="BR29" s="5"/>
      <c r="BS29" s="8">
        <f t="shared" si="22"/>
        <v>0</v>
      </c>
      <c r="BT29" s="5"/>
      <c r="BU29" s="8">
        <f t="shared" si="23"/>
        <v>0</v>
      </c>
      <c r="BV29" s="5"/>
      <c r="BW29" s="8">
        <f t="shared" si="24"/>
        <v>0</v>
      </c>
      <c r="BX29" s="5"/>
      <c r="BY29" s="8">
        <f t="shared" si="25"/>
        <v>0</v>
      </c>
      <c r="BZ29" s="129"/>
      <c r="CA29" s="8">
        <f t="shared" si="26"/>
        <v>0</v>
      </c>
      <c r="CB29" s="5"/>
      <c r="CC29" s="8">
        <f t="shared" si="27"/>
        <v>0</v>
      </c>
      <c r="CD29" s="5"/>
      <c r="CE29" s="8">
        <f t="shared" si="28"/>
        <v>0</v>
      </c>
      <c r="CF29" s="5"/>
      <c r="CG29" s="8">
        <f t="shared" si="29"/>
        <v>0</v>
      </c>
      <c r="CH29" s="5"/>
      <c r="CI29" s="8">
        <f t="shared" si="30"/>
        <v>0</v>
      </c>
      <c r="CJ29" s="8">
        <f t="shared" si="40"/>
        <v>48.5</v>
      </c>
      <c r="CK29" s="8">
        <f t="shared" si="41"/>
        <v>21825</v>
      </c>
      <c r="CL29" s="133"/>
      <c r="CM29" s="133"/>
      <c r="CN29" s="133"/>
      <c r="CO29" s="133"/>
      <c r="CP29" s="133"/>
      <c r="CQ29" s="133"/>
    </row>
    <row r="30" spans="1:95" ht="15" customHeight="1">
      <c r="A30" s="158">
        <v>17</v>
      </c>
      <c r="B30" s="803" t="s">
        <v>177</v>
      </c>
      <c r="C30" s="804"/>
      <c r="D30" s="804"/>
      <c r="E30" s="805"/>
      <c r="F30" s="78" t="s">
        <v>44</v>
      </c>
      <c r="G30" s="78">
        <v>30</v>
      </c>
      <c r="H30" s="5"/>
      <c r="I30" s="8">
        <f t="shared" si="31"/>
        <v>0</v>
      </c>
      <c r="J30" s="5"/>
      <c r="K30" s="8">
        <f t="shared" si="32"/>
        <v>0</v>
      </c>
      <c r="L30" s="5"/>
      <c r="M30" s="8">
        <f t="shared" si="33"/>
        <v>0</v>
      </c>
      <c r="N30" s="5"/>
      <c r="O30" s="8">
        <f t="shared" si="34"/>
        <v>0</v>
      </c>
      <c r="P30" s="5"/>
      <c r="Q30" s="8">
        <f t="shared" si="35"/>
        <v>0</v>
      </c>
      <c r="R30" s="5"/>
      <c r="S30" s="8">
        <f t="shared" si="36"/>
        <v>0</v>
      </c>
      <c r="T30" s="5"/>
      <c r="U30" s="8">
        <f t="shared" si="37"/>
        <v>0</v>
      </c>
      <c r="V30" s="5"/>
      <c r="W30" s="8">
        <f t="shared" si="38"/>
        <v>0</v>
      </c>
      <c r="X30" s="5"/>
      <c r="Y30" s="8">
        <f t="shared" si="39"/>
        <v>0</v>
      </c>
      <c r="Z30" s="5"/>
      <c r="AA30" s="8">
        <f t="shared" si="0"/>
        <v>0</v>
      </c>
      <c r="AB30" s="5"/>
      <c r="AC30" s="8">
        <f t="shared" si="1"/>
        <v>0</v>
      </c>
      <c r="AD30" s="5"/>
      <c r="AE30" s="8">
        <f t="shared" si="2"/>
        <v>0</v>
      </c>
      <c r="AF30" s="5"/>
      <c r="AG30" s="8">
        <f t="shared" si="3"/>
        <v>0</v>
      </c>
      <c r="AH30" s="5"/>
      <c r="AI30" s="8">
        <f t="shared" si="4"/>
        <v>0</v>
      </c>
      <c r="AJ30" s="5"/>
      <c r="AK30" s="8">
        <f t="shared" si="5"/>
        <v>0</v>
      </c>
      <c r="AL30" s="5"/>
      <c r="AM30" s="8">
        <f t="shared" si="6"/>
        <v>0</v>
      </c>
      <c r="AN30" s="5"/>
      <c r="AO30" s="8">
        <f t="shared" si="7"/>
        <v>0</v>
      </c>
      <c r="AP30" s="5"/>
      <c r="AQ30" s="8">
        <f t="shared" si="8"/>
        <v>0</v>
      </c>
      <c r="AR30" s="5"/>
      <c r="AS30" s="8">
        <f t="shared" si="9"/>
        <v>0</v>
      </c>
      <c r="AT30" s="5"/>
      <c r="AU30" s="8">
        <f t="shared" si="10"/>
        <v>0</v>
      </c>
      <c r="AV30" s="5"/>
      <c r="AW30" s="8">
        <f t="shared" si="11"/>
        <v>0</v>
      </c>
      <c r="AX30" s="5"/>
      <c r="AY30" s="8">
        <f t="shared" si="12"/>
        <v>0</v>
      </c>
      <c r="AZ30" s="5"/>
      <c r="BA30" s="8">
        <f t="shared" si="13"/>
        <v>0</v>
      </c>
      <c r="BB30" s="5"/>
      <c r="BC30" s="8">
        <f t="shared" si="14"/>
        <v>0</v>
      </c>
      <c r="BD30" s="5"/>
      <c r="BE30" s="8">
        <f t="shared" si="15"/>
        <v>0</v>
      </c>
      <c r="BF30" s="5"/>
      <c r="BG30" s="8">
        <f t="shared" si="16"/>
        <v>0</v>
      </c>
      <c r="BH30" s="5"/>
      <c r="BI30" s="8">
        <f t="shared" si="17"/>
        <v>0</v>
      </c>
      <c r="BJ30" s="5"/>
      <c r="BK30" s="8">
        <f t="shared" si="18"/>
        <v>0</v>
      </c>
      <c r="BL30" s="5"/>
      <c r="BM30" s="8">
        <f t="shared" si="19"/>
        <v>0</v>
      </c>
      <c r="BN30" s="5"/>
      <c r="BO30" s="8">
        <f t="shared" si="20"/>
        <v>0</v>
      </c>
      <c r="BP30" s="5"/>
      <c r="BQ30" s="8">
        <f t="shared" si="21"/>
        <v>0</v>
      </c>
      <c r="BR30" s="5"/>
      <c r="BS30" s="8">
        <f t="shared" si="22"/>
        <v>0</v>
      </c>
      <c r="BT30" s="5"/>
      <c r="BU30" s="8">
        <f t="shared" si="23"/>
        <v>0</v>
      </c>
      <c r="BV30" s="5"/>
      <c r="BW30" s="8">
        <f t="shared" si="24"/>
        <v>0</v>
      </c>
      <c r="BX30" s="5"/>
      <c r="BY30" s="8">
        <f t="shared" si="25"/>
        <v>0</v>
      </c>
      <c r="BZ30" s="129"/>
      <c r="CA30" s="8">
        <f t="shared" si="26"/>
        <v>0</v>
      </c>
      <c r="CB30" s="5"/>
      <c r="CC30" s="8">
        <f t="shared" si="27"/>
        <v>0</v>
      </c>
      <c r="CD30" s="5"/>
      <c r="CE30" s="8">
        <f t="shared" si="28"/>
        <v>0</v>
      </c>
      <c r="CF30" s="5"/>
      <c r="CG30" s="8">
        <f t="shared" si="29"/>
        <v>0</v>
      </c>
      <c r="CH30" s="5"/>
      <c r="CI30" s="8">
        <f t="shared" si="30"/>
        <v>0</v>
      </c>
      <c r="CJ30" s="8">
        <f t="shared" si="40"/>
        <v>0</v>
      </c>
      <c r="CK30" s="8">
        <f t="shared" si="41"/>
        <v>0</v>
      </c>
      <c r="CL30" s="133"/>
      <c r="CM30" s="133"/>
      <c r="CN30" s="133"/>
      <c r="CO30" s="133"/>
      <c r="CP30" s="133"/>
      <c r="CQ30" s="133"/>
    </row>
    <row r="31" spans="1:95" ht="15" customHeight="1">
      <c r="A31" s="158">
        <v>18</v>
      </c>
      <c r="B31" s="808" t="s">
        <v>244</v>
      </c>
      <c r="C31" s="804"/>
      <c r="D31" s="804"/>
      <c r="E31" s="805"/>
      <c r="F31" s="78"/>
      <c r="G31" s="78">
        <v>550</v>
      </c>
      <c r="H31" s="5"/>
      <c r="I31" s="8">
        <f t="shared" si="31"/>
        <v>0</v>
      </c>
      <c r="J31" s="5"/>
      <c r="K31" s="8">
        <f t="shared" si="32"/>
        <v>0</v>
      </c>
      <c r="L31" s="5"/>
      <c r="M31" s="8">
        <f t="shared" si="33"/>
        <v>0</v>
      </c>
      <c r="N31" s="5"/>
      <c r="O31" s="8">
        <f t="shared" si="34"/>
        <v>0</v>
      </c>
      <c r="P31" s="5"/>
      <c r="Q31" s="8">
        <f t="shared" si="35"/>
        <v>0</v>
      </c>
      <c r="R31" s="5"/>
      <c r="S31" s="8">
        <f t="shared" si="36"/>
        <v>0</v>
      </c>
      <c r="T31" s="5"/>
      <c r="U31" s="8">
        <f t="shared" si="37"/>
        <v>0</v>
      </c>
      <c r="V31" s="5"/>
      <c r="W31" s="8">
        <f t="shared" si="38"/>
        <v>0</v>
      </c>
      <c r="X31" s="5"/>
      <c r="Y31" s="8">
        <f t="shared" si="39"/>
        <v>0</v>
      </c>
      <c r="Z31" s="5"/>
      <c r="AA31" s="8">
        <f t="shared" si="0"/>
        <v>0</v>
      </c>
      <c r="AB31" s="5"/>
      <c r="AC31" s="8">
        <f t="shared" si="1"/>
        <v>0</v>
      </c>
      <c r="AD31" s="5"/>
      <c r="AE31" s="8">
        <f t="shared" si="2"/>
        <v>0</v>
      </c>
      <c r="AF31" s="5"/>
      <c r="AG31" s="8">
        <f t="shared" si="3"/>
        <v>0</v>
      </c>
      <c r="AH31" s="5"/>
      <c r="AI31" s="8">
        <f t="shared" si="4"/>
        <v>0</v>
      </c>
      <c r="AJ31" s="5"/>
      <c r="AK31" s="8">
        <f t="shared" si="5"/>
        <v>0</v>
      </c>
      <c r="AL31" s="5"/>
      <c r="AM31" s="8">
        <f t="shared" si="6"/>
        <v>0</v>
      </c>
      <c r="AN31" s="5"/>
      <c r="AO31" s="8">
        <f t="shared" si="7"/>
        <v>0</v>
      </c>
      <c r="AP31" s="5"/>
      <c r="AQ31" s="8">
        <f t="shared" si="8"/>
        <v>0</v>
      </c>
      <c r="AR31" s="5"/>
      <c r="AS31" s="8">
        <f t="shared" si="9"/>
        <v>0</v>
      </c>
      <c r="AT31" s="5"/>
      <c r="AU31" s="8">
        <f t="shared" si="10"/>
        <v>0</v>
      </c>
      <c r="AV31" s="5"/>
      <c r="AW31" s="8">
        <f t="shared" si="11"/>
        <v>0</v>
      </c>
      <c r="AX31" s="5"/>
      <c r="AY31" s="8">
        <f t="shared" si="12"/>
        <v>0</v>
      </c>
      <c r="AZ31" s="5"/>
      <c r="BA31" s="8">
        <f t="shared" si="13"/>
        <v>0</v>
      </c>
      <c r="BB31" s="5"/>
      <c r="BC31" s="8">
        <f t="shared" si="14"/>
        <v>0</v>
      </c>
      <c r="BD31" s="5"/>
      <c r="BE31" s="8">
        <f t="shared" si="15"/>
        <v>0</v>
      </c>
      <c r="BF31" s="5"/>
      <c r="BG31" s="8">
        <f t="shared" si="16"/>
        <v>0</v>
      </c>
      <c r="BH31" s="5"/>
      <c r="BI31" s="8">
        <f t="shared" si="17"/>
        <v>0</v>
      </c>
      <c r="BJ31" s="5"/>
      <c r="BK31" s="8">
        <f t="shared" si="18"/>
        <v>0</v>
      </c>
      <c r="BL31" s="5"/>
      <c r="BM31" s="8">
        <f t="shared" si="19"/>
        <v>0</v>
      </c>
      <c r="BN31" s="5"/>
      <c r="BO31" s="8">
        <f t="shared" si="20"/>
        <v>0</v>
      </c>
      <c r="BP31" s="5"/>
      <c r="BQ31" s="8">
        <f t="shared" si="21"/>
        <v>0</v>
      </c>
      <c r="BR31" s="5"/>
      <c r="BS31" s="8">
        <f t="shared" si="22"/>
        <v>0</v>
      </c>
      <c r="BT31" s="5"/>
      <c r="BU31" s="8">
        <f t="shared" si="23"/>
        <v>0</v>
      </c>
      <c r="BV31" s="5"/>
      <c r="BW31" s="8">
        <f t="shared" si="24"/>
        <v>0</v>
      </c>
      <c r="BX31" s="5"/>
      <c r="BY31" s="8">
        <f t="shared" si="25"/>
        <v>0</v>
      </c>
      <c r="BZ31" s="129"/>
      <c r="CA31" s="8">
        <f t="shared" si="26"/>
        <v>0</v>
      </c>
      <c r="CB31" s="5"/>
      <c r="CC31" s="8">
        <f t="shared" si="27"/>
        <v>0</v>
      </c>
      <c r="CD31" s="5"/>
      <c r="CE31" s="8">
        <f t="shared" si="28"/>
        <v>0</v>
      </c>
      <c r="CF31" s="5"/>
      <c r="CG31" s="8">
        <f t="shared" si="29"/>
        <v>0</v>
      </c>
      <c r="CH31" s="5"/>
      <c r="CI31" s="8">
        <f t="shared" si="30"/>
        <v>0</v>
      </c>
      <c r="CJ31" s="8">
        <f t="shared" si="40"/>
        <v>0</v>
      </c>
      <c r="CK31" s="8">
        <f t="shared" si="41"/>
        <v>0</v>
      </c>
      <c r="CL31" s="133"/>
      <c r="CM31" s="133"/>
      <c r="CN31" s="133"/>
      <c r="CO31" s="133"/>
      <c r="CP31" s="133"/>
      <c r="CQ31" s="133"/>
    </row>
    <row r="32" spans="1:95" ht="15" customHeight="1">
      <c r="A32" s="158">
        <v>19</v>
      </c>
      <c r="B32" s="803" t="s">
        <v>243</v>
      </c>
      <c r="C32" s="804"/>
      <c r="D32" s="804"/>
      <c r="E32" s="805"/>
      <c r="F32" s="78" t="s">
        <v>44</v>
      </c>
      <c r="G32" s="78">
        <v>350</v>
      </c>
      <c r="H32" s="5"/>
      <c r="I32" s="8">
        <f t="shared" si="31"/>
        <v>0</v>
      </c>
      <c r="J32" s="5"/>
      <c r="K32" s="8">
        <f t="shared" si="32"/>
        <v>0</v>
      </c>
      <c r="L32" s="5"/>
      <c r="M32" s="8">
        <f t="shared" si="33"/>
        <v>0</v>
      </c>
      <c r="N32" s="5"/>
      <c r="O32" s="8">
        <f t="shared" si="34"/>
        <v>0</v>
      </c>
      <c r="P32" s="5">
        <v>140</v>
      </c>
      <c r="Q32" s="8">
        <f t="shared" si="35"/>
        <v>49000</v>
      </c>
      <c r="R32" s="5"/>
      <c r="S32" s="8">
        <f t="shared" si="36"/>
        <v>0</v>
      </c>
      <c r="T32" s="5"/>
      <c r="U32" s="8">
        <f t="shared" si="37"/>
        <v>0</v>
      </c>
      <c r="V32" s="5"/>
      <c r="W32" s="8">
        <f t="shared" si="38"/>
        <v>0</v>
      </c>
      <c r="X32" s="5"/>
      <c r="Y32" s="8">
        <f t="shared" si="39"/>
        <v>0</v>
      </c>
      <c r="Z32" s="5"/>
      <c r="AA32" s="8">
        <f t="shared" si="0"/>
        <v>0</v>
      </c>
      <c r="AB32" s="5"/>
      <c r="AC32" s="8">
        <f t="shared" si="1"/>
        <v>0</v>
      </c>
      <c r="AD32" s="5"/>
      <c r="AE32" s="8">
        <f t="shared" si="2"/>
        <v>0</v>
      </c>
      <c r="AF32" s="5"/>
      <c r="AG32" s="8">
        <f t="shared" si="3"/>
        <v>0</v>
      </c>
      <c r="AH32" s="5"/>
      <c r="AI32" s="8">
        <f t="shared" si="4"/>
        <v>0</v>
      </c>
      <c r="AJ32" s="5"/>
      <c r="AK32" s="8">
        <f t="shared" si="5"/>
        <v>0</v>
      </c>
      <c r="AL32" s="5"/>
      <c r="AM32" s="8">
        <f t="shared" si="6"/>
        <v>0</v>
      </c>
      <c r="AN32" s="5"/>
      <c r="AO32" s="8">
        <f t="shared" si="7"/>
        <v>0</v>
      </c>
      <c r="AP32" s="5"/>
      <c r="AQ32" s="8">
        <f t="shared" si="8"/>
        <v>0</v>
      </c>
      <c r="AR32" s="5"/>
      <c r="AS32" s="8">
        <f t="shared" si="9"/>
        <v>0</v>
      </c>
      <c r="AT32" s="5"/>
      <c r="AU32" s="8">
        <f t="shared" si="10"/>
        <v>0</v>
      </c>
      <c r="AV32" s="5"/>
      <c r="AW32" s="8">
        <f t="shared" si="11"/>
        <v>0</v>
      </c>
      <c r="AX32" s="5"/>
      <c r="AY32" s="8">
        <f t="shared" si="12"/>
        <v>0</v>
      </c>
      <c r="AZ32" s="5"/>
      <c r="BA32" s="8">
        <f t="shared" si="13"/>
        <v>0</v>
      </c>
      <c r="BB32" s="5"/>
      <c r="BC32" s="8">
        <f t="shared" si="14"/>
        <v>0</v>
      </c>
      <c r="BD32" s="5"/>
      <c r="BE32" s="8">
        <f t="shared" si="15"/>
        <v>0</v>
      </c>
      <c r="BF32" s="5"/>
      <c r="BG32" s="8">
        <f t="shared" si="16"/>
        <v>0</v>
      </c>
      <c r="BH32" s="5"/>
      <c r="BI32" s="8">
        <f t="shared" si="17"/>
        <v>0</v>
      </c>
      <c r="BJ32" s="5"/>
      <c r="BK32" s="8">
        <f t="shared" si="18"/>
        <v>0</v>
      </c>
      <c r="BL32" s="5"/>
      <c r="BM32" s="8">
        <f t="shared" si="19"/>
        <v>0</v>
      </c>
      <c r="BN32" s="5"/>
      <c r="BO32" s="8">
        <f t="shared" si="20"/>
        <v>0</v>
      </c>
      <c r="BP32" s="5"/>
      <c r="BQ32" s="8">
        <f t="shared" si="21"/>
        <v>0</v>
      </c>
      <c r="BR32" s="5"/>
      <c r="BS32" s="8">
        <f t="shared" si="22"/>
        <v>0</v>
      </c>
      <c r="BT32" s="5"/>
      <c r="BU32" s="8">
        <f t="shared" si="23"/>
        <v>0</v>
      </c>
      <c r="BV32" s="5"/>
      <c r="BW32" s="8">
        <f t="shared" si="24"/>
        <v>0</v>
      </c>
      <c r="BX32" s="5"/>
      <c r="BY32" s="8">
        <f t="shared" si="25"/>
        <v>0</v>
      </c>
      <c r="BZ32" s="129"/>
      <c r="CA32" s="8">
        <f t="shared" si="26"/>
        <v>0</v>
      </c>
      <c r="CB32" s="5"/>
      <c r="CC32" s="8">
        <f t="shared" si="27"/>
        <v>0</v>
      </c>
      <c r="CD32" s="5"/>
      <c r="CE32" s="8">
        <f t="shared" si="28"/>
        <v>0</v>
      </c>
      <c r="CF32" s="5"/>
      <c r="CG32" s="8">
        <f t="shared" si="29"/>
        <v>0</v>
      </c>
      <c r="CH32" s="5"/>
      <c r="CI32" s="8">
        <f t="shared" si="30"/>
        <v>0</v>
      </c>
      <c r="CJ32" s="8">
        <f t="shared" si="40"/>
        <v>140</v>
      </c>
      <c r="CK32" s="8">
        <f t="shared" si="41"/>
        <v>49000</v>
      </c>
      <c r="CL32" s="133"/>
      <c r="CM32" s="133"/>
      <c r="CN32" s="133"/>
      <c r="CO32" s="133"/>
      <c r="CP32" s="133"/>
      <c r="CQ32" s="133"/>
    </row>
    <row r="33" spans="1:95" ht="15" customHeight="1">
      <c r="A33" s="158">
        <v>20</v>
      </c>
      <c r="B33" s="803" t="s">
        <v>190</v>
      </c>
      <c r="C33" s="804"/>
      <c r="D33" s="804"/>
      <c r="E33" s="805"/>
      <c r="F33" s="78" t="s">
        <v>17</v>
      </c>
      <c r="G33" s="78">
        <v>12000</v>
      </c>
      <c r="H33" s="5"/>
      <c r="I33" s="8">
        <f t="shared" si="31"/>
        <v>0</v>
      </c>
      <c r="J33" s="5"/>
      <c r="K33" s="8">
        <f t="shared" si="32"/>
        <v>0</v>
      </c>
      <c r="L33" s="5"/>
      <c r="M33" s="8">
        <f t="shared" si="33"/>
        <v>0</v>
      </c>
      <c r="N33" s="5"/>
      <c r="O33" s="8">
        <f t="shared" si="34"/>
        <v>0</v>
      </c>
      <c r="P33" s="5"/>
      <c r="Q33" s="8">
        <f t="shared" si="35"/>
        <v>0</v>
      </c>
      <c r="R33" s="5"/>
      <c r="S33" s="8">
        <f t="shared" si="36"/>
        <v>0</v>
      </c>
      <c r="T33" s="5"/>
      <c r="U33" s="8">
        <f t="shared" si="37"/>
        <v>0</v>
      </c>
      <c r="V33" s="5"/>
      <c r="W33" s="8">
        <f t="shared" si="38"/>
        <v>0</v>
      </c>
      <c r="X33" s="5"/>
      <c r="Y33" s="8">
        <f t="shared" si="39"/>
        <v>0</v>
      </c>
      <c r="Z33" s="5"/>
      <c r="AA33" s="8">
        <f t="shared" si="0"/>
        <v>0</v>
      </c>
      <c r="AB33" s="5"/>
      <c r="AC33" s="8">
        <f t="shared" si="1"/>
        <v>0</v>
      </c>
      <c r="AD33" s="5"/>
      <c r="AE33" s="8">
        <f t="shared" si="2"/>
        <v>0</v>
      </c>
      <c r="AF33" s="5"/>
      <c r="AG33" s="8">
        <f t="shared" si="3"/>
        <v>0</v>
      </c>
      <c r="AH33" s="5"/>
      <c r="AI33" s="8">
        <f t="shared" si="4"/>
        <v>0</v>
      </c>
      <c r="AJ33" s="5"/>
      <c r="AK33" s="8">
        <f t="shared" si="5"/>
        <v>0</v>
      </c>
      <c r="AL33" s="5"/>
      <c r="AM33" s="8">
        <f t="shared" si="6"/>
        <v>0</v>
      </c>
      <c r="AN33" s="5"/>
      <c r="AO33" s="8">
        <f t="shared" si="7"/>
        <v>0</v>
      </c>
      <c r="AP33" s="5"/>
      <c r="AQ33" s="8">
        <f t="shared" si="8"/>
        <v>0</v>
      </c>
      <c r="AR33" s="5"/>
      <c r="AS33" s="8">
        <f t="shared" si="9"/>
        <v>0</v>
      </c>
      <c r="AT33" s="5"/>
      <c r="AU33" s="8">
        <f t="shared" si="10"/>
        <v>0</v>
      </c>
      <c r="AV33" s="5"/>
      <c r="AW33" s="8">
        <f t="shared" si="11"/>
        <v>0</v>
      </c>
      <c r="AX33" s="5"/>
      <c r="AY33" s="8">
        <f t="shared" si="12"/>
        <v>0</v>
      </c>
      <c r="AZ33" s="5"/>
      <c r="BA33" s="8">
        <f t="shared" si="13"/>
        <v>0</v>
      </c>
      <c r="BB33" s="5"/>
      <c r="BC33" s="8">
        <f t="shared" si="14"/>
        <v>0</v>
      </c>
      <c r="BD33" s="5"/>
      <c r="BE33" s="8">
        <f t="shared" si="15"/>
        <v>0</v>
      </c>
      <c r="BF33" s="5"/>
      <c r="BG33" s="8">
        <f t="shared" si="16"/>
        <v>0</v>
      </c>
      <c r="BH33" s="5"/>
      <c r="BI33" s="8">
        <f t="shared" si="17"/>
        <v>0</v>
      </c>
      <c r="BJ33" s="5"/>
      <c r="BK33" s="8">
        <f t="shared" si="18"/>
        <v>0</v>
      </c>
      <c r="BL33" s="5"/>
      <c r="BM33" s="8">
        <f t="shared" si="19"/>
        <v>0</v>
      </c>
      <c r="BN33" s="5"/>
      <c r="BO33" s="8">
        <f t="shared" si="20"/>
        <v>0</v>
      </c>
      <c r="BP33" s="5"/>
      <c r="BQ33" s="8">
        <f t="shared" si="21"/>
        <v>0</v>
      </c>
      <c r="BR33" s="5"/>
      <c r="BS33" s="8">
        <f t="shared" si="22"/>
        <v>0</v>
      </c>
      <c r="BT33" s="5"/>
      <c r="BU33" s="8">
        <f t="shared" si="23"/>
        <v>0</v>
      </c>
      <c r="BV33" s="5"/>
      <c r="BW33" s="8">
        <f t="shared" si="24"/>
        <v>0</v>
      </c>
      <c r="BX33" s="5"/>
      <c r="BY33" s="8">
        <f t="shared" si="25"/>
        <v>0</v>
      </c>
      <c r="BZ33" s="129"/>
      <c r="CA33" s="8">
        <f t="shared" si="26"/>
        <v>0</v>
      </c>
      <c r="CB33" s="5"/>
      <c r="CC33" s="8">
        <f t="shared" si="27"/>
        <v>0</v>
      </c>
      <c r="CD33" s="5"/>
      <c r="CE33" s="8">
        <f t="shared" si="28"/>
        <v>0</v>
      </c>
      <c r="CF33" s="5"/>
      <c r="CG33" s="8">
        <f t="shared" si="29"/>
        <v>0</v>
      </c>
      <c r="CH33" s="5"/>
      <c r="CI33" s="8">
        <f t="shared" si="30"/>
        <v>0</v>
      </c>
      <c r="CJ33" s="8">
        <f t="shared" si="40"/>
        <v>0</v>
      </c>
      <c r="CK33" s="8">
        <f t="shared" si="41"/>
        <v>0</v>
      </c>
      <c r="CL33" s="133"/>
      <c r="CM33" s="133"/>
      <c r="CN33" s="133"/>
      <c r="CO33" s="133"/>
      <c r="CP33" s="133"/>
      <c r="CQ33" s="133"/>
    </row>
    <row r="34" spans="1:95" ht="17.25" customHeight="1">
      <c r="A34" s="158">
        <v>21</v>
      </c>
      <c r="B34" s="803" t="s">
        <v>222</v>
      </c>
      <c r="C34" s="804"/>
      <c r="D34" s="804"/>
      <c r="E34" s="805"/>
      <c r="F34" s="220" t="s">
        <v>44</v>
      </c>
      <c r="G34" s="78">
        <v>700</v>
      </c>
      <c r="H34" s="5"/>
      <c r="I34" s="8">
        <f t="shared" si="31"/>
        <v>0</v>
      </c>
      <c r="J34" s="5"/>
      <c r="K34" s="8">
        <f t="shared" si="32"/>
        <v>0</v>
      </c>
      <c r="L34" s="5"/>
      <c r="M34" s="8">
        <f t="shared" si="33"/>
        <v>0</v>
      </c>
      <c r="N34" s="5"/>
      <c r="O34" s="8">
        <f t="shared" si="34"/>
        <v>0</v>
      </c>
      <c r="P34" s="5"/>
      <c r="Q34" s="8">
        <f t="shared" si="35"/>
        <v>0</v>
      </c>
      <c r="R34" s="5"/>
      <c r="S34" s="8">
        <f t="shared" si="36"/>
        <v>0</v>
      </c>
      <c r="T34" s="5"/>
      <c r="U34" s="8">
        <f t="shared" si="37"/>
        <v>0</v>
      </c>
      <c r="V34" s="5"/>
      <c r="W34" s="8">
        <f t="shared" si="38"/>
        <v>0</v>
      </c>
      <c r="X34" s="5"/>
      <c r="Y34" s="8">
        <f t="shared" si="39"/>
        <v>0</v>
      </c>
      <c r="Z34" s="5"/>
      <c r="AA34" s="8">
        <f t="shared" si="0"/>
        <v>0</v>
      </c>
      <c r="AB34" s="5"/>
      <c r="AC34" s="8">
        <f t="shared" si="1"/>
        <v>0</v>
      </c>
      <c r="AD34" s="5"/>
      <c r="AE34" s="8">
        <f t="shared" si="2"/>
        <v>0</v>
      </c>
      <c r="AF34" s="5"/>
      <c r="AG34" s="8">
        <f t="shared" si="3"/>
        <v>0</v>
      </c>
      <c r="AH34" s="5"/>
      <c r="AI34" s="8">
        <f t="shared" si="4"/>
        <v>0</v>
      </c>
      <c r="AJ34" s="5"/>
      <c r="AK34" s="8">
        <f t="shared" si="5"/>
        <v>0</v>
      </c>
      <c r="AL34" s="5"/>
      <c r="AM34" s="8">
        <f t="shared" si="6"/>
        <v>0</v>
      </c>
      <c r="AN34" s="5"/>
      <c r="AO34" s="8">
        <f t="shared" si="7"/>
        <v>0</v>
      </c>
      <c r="AP34" s="5"/>
      <c r="AQ34" s="8">
        <f t="shared" si="8"/>
        <v>0</v>
      </c>
      <c r="AR34" s="5"/>
      <c r="AS34" s="8">
        <f t="shared" si="9"/>
        <v>0</v>
      </c>
      <c r="AT34" s="5"/>
      <c r="AU34" s="8">
        <f t="shared" si="10"/>
        <v>0</v>
      </c>
      <c r="AV34" s="5"/>
      <c r="AW34" s="8">
        <f t="shared" si="11"/>
        <v>0</v>
      </c>
      <c r="AX34" s="5"/>
      <c r="AY34" s="8">
        <f t="shared" si="12"/>
        <v>0</v>
      </c>
      <c r="AZ34" s="5"/>
      <c r="BA34" s="8">
        <f t="shared" si="13"/>
        <v>0</v>
      </c>
      <c r="BB34" s="5"/>
      <c r="BC34" s="8">
        <f t="shared" si="14"/>
        <v>0</v>
      </c>
      <c r="BD34" s="5"/>
      <c r="BE34" s="8">
        <f t="shared" si="15"/>
        <v>0</v>
      </c>
      <c r="BF34" s="5"/>
      <c r="BG34" s="8">
        <f t="shared" si="16"/>
        <v>0</v>
      </c>
      <c r="BH34" s="5"/>
      <c r="BI34" s="8">
        <f t="shared" si="17"/>
        <v>0</v>
      </c>
      <c r="BJ34" s="5"/>
      <c r="BK34" s="8">
        <f t="shared" si="18"/>
        <v>0</v>
      </c>
      <c r="BL34" s="5"/>
      <c r="BM34" s="8">
        <f t="shared" si="19"/>
        <v>0</v>
      </c>
      <c r="BN34" s="5"/>
      <c r="BO34" s="8">
        <f t="shared" si="20"/>
        <v>0</v>
      </c>
      <c r="BP34" s="5"/>
      <c r="BQ34" s="8">
        <f t="shared" si="21"/>
        <v>0</v>
      </c>
      <c r="BR34" s="5"/>
      <c r="BS34" s="8">
        <f t="shared" si="22"/>
        <v>0</v>
      </c>
      <c r="BT34" s="5"/>
      <c r="BU34" s="8">
        <f t="shared" si="23"/>
        <v>0</v>
      </c>
      <c r="BV34" s="5"/>
      <c r="BW34" s="8">
        <f t="shared" si="24"/>
        <v>0</v>
      </c>
      <c r="BX34" s="5"/>
      <c r="BY34" s="8">
        <f t="shared" si="25"/>
        <v>0</v>
      </c>
      <c r="BZ34" s="129"/>
      <c r="CA34" s="8">
        <f t="shared" si="26"/>
        <v>0</v>
      </c>
      <c r="CB34" s="5"/>
      <c r="CC34" s="8">
        <f t="shared" si="27"/>
        <v>0</v>
      </c>
      <c r="CD34" s="5"/>
      <c r="CE34" s="8">
        <f t="shared" si="28"/>
        <v>0</v>
      </c>
      <c r="CF34" s="5"/>
      <c r="CG34" s="8">
        <f t="shared" si="29"/>
        <v>0</v>
      </c>
      <c r="CH34" s="5"/>
      <c r="CI34" s="8">
        <f t="shared" si="30"/>
        <v>0</v>
      </c>
      <c r="CJ34" s="8">
        <f t="shared" si="40"/>
        <v>0</v>
      </c>
      <c r="CK34" s="8">
        <f t="shared" si="41"/>
        <v>0</v>
      </c>
      <c r="CL34" s="133"/>
      <c r="CM34" s="133"/>
      <c r="CN34" s="133"/>
      <c r="CO34" s="133"/>
      <c r="CP34" s="133"/>
      <c r="CQ34" s="133"/>
    </row>
    <row r="35" spans="1:95" ht="15" customHeight="1">
      <c r="A35" s="158">
        <v>22</v>
      </c>
      <c r="B35" s="808" t="s">
        <v>48</v>
      </c>
      <c r="C35" s="806"/>
      <c r="D35" s="806"/>
      <c r="E35" s="807"/>
      <c r="F35" s="78" t="s">
        <v>17</v>
      </c>
      <c r="G35" s="78">
        <v>7000</v>
      </c>
      <c r="H35" s="5"/>
      <c r="I35" s="8">
        <f t="shared" si="31"/>
        <v>0</v>
      </c>
      <c r="J35" s="577">
        <f>1</f>
        <v>1</v>
      </c>
      <c r="K35" s="578">
        <f t="shared" si="32"/>
        <v>7000</v>
      </c>
      <c r="L35" s="5">
        <v>1</v>
      </c>
      <c r="M35" s="8">
        <f t="shared" si="33"/>
        <v>7000</v>
      </c>
      <c r="N35" s="5">
        <v>1</v>
      </c>
      <c r="O35" s="8">
        <f t="shared" si="34"/>
        <v>7000</v>
      </c>
      <c r="P35" s="5"/>
      <c r="Q35" s="8">
        <f t="shared" si="35"/>
        <v>0</v>
      </c>
      <c r="R35" s="5"/>
      <c r="S35" s="8">
        <f t="shared" si="36"/>
        <v>0</v>
      </c>
      <c r="T35" s="5"/>
      <c r="U35" s="8">
        <f t="shared" si="37"/>
        <v>0</v>
      </c>
      <c r="V35" s="5"/>
      <c r="W35" s="8">
        <f t="shared" si="38"/>
        <v>0</v>
      </c>
      <c r="X35" s="5"/>
      <c r="Y35" s="8">
        <f t="shared" si="39"/>
        <v>0</v>
      </c>
      <c r="Z35" s="5"/>
      <c r="AA35" s="8">
        <f t="shared" si="0"/>
        <v>0</v>
      </c>
      <c r="AB35" s="5"/>
      <c r="AC35" s="8">
        <f t="shared" si="1"/>
        <v>0</v>
      </c>
      <c r="AD35" s="5"/>
      <c r="AE35" s="8">
        <f t="shared" si="2"/>
        <v>0</v>
      </c>
      <c r="AF35" s="5"/>
      <c r="AG35" s="8">
        <f t="shared" si="3"/>
        <v>0</v>
      </c>
      <c r="AH35" s="5"/>
      <c r="AI35" s="8">
        <f t="shared" si="4"/>
        <v>0</v>
      </c>
      <c r="AJ35" s="5"/>
      <c r="AK35" s="8">
        <f t="shared" si="5"/>
        <v>0</v>
      </c>
      <c r="AL35" s="5"/>
      <c r="AM35" s="8">
        <f t="shared" si="6"/>
        <v>0</v>
      </c>
      <c r="AN35" s="5"/>
      <c r="AO35" s="8">
        <f t="shared" si="7"/>
        <v>0</v>
      </c>
      <c r="AP35" s="5"/>
      <c r="AQ35" s="8">
        <f t="shared" si="8"/>
        <v>0</v>
      </c>
      <c r="AR35" s="5"/>
      <c r="AS35" s="8">
        <f t="shared" si="9"/>
        <v>0</v>
      </c>
      <c r="AT35" s="5"/>
      <c r="AU35" s="8">
        <f t="shared" si="10"/>
        <v>0</v>
      </c>
      <c r="AV35" s="5"/>
      <c r="AW35" s="8">
        <f t="shared" si="11"/>
        <v>0</v>
      </c>
      <c r="AX35" s="5"/>
      <c r="AY35" s="8">
        <f t="shared" si="12"/>
        <v>0</v>
      </c>
      <c r="AZ35" s="5"/>
      <c r="BA35" s="8">
        <f t="shared" si="13"/>
        <v>0</v>
      </c>
      <c r="BB35" s="5"/>
      <c r="BC35" s="8">
        <f t="shared" si="14"/>
        <v>0</v>
      </c>
      <c r="BD35" s="5"/>
      <c r="BE35" s="8">
        <f t="shared" si="15"/>
        <v>0</v>
      </c>
      <c r="BF35" s="5">
        <v>1</v>
      </c>
      <c r="BG35" s="8">
        <f t="shared" si="16"/>
        <v>7000</v>
      </c>
      <c r="BH35" s="5"/>
      <c r="BI35" s="8">
        <f t="shared" si="17"/>
        <v>0</v>
      </c>
      <c r="BJ35" s="5"/>
      <c r="BK35" s="8">
        <f t="shared" si="18"/>
        <v>0</v>
      </c>
      <c r="BL35" s="5"/>
      <c r="BM35" s="8">
        <f t="shared" si="19"/>
        <v>0</v>
      </c>
      <c r="BN35" s="5"/>
      <c r="BO35" s="8">
        <f t="shared" si="20"/>
        <v>0</v>
      </c>
      <c r="BP35" s="5"/>
      <c r="BQ35" s="8">
        <f t="shared" si="21"/>
        <v>0</v>
      </c>
      <c r="BR35" s="5"/>
      <c r="BS35" s="8">
        <f t="shared" si="22"/>
        <v>0</v>
      </c>
      <c r="BT35" s="5"/>
      <c r="BU35" s="8">
        <f t="shared" si="23"/>
        <v>0</v>
      </c>
      <c r="BV35" s="5"/>
      <c r="BW35" s="8">
        <f t="shared" si="24"/>
        <v>0</v>
      </c>
      <c r="BX35" s="5"/>
      <c r="BY35" s="8">
        <f t="shared" si="25"/>
        <v>0</v>
      </c>
      <c r="BZ35" s="129"/>
      <c r="CA35" s="8">
        <f t="shared" si="26"/>
        <v>0</v>
      </c>
      <c r="CB35" s="5"/>
      <c r="CC35" s="8">
        <f t="shared" si="27"/>
        <v>0</v>
      </c>
      <c r="CD35" s="5"/>
      <c r="CE35" s="8">
        <f t="shared" si="28"/>
        <v>0</v>
      </c>
      <c r="CF35" s="5"/>
      <c r="CG35" s="8">
        <f t="shared" si="29"/>
        <v>0</v>
      </c>
      <c r="CH35" s="5"/>
      <c r="CI35" s="8">
        <f t="shared" si="30"/>
        <v>0</v>
      </c>
      <c r="CJ35" s="8">
        <f t="shared" si="40"/>
        <v>4</v>
      </c>
      <c r="CK35" s="8">
        <f t="shared" si="41"/>
        <v>28000</v>
      </c>
      <c r="CL35" s="133"/>
      <c r="CM35" s="133"/>
      <c r="CN35" s="133"/>
      <c r="CO35" s="133"/>
      <c r="CP35" s="133"/>
      <c r="CQ35" s="133"/>
    </row>
    <row r="36" spans="1:95" ht="15.75" customHeight="1">
      <c r="A36" s="158">
        <v>23</v>
      </c>
      <c r="B36" s="803" t="s">
        <v>339</v>
      </c>
      <c r="C36" s="806"/>
      <c r="D36" s="806"/>
      <c r="E36" s="807"/>
      <c r="F36" s="78" t="s">
        <v>43</v>
      </c>
      <c r="G36" s="78">
        <v>9000</v>
      </c>
      <c r="H36" s="5"/>
      <c r="I36" s="8">
        <f t="shared" si="31"/>
        <v>0</v>
      </c>
      <c r="J36" s="5"/>
      <c r="K36" s="8">
        <f t="shared" si="32"/>
        <v>0</v>
      </c>
      <c r="L36" s="5"/>
      <c r="M36" s="8">
        <f t="shared" si="33"/>
        <v>0</v>
      </c>
      <c r="N36" s="5"/>
      <c r="O36" s="8">
        <f t="shared" si="34"/>
        <v>0</v>
      </c>
      <c r="P36" s="5"/>
      <c r="Q36" s="8">
        <f t="shared" si="35"/>
        <v>0</v>
      </c>
      <c r="R36" s="5"/>
      <c r="S36" s="8">
        <f t="shared" si="36"/>
        <v>0</v>
      </c>
      <c r="T36" s="5"/>
      <c r="U36" s="8">
        <f t="shared" si="37"/>
        <v>0</v>
      </c>
      <c r="V36" s="5"/>
      <c r="W36" s="8">
        <f t="shared" si="38"/>
        <v>0</v>
      </c>
      <c r="X36" s="5"/>
      <c r="Y36" s="8">
        <f t="shared" si="39"/>
        <v>0</v>
      </c>
      <c r="Z36" s="5"/>
      <c r="AA36" s="8">
        <f t="shared" si="0"/>
        <v>0</v>
      </c>
      <c r="AB36" s="5"/>
      <c r="AC36" s="8">
        <f t="shared" si="1"/>
        <v>0</v>
      </c>
      <c r="AD36" s="5">
        <v>1</v>
      </c>
      <c r="AE36" s="8">
        <f t="shared" si="2"/>
        <v>9000</v>
      </c>
      <c r="AF36" s="5"/>
      <c r="AG36" s="8">
        <f t="shared" si="3"/>
        <v>0</v>
      </c>
      <c r="AH36" s="5">
        <v>0.7</v>
      </c>
      <c r="AI36" s="8">
        <f t="shared" si="4"/>
        <v>6300</v>
      </c>
      <c r="AJ36" s="5"/>
      <c r="AK36" s="8">
        <f t="shared" si="5"/>
        <v>0</v>
      </c>
      <c r="AL36" s="5"/>
      <c r="AM36" s="8">
        <f t="shared" si="6"/>
        <v>0</v>
      </c>
      <c r="AN36" s="5">
        <v>0.5</v>
      </c>
      <c r="AO36" s="8">
        <f t="shared" si="7"/>
        <v>4500</v>
      </c>
      <c r="AP36" s="5"/>
      <c r="AQ36" s="8">
        <f t="shared" si="8"/>
        <v>0</v>
      </c>
      <c r="AR36" s="5"/>
      <c r="AS36" s="8">
        <f t="shared" si="9"/>
        <v>0</v>
      </c>
      <c r="AT36" s="5"/>
      <c r="AU36" s="8">
        <f t="shared" si="10"/>
        <v>0</v>
      </c>
      <c r="AV36" s="5"/>
      <c r="AW36" s="8">
        <f t="shared" si="11"/>
        <v>0</v>
      </c>
      <c r="AX36" s="5">
        <v>0.6</v>
      </c>
      <c r="AY36" s="578">
        <f>G36*AX36*0+4000</f>
        <v>4000</v>
      </c>
      <c r="AZ36" s="5"/>
      <c r="BA36" s="8">
        <f t="shared" si="13"/>
        <v>0</v>
      </c>
      <c r="BB36" s="5"/>
      <c r="BC36" s="8">
        <f t="shared" si="14"/>
        <v>0</v>
      </c>
      <c r="BD36" s="5"/>
      <c r="BE36" s="8">
        <f t="shared" si="15"/>
        <v>0</v>
      </c>
      <c r="BF36" s="5"/>
      <c r="BG36" s="8">
        <f t="shared" si="16"/>
        <v>0</v>
      </c>
      <c r="BH36" s="5"/>
      <c r="BI36" s="8">
        <f t="shared" si="17"/>
        <v>0</v>
      </c>
      <c r="BJ36" s="5"/>
      <c r="BK36" s="8">
        <f t="shared" si="18"/>
        <v>0</v>
      </c>
      <c r="BL36" s="5"/>
      <c r="BM36" s="8">
        <f t="shared" si="19"/>
        <v>0</v>
      </c>
      <c r="BN36" s="5"/>
      <c r="BO36" s="8">
        <f t="shared" si="20"/>
        <v>0</v>
      </c>
      <c r="BP36" s="5"/>
      <c r="BQ36" s="8">
        <f t="shared" si="21"/>
        <v>0</v>
      </c>
      <c r="BR36" s="5"/>
      <c r="BS36" s="8">
        <f t="shared" si="22"/>
        <v>0</v>
      </c>
      <c r="BT36" s="5"/>
      <c r="BU36" s="8">
        <f t="shared" si="23"/>
        <v>0</v>
      </c>
      <c r="BV36" s="5"/>
      <c r="BW36" s="8">
        <f t="shared" si="24"/>
        <v>0</v>
      </c>
      <c r="BX36" s="5"/>
      <c r="BY36" s="8">
        <f t="shared" si="25"/>
        <v>0</v>
      </c>
      <c r="BZ36" s="129"/>
      <c r="CA36" s="8">
        <f t="shared" si="26"/>
        <v>0</v>
      </c>
      <c r="CB36" s="5"/>
      <c r="CC36" s="8">
        <f t="shared" si="27"/>
        <v>0</v>
      </c>
      <c r="CD36" s="5"/>
      <c r="CE36" s="8">
        <f t="shared" si="28"/>
        <v>0</v>
      </c>
      <c r="CF36" s="5"/>
      <c r="CG36" s="8">
        <f t="shared" si="29"/>
        <v>0</v>
      </c>
      <c r="CH36" s="5"/>
      <c r="CI36" s="8">
        <f t="shared" si="30"/>
        <v>0</v>
      </c>
      <c r="CJ36" s="8">
        <f t="shared" si="40"/>
        <v>2.8000000000000003</v>
      </c>
      <c r="CK36" s="8">
        <f t="shared" si="41"/>
        <v>23800</v>
      </c>
      <c r="CL36" s="133"/>
      <c r="CM36" s="133"/>
      <c r="CN36" s="133"/>
      <c r="CO36" s="133"/>
      <c r="CP36" s="133"/>
      <c r="CQ36" s="133"/>
    </row>
    <row r="37" spans="1:95" ht="29.25" customHeight="1">
      <c r="A37" s="158">
        <v>24</v>
      </c>
      <c r="B37" s="803" t="s">
        <v>210</v>
      </c>
      <c r="C37" s="804"/>
      <c r="D37" s="804"/>
      <c r="E37" s="805"/>
      <c r="F37" s="78" t="s">
        <v>44</v>
      </c>
      <c r="G37" s="78">
        <v>4000</v>
      </c>
      <c r="H37" s="5"/>
      <c r="I37" s="8">
        <f t="shared" si="31"/>
        <v>0</v>
      </c>
      <c r="J37" s="5"/>
      <c r="K37" s="8">
        <f t="shared" si="32"/>
        <v>0</v>
      </c>
      <c r="L37" s="5"/>
      <c r="M37" s="8">
        <f t="shared" si="33"/>
        <v>0</v>
      </c>
      <c r="N37" s="5"/>
      <c r="O37" s="8">
        <f t="shared" si="34"/>
        <v>0</v>
      </c>
      <c r="P37" s="5"/>
      <c r="Q37" s="8">
        <f t="shared" si="35"/>
        <v>0</v>
      </c>
      <c r="R37" s="5"/>
      <c r="S37" s="8">
        <f t="shared" si="36"/>
        <v>0</v>
      </c>
      <c r="T37" s="5"/>
      <c r="U37" s="8">
        <f t="shared" si="37"/>
        <v>0</v>
      </c>
      <c r="V37" s="5"/>
      <c r="W37" s="8">
        <f t="shared" si="38"/>
        <v>0</v>
      </c>
      <c r="X37" s="5"/>
      <c r="Y37" s="8">
        <f t="shared" si="39"/>
        <v>0</v>
      </c>
      <c r="Z37" s="5"/>
      <c r="AA37" s="8">
        <f t="shared" si="0"/>
        <v>0</v>
      </c>
      <c r="AB37" s="5"/>
      <c r="AC37" s="8">
        <f t="shared" si="1"/>
        <v>0</v>
      </c>
      <c r="AD37" s="5"/>
      <c r="AE37" s="8">
        <f t="shared" si="2"/>
        <v>0</v>
      </c>
      <c r="AF37" s="5"/>
      <c r="AG37" s="8">
        <f t="shared" si="3"/>
        <v>0</v>
      </c>
      <c r="AH37" s="5">
        <v>8.5</v>
      </c>
      <c r="AI37" s="578">
        <f>G37*AH37*0+20000</f>
        <v>20000</v>
      </c>
      <c r="AJ37" s="5"/>
      <c r="AK37" s="8">
        <f t="shared" si="5"/>
        <v>0</v>
      </c>
      <c r="AL37" s="5"/>
      <c r="AM37" s="8">
        <f t="shared" si="6"/>
        <v>0</v>
      </c>
      <c r="AN37" s="5"/>
      <c r="AO37" s="8">
        <f t="shared" si="7"/>
        <v>0</v>
      </c>
      <c r="AP37" s="5"/>
      <c r="AQ37" s="8">
        <f t="shared" si="8"/>
        <v>0</v>
      </c>
      <c r="AR37" s="5"/>
      <c r="AS37" s="8">
        <f t="shared" si="9"/>
        <v>0</v>
      </c>
      <c r="AT37" s="5"/>
      <c r="AU37" s="8">
        <f t="shared" si="10"/>
        <v>0</v>
      </c>
      <c r="AV37" s="5"/>
      <c r="AW37" s="8">
        <f t="shared" si="11"/>
        <v>0</v>
      </c>
      <c r="AX37" s="5"/>
      <c r="AY37" s="8">
        <f t="shared" si="12"/>
        <v>0</v>
      </c>
      <c r="AZ37" s="5"/>
      <c r="BA37" s="8">
        <f t="shared" si="13"/>
        <v>0</v>
      </c>
      <c r="BB37" s="5"/>
      <c r="BC37" s="8">
        <f t="shared" si="14"/>
        <v>0</v>
      </c>
      <c r="BD37" s="5"/>
      <c r="BE37" s="8">
        <f t="shared" si="15"/>
        <v>0</v>
      </c>
      <c r="BF37" s="5"/>
      <c r="BG37" s="8">
        <f t="shared" si="16"/>
        <v>0</v>
      </c>
      <c r="BH37" s="5"/>
      <c r="BI37" s="8">
        <f t="shared" si="17"/>
        <v>0</v>
      </c>
      <c r="BJ37" s="5"/>
      <c r="BK37" s="8">
        <f t="shared" si="18"/>
        <v>0</v>
      </c>
      <c r="BL37" s="5"/>
      <c r="BM37" s="8">
        <f t="shared" si="19"/>
        <v>0</v>
      </c>
      <c r="BN37" s="5"/>
      <c r="BO37" s="8">
        <f t="shared" si="20"/>
        <v>0</v>
      </c>
      <c r="BP37" s="5"/>
      <c r="BQ37" s="8">
        <f t="shared" si="21"/>
        <v>0</v>
      </c>
      <c r="BR37" s="5"/>
      <c r="BS37" s="8">
        <f t="shared" si="22"/>
        <v>0</v>
      </c>
      <c r="BT37" s="5"/>
      <c r="BU37" s="8">
        <f t="shared" si="23"/>
        <v>0</v>
      </c>
      <c r="BV37" s="5"/>
      <c r="BW37" s="8">
        <f t="shared" si="24"/>
        <v>0</v>
      </c>
      <c r="BX37" s="5"/>
      <c r="BY37" s="8">
        <f t="shared" si="25"/>
        <v>0</v>
      </c>
      <c r="BZ37" s="5"/>
      <c r="CA37" s="8">
        <f t="shared" si="26"/>
        <v>0</v>
      </c>
      <c r="CB37" s="5"/>
      <c r="CC37" s="8">
        <f t="shared" si="27"/>
        <v>0</v>
      </c>
      <c r="CD37" s="5"/>
      <c r="CE37" s="8">
        <f t="shared" si="28"/>
        <v>0</v>
      </c>
      <c r="CF37" s="5"/>
      <c r="CG37" s="8">
        <f t="shared" si="29"/>
        <v>0</v>
      </c>
      <c r="CH37" s="5"/>
      <c r="CI37" s="8">
        <f t="shared" si="30"/>
        <v>0</v>
      </c>
      <c r="CJ37" s="8">
        <f t="shared" si="40"/>
        <v>8.5</v>
      </c>
      <c r="CK37" s="8">
        <f t="shared" si="41"/>
        <v>20000</v>
      </c>
      <c r="CL37" s="133"/>
      <c r="CM37" s="133"/>
      <c r="CN37" s="133"/>
      <c r="CO37" s="133"/>
      <c r="CP37" s="133"/>
      <c r="CQ37" s="133"/>
    </row>
    <row r="38" spans="1:95" s="47" customFormat="1" ht="17.25" customHeight="1" thickBot="1">
      <c r="A38" s="305">
        <v>25</v>
      </c>
      <c r="B38" s="811" t="s">
        <v>224</v>
      </c>
      <c r="C38" s="864"/>
      <c r="D38" s="864"/>
      <c r="E38" s="865"/>
      <c r="F38" s="78" t="s">
        <v>211</v>
      </c>
      <c r="G38" s="78">
        <v>23000</v>
      </c>
      <c r="H38" s="5"/>
      <c r="I38" s="8">
        <f t="shared" si="31"/>
        <v>0</v>
      </c>
      <c r="J38" s="5"/>
      <c r="K38" s="8">
        <f t="shared" si="32"/>
        <v>0</v>
      </c>
      <c r="L38" s="5"/>
      <c r="M38" s="8">
        <f t="shared" si="33"/>
        <v>0</v>
      </c>
      <c r="N38" s="5"/>
      <c r="O38" s="8">
        <f t="shared" si="34"/>
        <v>0</v>
      </c>
      <c r="P38" s="5"/>
      <c r="Q38" s="8">
        <f t="shared" si="35"/>
        <v>0</v>
      </c>
      <c r="R38" s="5"/>
      <c r="S38" s="8">
        <f t="shared" si="36"/>
        <v>0</v>
      </c>
      <c r="T38" s="5"/>
      <c r="U38" s="8">
        <f t="shared" si="37"/>
        <v>0</v>
      </c>
      <c r="V38" s="5"/>
      <c r="W38" s="8">
        <f t="shared" si="38"/>
        <v>0</v>
      </c>
      <c r="X38" s="5"/>
      <c r="Y38" s="8">
        <f t="shared" si="39"/>
        <v>0</v>
      </c>
      <c r="Z38" s="5"/>
      <c r="AA38" s="8">
        <f t="shared" si="0"/>
        <v>0</v>
      </c>
      <c r="AB38" s="5"/>
      <c r="AC38" s="8">
        <f t="shared" si="1"/>
        <v>0</v>
      </c>
      <c r="AD38" s="5"/>
      <c r="AE38" s="8">
        <f t="shared" si="2"/>
        <v>0</v>
      </c>
      <c r="AF38" s="5"/>
      <c r="AG38" s="8">
        <f t="shared" si="3"/>
        <v>0</v>
      </c>
      <c r="AH38" s="5"/>
      <c r="AI38" s="8">
        <f t="shared" si="4"/>
        <v>0</v>
      </c>
      <c r="AJ38" s="5"/>
      <c r="AK38" s="8">
        <f t="shared" si="5"/>
        <v>0</v>
      </c>
      <c r="AL38" s="575">
        <f>4/2</f>
        <v>2</v>
      </c>
      <c r="AM38" s="576">
        <f t="shared" si="6"/>
        <v>46000</v>
      </c>
      <c r="AN38" s="5"/>
      <c r="AO38" s="8">
        <f t="shared" si="7"/>
        <v>0</v>
      </c>
      <c r="AP38" s="5"/>
      <c r="AQ38" s="8">
        <f t="shared" si="8"/>
        <v>0</v>
      </c>
      <c r="AR38" s="5"/>
      <c r="AS38" s="8">
        <f t="shared" si="9"/>
        <v>0</v>
      </c>
      <c r="AT38" s="5"/>
      <c r="AU38" s="8">
        <f t="shared" si="10"/>
        <v>0</v>
      </c>
      <c r="AV38" s="5"/>
      <c r="AW38" s="8">
        <f t="shared" si="11"/>
        <v>0</v>
      </c>
      <c r="AX38" s="5"/>
      <c r="AY38" s="8">
        <f t="shared" si="12"/>
        <v>0</v>
      </c>
      <c r="AZ38" s="5"/>
      <c r="BA38" s="8">
        <f t="shared" si="13"/>
        <v>0</v>
      </c>
      <c r="BB38" s="5"/>
      <c r="BC38" s="8">
        <f t="shared" si="14"/>
        <v>0</v>
      </c>
      <c r="BD38" s="5"/>
      <c r="BE38" s="8">
        <f t="shared" si="15"/>
        <v>0</v>
      </c>
      <c r="BF38" s="5"/>
      <c r="BG38" s="8">
        <f t="shared" si="16"/>
        <v>0</v>
      </c>
      <c r="BH38" s="5"/>
      <c r="BI38" s="8">
        <f t="shared" si="17"/>
        <v>0</v>
      </c>
      <c r="BJ38" s="5"/>
      <c r="BK38" s="8">
        <f t="shared" si="18"/>
        <v>0</v>
      </c>
      <c r="BL38" s="5"/>
      <c r="BM38" s="8">
        <f t="shared" si="19"/>
        <v>0</v>
      </c>
      <c r="BN38" s="5"/>
      <c r="BO38" s="8">
        <f t="shared" si="20"/>
        <v>0</v>
      </c>
      <c r="BP38" s="5"/>
      <c r="BQ38" s="8">
        <f t="shared" si="21"/>
        <v>0</v>
      </c>
      <c r="BR38" s="5"/>
      <c r="BS38" s="8">
        <f t="shared" si="22"/>
        <v>0</v>
      </c>
      <c r="BT38" s="5"/>
      <c r="BU38" s="8">
        <f t="shared" si="23"/>
        <v>0</v>
      </c>
      <c r="BV38" s="5"/>
      <c r="BW38" s="8">
        <f t="shared" si="24"/>
        <v>0</v>
      </c>
      <c r="BX38" s="5"/>
      <c r="BY38" s="8">
        <f t="shared" si="25"/>
        <v>0</v>
      </c>
      <c r="BZ38" s="5"/>
      <c r="CA38" s="8">
        <f t="shared" si="26"/>
        <v>0</v>
      </c>
      <c r="CB38" s="5"/>
      <c r="CC38" s="8">
        <f t="shared" si="27"/>
        <v>0</v>
      </c>
      <c r="CD38" s="5"/>
      <c r="CE38" s="8">
        <f t="shared" si="28"/>
        <v>0</v>
      </c>
      <c r="CF38" s="5"/>
      <c r="CG38" s="8">
        <f t="shared" si="29"/>
        <v>0</v>
      </c>
      <c r="CH38" s="5"/>
      <c r="CI38" s="8">
        <f t="shared" si="30"/>
        <v>0</v>
      </c>
      <c r="CJ38" s="8">
        <f t="shared" si="40"/>
        <v>2</v>
      </c>
      <c r="CK38" s="8">
        <f t="shared" si="41"/>
        <v>46000</v>
      </c>
      <c r="CL38" s="134"/>
      <c r="CM38" s="134"/>
      <c r="CN38" s="134"/>
      <c r="CO38" s="134"/>
      <c r="CP38" s="134"/>
      <c r="CQ38" s="134"/>
    </row>
    <row r="39" spans="1:95" ht="12.75" customHeight="1" thickBot="1">
      <c r="A39" s="832" t="s">
        <v>49</v>
      </c>
      <c r="B39" s="844"/>
      <c r="C39" s="844"/>
      <c r="D39" s="844"/>
      <c r="E39" s="845"/>
      <c r="F39" s="216"/>
      <c r="G39" s="78"/>
      <c r="H39" s="5"/>
      <c r="I39" s="8">
        <f t="shared" si="31"/>
        <v>0</v>
      </c>
      <c r="J39" s="5"/>
      <c r="K39" s="8">
        <f t="shared" si="32"/>
        <v>0</v>
      </c>
      <c r="L39" s="5"/>
      <c r="M39" s="8">
        <f t="shared" si="33"/>
        <v>0</v>
      </c>
      <c r="N39" s="5"/>
      <c r="O39" s="8">
        <f t="shared" si="34"/>
        <v>0</v>
      </c>
      <c r="P39" s="5"/>
      <c r="Q39" s="8">
        <f t="shared" si="35"/>
        <v>0</v>
      </c>
      <c r="R39" s="5"/>
      <c r="S39" s="8">
        <f t="shared" si="36"/>
        <v>0</v>
      </c>
      <c r="T39" s="5"/>
      <c r="U39" s="8">
        <f t="shared" si="37"/>
        <v>0</v>
      </c>
      <c r="V39" s="5"/>
      <c r="W39" s="8">
        <f t="shared" si="38"/>
        <v>0</v>
      </c>
      <c r="X39" s="5"/>
      <c r="Y39" s="8">
        <f t="shared" si="39"/>
        <v>0</v>
      </c>
      <c r="Z39" s="5"/>
      <c r="AA39" s="8">
        <f t="shared" si="0"/>
        <v>0</v>
      </c>
      <c r="AB39" s="5"/>
      <c r="AC39" s="8">
        <f t="shared" si="1"/>
        <v>0</v>
      </c>
      <c r="AD39" s="5"/>
      <c r="AE39" s="8">
        <f t="shared" si="2"/>
        <v>0</v>
      </c>
      <c r="AF39" s="5"/>
      <c r="AG39" s="8">
        <f t="shared" si="3"/>
        <v>0</v>
      </c>
      <c r="AH39" s="5"/>
      <c r="AI39" s="8">
        <f t="shared" si="4"/>
        <v>0</v>
      </c>
      <c r="AJ39" s="5"/>
      <c r="AK39" s="8">
        <f t="shared" si="5"/>
        <v>0</v>
      </c>
      <c r="AL39" s="5"/>
      <c r="AM39" s="8">
        <f t="shared" si="6"/>
        <v>0</v>
      </c>
      <c r="AN39" s="5"/>
      <c r="AO39" s="8">
        <f t="shared" si="7"/>
        <v>0</v>
      </c>
      <c r="AP39" s="5"/>
      <c r="AQ39" s="8">
        <f t="shared" si="8"/>
        <v>0</v>
      </c>
      <c r="AR39" s="5"/>
      <c r="AS39" s="8">
        <f t="shared" si="9"/>
        <v>0</v>
      </c>
      <c r="AT39" s="5"/>
      <c r="AU39" s="8">
        <f t="shared" si="10"/>
        <v>0</v>
      </c>
      <c r="AV39" s="5"/>
      <c r="AW39" s="8">
        <f t="shared" si="11"/>
        <v>0</v>
      </c>
      <c r="AX39" s="5"/>
      <c r="AY39" s="8">
        <f t="shared" si="12"/>
        <v>0</v>
      </c>
      <c r="AZ39" s="5"/>
      <c r="BA39" s="8">
        <f t="shared" si="13"/>
        <v>0</v>
      </c>
      <c r="BB39" s="5"/>
      <c r="BC39" s="8">
        <f t="shared" si="14"/>
        <v>0</v>
      </c>
      <c r="BD39" s="5"/>
      <c r="BE39" s="8">
        <f t="shared" si="15"/>
        <v>0</v>
      </c>
      <c r="BF39" s="5"/>
      <c r="BG39" s="8">
        <f t="shared" si="16"/>
        <v>0</v>
      </c>
      <c r="BH39" s="5"/>
      <c r="BI39" s="8">
        <f t="shared" si="17"/>
        <v>0</v>
      </c>
      <c r="BJ39" s="5"/>
      <c r="BK39" s="8">
        <f t="shared" si="18"/>
        <v>0</v>
      </c>
      <c r="BL39" s="5"/>
      <c r="BM39" s="8">
        <f t="shared" si="19"/>
        <v>0</v>
      </c>
      <c r="BN39" s="5"/>
      <c r="BO39" s="8">
        <f t="shared" si="20"/>
        <v>0</v>
      </c>
      <c r="BP39" s="5"/>
      <c r="BQ39" s="8">
        <f t="shared" si="21"/>
        <v>0</v>
      </c>
      <c r="BR39" s="5"/>
      <c r="BS39" s="8">
        <f t="shared" si="22"/>
        <v>0</v>
      </c>
      <c r="BT39" s="5"/>
      <c r="BU39" s="8">
        <f t="shared" si="23"/>
        <v>0</v>
      </c>
      <c r="BV39" s="5"/>
      <c r="BW39" s="8">
        <f t="shared" si="24"/>
        <v>0</v>
      </c>
      <c r="BX39" s="5"/>
      <c r="BY39" s="8">
        <f t="shared" si="25"/>
        <v>0</v>
      </c>
      <c r="BZ39" s="5"/>
      <c r="CA39" s="8">
        <f t="shared" si="26"/>
        <v>0</v>
      </c>
      <c r="CB39" s="5"/>
      <c r="CC39" s="8">
        <f t="shared" si="27"/>
        <v>0</v>
      </c>
      <c r="CD39" s="5"/>
      <c r="CE39" s="8">
        <f t="shared" si="28"/>
        <v>0</v>
      </c>
      <c r="CF39" s="5"/>
      <c r="CG39" s="8">
        <f t="shared" si="29"/>
        <v>0</v>
      </c>
      <c r="CH39" s="5"/>
      <c r="CI39" s="8">
        <f t="shared" si="30"/>
        <v>0</v>
      </c>
      <c r="CJ39" s="8">
        <f t="shared" si="40"/>
        <v>0</v>
      </c>
      <c r="CK39" s="8">
        <f t="shared" si="41"/>
        <v>0</v>
      </c>
      <c r="CL39" s="133"/>
      <c r="CM39" s="133"/>
      <c r="CN39" s="133"/>
      <c r="CO39" s="133"/>
      <c r="CP39" s="133"/>
      <c r="CQ39" s="133"/>
    </row>
    <row r="40" spans="1:95" ht="14.25" customHeight="1">
      <c r="A40" s="306">
        <v>26</v>
      </c>
      <c r="B40" s="841" t="s">
        <v>70</v>
      </c>
      <c r="C40" s="842"/>
      <c r="D40" s="842"/>
      <c r="E40" s="843"/>
      <c r="F40" s="78" t="s">
        <v>17</v>
      </c>
      <c r="G40" s="78">
        <v>38000</v>
      </c>
      <c r="H40" s="5"/>
      <c r="I40" s="8">
        <f t="shared" si="31"/>
        <v>0</v>
      </c>
      <c r="J40" s="5"/>
      <c r="K40" s="8">
        <v>8000</v>
      </c>
      <c r="L40" s="5">
        <v>6</v>
      </c>
      <c r="M40" s="8">
        <f t="shared" si="33"/>
        <v>228000</v>
      </c>
      <c r="N40" s="5"/>
      <c r="O40" s="8">
        <f t="shared" si="34"/>
        <v>0</v>
      </c>
      <c r="P40" s="5"/>
      <c r="Q40" s="8">
        <f t="shared" si="35"/>
        <v>0</v>
      </c>
      <c r="R40" s="5"/>
      <c r="S40" s="8">
        <f t="shared" si="36"/>
        <v>0</v>
      </c>
      <c r="T40" s="5"/>
      <c r="U40" s="8">
        <f t="shared" si="37"/>
        <v>0</v>
      </c>
      <c r="V40" s="5">
        <v>8</v>
      </c>
      <c r="W40" s="8">
        <f t="shared" si="38"/>
        <v>304000</v>
      </c>
      <c r="X40" s="5"/>
      <c r="Y40" s="8">
        <f t="shared" si="39"/>
        <v>0</v>
      </c>
      <c r="Z40" s="5"/>
      <c r="AA40" s="8">
        <f t="shared" si="0"/>
        <v>0</v>
      </c>
      <c r="AB40" s="5"/>
      <c r="AC40" s="8">
        <f t="shared" si="1"/>
        <v>0</v>
      </c>
      <c r="AD40" s="5"/>
      <c r="AE40" s="8">
        <f t="shared" si="2"/>
        <v>0</v>
      </c>
      <c r="AF40" s="5"/>
      <c r="AG40" s="8">
        <f t="shared" si="3"/>
        <v>0</v>
      </c>
      <c r="AH40" s="5"/>
      <c r="AI40" s="8">
        <f t="shared" si="4"/>
        <v>0</v>
      </c>
      <c r="AJ40" s="5"/>
      <c r="AK40" s="8">
        <f t="shared" si="5"/>
        <v>0</v>
      </c>
      <c r="AL40" s="5"/>
      <c r="AM40" s="8">
        <v>15000</v>
      </c>
      <c r="AN40" s="5"/>
      <c r="AO40" s="8">
        <f t="shared" si="7"/>
        <v>0</v>
      </c>
      <c r="AP40" s="577">
        <f>1*0</f>
        <v>0</v>
      </c>
      <c r="AQ40" s="578">
        <f>75000*0</f>
        <v>0</v>
      </c>
      <c r="AR40" s="5"/>
      <c r="AS40" s="8">
        <f t="shared" si="9"/>
        <v>0</v>
      </c>
      <c r="AT40" s="5"/>
      <c r="AU40" s="8">
        <f t="shared" si="10"/>
        <v>0</v>
      </c>
      <c r="AV40" s="5"/>
      <c r="AW40" s="8">
        <f t="shared" si="11"/>
        <v>0</v>
      </c>
      <c r="AX40" s="5"/>
      <c r="AY40" s="8">
        <f t="shared" si="12"/>
        <v>0</v>
      </c>
      <c r="AZ40" s="5"/>
      <c r="BA40" s="8">
        <f t="shared" si="13"/>
        <v>0</v>
      </c>
      <c r="BB40" s="5"/>
      <c r="BC40" s="8">
        <f t="shared" si="14"/>
        <v>0</v>
      </c>
      <c r="BD40" s="5"/>
      <c r="BE40" s="8">
        <f t="shared" si="15"/>
        <v>0</v>
      </c>
      <c r="BF40" s="5"/>
      <c r="BG40" s="8">
        <f t="shared" si="16"/>
        <v>0</v>
      </c>
      <c r="BH40" s="5"/>
      <c r="BI40" s="8">
        <f t="shared" si="17"/>
        <v>0</v>
      </c>
      <c r="BJ40" s="5"/>
      <c r="BK40" s="8">
        <f t="shared" si="18"/>
        <v>0</v>
      </c>
      <c r="BL40" s="5"/>
      <c r="BM40" s="8">
        <f t="shared" si="19"/>
        <v>0</v>
      </c>
      <c r="BN40" s="5"/>
      <c r="BO40" s="8">
        <f t="shared" si="20"/>
        <v>0</v>
      </c>
      <c r="BP40" s="5"/>
      <c r="BQ40" s="8">
        <f t="shared" si="21"/>
        <v>0</v>
      </c>
      <c r="BR40" s="5"/>
      <c r="BS40" s="8">
        <f t="shared" si="22"/>
        <v>0</v>
      </c>
      <c r="BT40" s="5"/>
      <c r="BU40" s="8">
        <f t="shared" si="23"/>
        <v>0</v>
      </c>
      <c r="BV40" s="5"/>
      <c r="BW40" s="8">
        <f t="shared" si="24"/>
        <v>0</v>
      </c>
      <c r="BX40" s="5"/>
      <c r="BY40" s="8">
        <f t="shared" si="25"/>
        <v>0</v>
      </c>
      <c r="BZ40" s="5"/>
      <c r="CA40" s="8">
        <f t="shared" si="26"/>
        <v>0</v>
      </c>
      <c r="CB40" s="5"/>
      <c r="CC40" s="8">
        <f t="shared" si="27"/>
        <v>0</v>
      </c>
      <c r="CD40" s="5"/>
      <c r="CE40" s="8">
        <f t="shared" si="28"/>
        <v>0</v>
      </c>
      <c r="CF40" s="5"/>
      <c r="CG40" s="8">
        <f t="shared" si="29"/>
        <v>0</v>
      </c>
      <c r="CH40" s="5"/>
      <c r="CI40" s="8">
        <f t="shared" si="30"/>
        <v>0</v>
      </c>
      <c r="CJ40" s="8">
        <f t="shared" si="40"/>
        <v>14</v>
      </c>
      <c r="CK40" s="8">
        <f t="shared" si="41"/>
        <v>555000</v>
      </c>
      <c r="CL40" s="133"/>
      <c r="CM40" s="133"/>
      <c r="CN40" s="133"/>
      <c r="CO40" s="133"/>
      <c r="CP40" s="133"/>
      <c r="CQ40" s="133"/>
    </row>
    <row r="41" spans="1:95" ht="15" customHeight="1">
      <c r="A41" s="158">
        <v>27</v>
      </c>
      <c r="B41" s="808" t="s">
        <v>50</v>
      </c>
      <c r="C41" s="806"/>
      <c r="D41" s="806"/>
      <c r="E41" s="807"/>
      <c r="F41" s="78" t="s">
        <v>17</v>
      </c>
      <c r="G41" s="78">
        <v>14000</v>
      </c>
      <c r="H41" s="5"/>
      <c r="I41" s="8">
        <f t="shared" si="31"/>
        <v>0</v>
      </c>
      <c r="J41" s="5"/>
      <c r="K41" s="8">
        <f t="shared" si="32"/>
        <v>0</v>
      </c>
      <c r="L41" s="5"/>
      <c r="M41" s="8">
        <f t="shared" si="33"/>
        <v>0</v>
      </c>
      <c r="N41" s="5"/>
      <c r="O41" s="8">
        <f t="shared" si="34"/>
        <v>0</v>
      </c>
      <c r="P41" s="5">
        <v>4</v>
      </c>
      <c r="Q41" s="8">
        <f t="shared" si="35"/>
        <v>56000</v>
      </c>
      <c r="R41" s="5"/>
      <c r="S41" s="8">
        <f t="shared" si="36"/>
        <v>0</v>
      </c>
      <c r="T41" s="5"/>
      <c r="U41" s="8">
        <f t="shared" si="37"/>
        <v>0</v>
      </c>
      <c r="V41" s="577">
        <f>4*0</f>
        <v>0</v>
      </c>
      <c r="W41" s="578">
        <f>40000*0</f>
        <v>0</v>
      </c>
      <c r="X41" s="5"/>
      <c r="Y41" s="8">
        <f t="shared" si="39"/>
        <v>0</v>
      </c>
      <c r="Z41" s="5"/>
      <c r="AA41" s="8">
        <f t="shared" si="0"/>
        <v>0</v>
      </c>
      <c r="AB41" s="5"/>
      <c r="AC41" s="8">
        <f t="shared" si="1"/>
        <v>0</v>
      </c>
      <c r="AD41" s="5"/>
      <c r="AE41" s="8">
        <f t="shared" si="2"/>
        <v>0</v>
      </c>
      <c r="AF41" s="5"/>
      <c r="AG41" s="8">
        <f t="shared" si="3"/>
        <v>0</v>
      </c>
      <c r="AH41" s="5"/>
      <c r="AI41" s="8">
        <f t="shared" si="4"/>
        <v>0</v>
      </c>
      <c r="AJ41" s="5"/>
      <c r="AK41" s="8">
        <f t="shared" si="5"/>
        <v>0</v>
      </c>
      <c r="AL41" s="575">
        <f>4*0</f>
        <v>0</v>
      </c>
      <c r="AM41" s="576">
        <f>20000*0</f>
        <v>0</v>
      </c>
      <c r="AN41" s="5"/>
      <c r="AO41" s="8">
        <f t="shared" si="7"/>
        <v>0</v>
      </c>
      <c r="AP41" s="5"/>
      <c r="AQ41" s="8">
        <f t="shared" si="8"/>
        <v>0</v>
      </c>
      <c r="AR41" s="5"/>
      <c r="AS41" s="8">
        <f t="shared" si="9"/>
        <v>0</v>
      </c>
      <c r="AT41" s="5"/>
      <c r="AU41" s="8">
        <f t="shared" si="10"/>
        <v>0</v>
      </c>
      <c r="AV41" s="5"/>
      <c r="AW41" s="8">
        <f t="shared" si="11"/>
        <v>0</v>
      </c>
      <c r="AX41" s="5"/>
      <c r="AY41" s="8">
        <f t="shared" si="12"/>
        <v>0</v>
      </c>
      <c r="AZ41" s="5"/>
      <c r="BA41" s="8">
        <f t="shared" si="13"/>
        <v>0</v>
      </c>
      <c r="BB41" s="5"/>
      <c r="BC41" s="8">
        <f t="shared" si="14"/>
        <v>0</v>
      </c>
      <c r="BD41" s="5"/>
      <c r="BE41" s="8">
        <f t="shared" si="15"/>
        <v>0</v>
      </c>
      <c r="BF41" s="5"/>
      <c r="BG41" s="8">
        <f t="shared" si="16"/>
        <v>0</v>
      </c>
      <c r="BH41" s="5">
        <v>9</v>
      </c>
      <c r="BI41" s="8">
        <v>90000</v>
      </c>
      <c r="BJ41" s="577">
        <f>9*0</f>
        <v>0</v>
      </c>
      <c r="BK41" s="578">
        <f>90000*0</f>
        <v>0</v>
      </c>
      <c r="BL41" s="5">
        <f>8*0</f>
        <v>0</v>
      </c>
      <c r="BM41" s="8">
        <f t="shared" si="19"/>
        <v>0</v>
      </c>
      <c r="BN41" s="5"/>
      <c r="BO41" s="8">
        <f t="shared" si="20"/>
        <v>0</v>
      </c>
      <c r="BP41" s="5"/>
      <c r="BQ41" s="8">
        <f t="shared" si="21"/>
        <v>0</v>
      </c>
      <c r="BR41" s="5"/>
      <c r="BS41" s="8">
        <f t="shared" si="22"/>
        <v>0</v>
      </c>
      <c r="BT41" s="5"/>
      <c r="BU41" s="8">
        <f t="shared" si="23"/>
        <v>0</v>
      </c>
      <c r="BV41" s="5"/>
      <c r="BW41" s="8">
        <f t="shared" si="24"/>
        <v>0</v>
      </c>
      <c r="BX41" s="5"/>
      <c r="BY41" s="8">
        <f t="shared" si="25"/>
        <v>0</v>
      </c>
      <c r="BZ41" s="5"/>
      <c r="CA41" s="8">
        <f t="shared" si="26"/>
        <v>0</v>
      </c>
      <c r="CB41" s="5"/>
      <c r="CC41" s="8">
        <f t="shared" si="27"/>
        <v>0</v>
      </c>
      <c r="CD41" s="5"/>
      <c r="CE41" s="8">
        <f t="shared" si="28"/>
        <v>0</v>
      </c>
      <c r="CF41" s="5"/>
      <c r="CG41" s="8">
        <f t="shared" si="29"/>
        <v>0</v>
      </c>
      <c r="CH41" s="5"/>
      <c r="CI41" s="8">
        <f t="shared" si="30"/>
        <v>0</v>
      </c>
      <c r="CJ41" s="8">
        <f t="shared" si="40"/>
        <v>13</v>
      </c>
      <c r="CK41" s="8">
        <f t="shared" si="41"/>
        <v>146000</v>
      </c>
      <c r="CL41" s="133"/>
      <c r="CM41" s="133"/>
      <c r="CN41" s="133"/>
      <c r="CO41" s="133"/>
      <c r="CP41" s="133"/>
      <c r="CQ41" s="133"/>
    </row>
    <row r="42" spans="1:95" ht="15" customHeight="1">
      <c r="A42" s="158">
        <v>28</v>
      </c>
      <c r="B42" s="808" t="s">
        <v>347</v>
      </c>
      <c r="C42" s="804"/>
      <c r="D42" s="804"/>
      <c r="E42" s="805"/>
      <c r="F42" s="78" t="s">
        <v>44</v>
      </c>
      <c r="G42" s="78">
        <v>1100</v>
      </c>
      <c r="H42" s="5"/>
      <c r="I42" s="8">
        <f t="shared" si="31"/>
        <v>0</v>
      </c>
      <c r="J42" s="5"/>
      <c r="K42" s="8">
        <f t="shared" si="32"/>
        <v>0</v>
      </c>
      <c r="L42" s="5"/>
      <c r="M42" s="8">
        <f t="shared" si="33"/>
        <v>0</v>
      </c>
      <c r="N42" s="5"/>
      <c r="O42" s="8">
        <f t="shared" si="34"/>
        <v>0</v>
      </c>
      <c r="P42" s="5">
        <v>37.5</v>
      </c>
      <c r="Q42" s="8">
        <f t="shared" si="35"/>
        <v>41250</v>
      </c>
      <c r="R42" s="5"/>
      <c r="S42" s="8">
        <f t="shared" si="36"/>
        <v>0</v>
      </c>
      <c r="T42" s="5"/>
      <c r="U42" s="8">
        <f t="shared" si="37"/>
        <v>0</v>
      </c>
      <c r="V42" s="5"/>
      <c r="W42" s="8">
        <f t="shared" si="38"/>
        <v>0</v>
      </c>
      <c r="X42" s="5"/>
      <c r="Y42" s="8">
        <f t="shared" si="39"/>
        <v>0</v>
      </c>
      <c r="Z42" s="5"/>
      <c r="AA42" s="8">
        <f t="shared" si="0"/>
        <v>0</v>
      </c>
      <c r="AB42" s="5"/>
      <c r="AC42" s="8">
        <f t="shared" si="1"/>
        <v>0</v>
      </c>
      <c r="AD42" s="5"/>
      <c r="AE42" s="8">
        <f t="shared" si="2"/>
        <v>0</v>
      </c>
      <c r="AF42" s="5"/>
      <c r="AG42" s="8">
        <f t="shared" si="3"/>
        <v>0</v>
      </c>
      <c r="AH42" s="5"/>
      <c r="AI42" s="8">
        <f t="shared" si="4"/>
        <v>0</v>
      </c>
      <c r="AJ42" s="5"/>
      <c r="AK42" s="8">
        <f t="shared" si="5"/>
        <v>0</v>
      </c>
      <c r="AL42" s="5"/>
      <c r="AM42" s="8">
        <f t="shared" si="6"/>
        <v>0</v>
      </c>
      <c r="AN42" s="5"/>
      <c r="AO42" s="8">
        <f t="shared" si="7"/>
        <v>0</v>
      </c>
      <c r="AP42" s="5"/>
      <c r="AQ42" s="8">
        <f t="shared" si="8"/>
        <v>0</v>
      </c>
      <c r="AR42" s="5"/>
      <c r="AS42" s="8">
        <f t="shared" si="9"/>
        <v>0</v>
      </c>
      <c r="AT42" s="5"/>
      <c r="AU42" s="8">
        <f t="shared" si="10"/>
        <v>0</v>
      </c>
      <c r="AV42" s="5"/>
      <c r="AW42" s="8">
        <f t="shared" si="11"/>
        <v>0</v>
      </c>
      <c r="AX42" s="5"/>
      <c r="AY42" s="8">
        <f t="shared" si="12"/>
        <v>0</v>
      </c>
      <c r="AZ42" s="5"/>
      <c r="BA42" s="8">
        <f t="shared" si="13"/>
        <v>0</v>
      </c>
      <c r="BB42" s="5"/>
      <c r="BC42" s="8">
        <f t="shared" si="14"/>
        <v>0</v>
      </c>
      <c r="BD42" s="5"/>
      <c r="BE42" s="8">
        <f t="shared" si="15"/>
        <v>0</v>
      </c>
      <c r="BF42" s="5"/>
      <c r="BG42" s="8">
        <f t="shared" si="16"/>
        <v>0</v>
      </c>
      <c r="BH42" s="5"/>
      <c r="BI42" s="8">
        <f t="shared" si="17"/>
        <v>0</v>
      </c>
      <c r="BJ42" s="5"/>
      <c r="BK42" s="8">
        <f t="shared" si="18"/>
        <v>0</v>
      </c>
      <c r="BL42" s="5"/>
      <c r="BM42" s="8">
        <f t="shared" si="19"/>
        <v>0</v>
      </c>
      <c r="BN42" s="5"/>
      <c r="BO42" s="8">
        <f t="shared" si="20"/>
        <v>0</v>
      </c>
      <c r="BP42" s="5"/>
      <c r="BQ42" s="8">
        <f t="shared" si="21"/>
        <v>0</v>
      </c>
      <c r="BR42" s="5"/>
      <c r="BS42" s="8">
        <f t="shared" si="22"/>
        <v>0</v>
      </c>
      <c r="BT42" s="5"/>
      <c r="BU42" s="8">
        <f t="shared" si="23"/>
        <v>0</v>
      </c>
      <c r="BV42" s="5"/>
      <c r="BW42" s="8">
        <f t="shared" si="24"/>
        <v>0</v>
      </c>
      <c r="BX42" s="5"/>
      <c r="BY42" s="8">
        <f t="shared" si="25"/>
        <v>0</v>
      </c>
      <c r="BZ42" s="5"/>
      <c r="CA42" s="8">
        <f t="shared" si="26"/>
        <v>0</v>
      </c>
      <c r="CB42" s="5"/>
      <c r="CC42" s="8">
        <f t="shared" si="27"/>
        <v>0</v>
      </c>
      <c r="CD42" s="5"/>
      <c r="CE42" s="8">
        <f t="shared" si="28"/>
        <v>0</v>
      </c>
      <c r="CF42" s="5"/>
      <c r="CG42" s="8">
        <f t="shared" si="29"/>
        <v>0</v>
      </c>
      <c r="CH42" s="5"/>
      <c r="CI42" s="8">
        <f t="shared" si="30"/>
        <v>0</v>
      </c>
      <c r="CJ42" s="8">
        <f t="shared" si="40"/>
        <v>37.5</v>
      </c>
      <c r="CK42" s="8">
        <f t="shared" si="41"/>
        <v>41250</v>
      </c>
      <c r="CL42" s="133"/>
      <c r="CM42" s="133"/>
      <c r="CN42" s="133"/>
      <c r="CO42" s="133"/>
      <c r="CP42" s="133"/>
      <c r="CQ42" s="133"/>
    </row>
    <row r="43" spans="1:95" ht="15" customHeight="1">
      <c r="A43" s="158">
        <v>29</v>
      </c>
      <c r="B43" s="808" t="s">
        <v>132</v>
      </c>
      <c r="C43" s="806"/>
      <c r="D43" s="806"/>
      <c r="E43" s="807"/>
      <c r="F43" s="78" t="s">
        <v>17</v>
      </c>
      <c r="G43" s="78">
        <v>12500</v>
      </c>
      <c r="H43" s="5"/>
      <c r="I43" s="8">
        <f t="shared" si="31"/>
        <v>0</v>
      </c>
      <c r="J43" s="5"/>
      <c r="K43" s="8">
        <f t="shared" si="32"/>
        <v>0</v>
      </c>
      <c r="L43" s="5"/>
      <c r="M43" s="8">
        <f t="shared" si="33"/>
        <v>0</v>
      </c>
      <c r="N43" s="5"/>
      <c r="O43" s="8">
        <f t="shared" si="34"/>
        <v>0</v>
      </c>
      <c r="P43" s="5"/>
      <c r="Q43" s="8">
        <f t="shared" si="35"/>
        <v>0</v>
      </c>
      <c r="R43" s="5"/>
      <c r="S43" s="8">
        <f t="shared" si="36"/>
        <v>0</v>
      </c>
      <c r="T43" s="5"/>
      <c r="U43" s="8">
        <f t="shared" si="37"/>
        <v>0</v>
      </c>
      <c r="V43" s="5"/>
      <c r="W43" s="8">
        <f t="shared" si="38"/>
        <v>0</v>
      </c>
      <c r="X43" s="5"/>
      <c r="Y43" s="8">
        <f t="shared" si="39"/>
        <v>0</v>
      </c>
      <c r="Z43" s="5"/>
      <c r="AA43" s="8">
        <f t="shared" si="0"/>
        <v>0</v>
      </c>
      <c r="AB43" s="5"/>
      <c r="AC43" s="8">
        <f t="shared" si="1"/>
        <v>0</v>
      </c>
      <c r="AD43" s="5"/>
      <c r="AE43" s="8">
        <f t="shared" si="2"/>
        <v>0</v>
      </c>
      <c r="AF43" s="5"/>
      <c r="AG43" s="8">
        <f t="shared" si="3"/>
        <v>0</v>
      </c>
      <c r="AH43" s="5"/>
      <c r="AI43" s="8">
        <f t="shared" si="4"/>
        <v>0</v>
      </c>
      <c r="AJ43" s="5"/>
      <c r="AK43" s="8">
        <f t="shared" si="5"/>
        <v>0</v>
      </c>
      <c r="AL43" s="5"/>
      <c r="AM43" s="8">
        <f t="shared" si="6"/>
        <v>0</v>
      </c>
      <c r="AN43" s="5"/>
      <c r="AO43" s="8">
        <f t="shared" si="7"/>
        <v>0</v>
      </c>
      <c r="AP43" s="5"/>
      <c r="AQ43" s="8">
        <f t="shared" si="8"/>
        <v>0</v>
      </c>
      <c r="AR43" s="5"/>
      <c r="AS43" s="8">
        <f t="shared" si="9"/>
        <v>0</v>
      </c>
      <c r="AT43" s="5"/>
      <c r="AU43" s="8">
        <f t="shared" si="10"/>
        <v>0</v>
      </c>
      <c r="AV43" s="5"/>
      <c r="AW43" s="8">
        <f t="shared" si="11"/>
        <v>0</v>
      </c>
      <c r="AX43" s="577">
        <f>1</f>
        <v>1</v>
      </c>
      <c r="AY43" s="578">
        <f t="shared" si="12"/>
        <v>12500</v>
      </c>
      <c r="AZ43" s="5"/>
      <c r="BA43" s="8">
        <f t="shared" si="13"/>
        <v>0</v>
      </c>
      <c r="BB43" s="5"/>
      <c r="BC43" s="8">
        <f t="shared" si="14"/>
        <v>0</v>
      </c>
      <c r="BD43" s="5"/>
      <c r="BE43" s="8">
        <f t="shared" si="15"/>
        <v>0</v>
      </c>
      <c r="BF43" s="5"/>
      <c r="BG43" s="8">
        <f t="shared" si="16"/>
        <v>0</v>
      </c>
      <c r="BH43" s="5"/>
      <c r="BI43" s="8">
        <f t="shared" si="17"/>
        <v>0</v>
      </c>
      <c r="BJ43" s="5"/>
      <c r="BK43" s="8">
        <f t="shared" si="18"/>
        <v>0</v>
      </c>
      <c r="BL43" s="5"/>
      <c r="BM43" s="8">
        <f t="shared" si="19"/>
        <v>0</v>
      </c>
      <c r="BN43" s="5"/>
      <c r="BO43" s="8">
        <f t="shared" si="20"/>
        <v>0</v>
      </c>
      <c r="BP43" s="5"/>
      <c r="BQ43" s="8">
        <f t="shared" si="21"/>
        <v>0</v>
      </c>
      <c r="BR43" s="5"/>
      <c r="BS43" s="8">
        <f t="shared" si="22"/>
        <v>0</v>
      </c>
      <c r="BT43" s="5"/>
      <c r="BU43" s="8">
        <f t="shared" si="23"/>
        <v>0</v>
      </c>
      <c r="BV43" s="5"/>
      <c r="BW43" s="8">
        <f t="shared" si="24"/>
        <v>0</v>
      </c>
      <c r="BX43" s="5"/>
      <c r="BY43" s="8">
        <f t="shared" si="25"/>
        <v>0</v>
      </c>
      <c r="BZ43" s="5"/>
      <c r="CA43" s="8">
        <f t="shared" si="26"/>
        <v>0</v>
      </c>
      <c r="CB43" s="5"/>
      <c r="CC43" s="8">
        <f t="shared" si="27"/>
        <v>0</v>
      </c>
      <c r="CD43" s="5"/>
      <c r="CE43" s="8">
        <f t="shared" si="28"/>
        <v>0</v>
      </c>
      <c r="CF43" s="5"/>
      <c r="CG43" s="8">
        <f t="shared" si="29"/>
        <v>0</v>
      </c>
      <c r="CH43" s="5"/>
      <c r="CI43" s="8">
        <f t="shared" si="30"/>
        <v>0</v>
      </c>
      <c r="CJ43" s="8">
        <f t="shared" si="40"/>
        <v>1</v>
      </c>
      <c r="CK43" s="8">
        <f t="shared" si="41"/>
        <v>12500</v>
      </c>
      <c r="CL43" s="133"/>
      <c r="CM43" s="133"/>
      <c r="CN43" s="133"/>
      <c r="CO43" s="133"/>
      <c r="CP43" s="133"/>
      <c r="CQ43" s="133"/>
    </row>
    <row r="44" spans="1:95" ht="15" customHeight="1">
      <c r="A44" s="158">
        <v>30</v>
      </c>
      <c r="B44" s="803" t="s">
        <v>245</v>
      </c>
      <c r="C44" s="806"/>
      <c r="D44" s="806"/>
      <c r="E44" s="807"/>
      <c r="F44" s="220" t="s">
        <v>17</v>
      </c>
      <c r="G44" s="78">
        <v>28000</v>
      </c>
      <c r="H44" s="5"/>
      <c r="I44" s="8">
        <f t="shared" si="31"/>
        <v>0</v>
      </c>
      <c r="J44" s="5"/>
      <c r="K44" s="8">
        <f t="shared" si="32"/>
        <v>0</v>
      </c>
      <c r="L44" s="5"/>
      <c r="M44" s="8">
        <f t="shared" si="33"/>
        <v>0</v>
      </c>
      <c r="N44" s="5"/>
      <c r="O44" s="8">
        <f t="shared" si="34"/>
        <v>0</v>
      </c>
      <c r="P44" s="5"/>
      <c r="Q44" s="8">
        <f t="shared" si="35"/>
        <v>0</v>
      </c>
      <c r="R44" s="5"/>
      <c r="S44" s="8">
        <f t="shared" si="36"/>
        <v>0</v>
      </c>
      <c r="T44" s="5"/>
      <c r="U44" s="8">
        <f t="shared" si="37"/>
        <v>0</v>
      </c>
      <c r="V44" s="5"/>
      <c r="W44" s="8">
        <f t="shared" si="38"/>
        <v>0</v>
      </c>
      <c r="X44" s="5">
        <v>7</v>
      </c>
      <c r="Y44" s="8">
        <f t="shared" si="39"/>
        <v>196000</v>
      </c>
      <c r="Z44" s="5"/>
      <c r="AA44" s="8">
        <f t="shared" si="0"/>
        <v>0</v>
      </c>
      <c r="AB44" s="5"/>
      <c r="AC44" s="8">
        <f t="shared" si="1"/>
        <v>0</v>
      </c>
      <c r="AD44" s="5"/>
      <c r="AE44" s="8">
        <f t="shared" si="2"/>
        <v>0</v>
      </c>
      <c r="AF44" s="5"/>
      <c r="AG44" s="8">
        <f t="shared" si="3"/>
        <v>0</v>
      </c>
      <c r="AH44" s="5"/>
      <c r="AI44" s="8">
        <f t="shared" si="4"/>
        <v>0</v>
      </c>
      <c r="AJ44" s="5"/>
      <c r="AK44" s="8">
        <f t="shared" si="5"/>
        <v>0</v>
      </c>
      <c r="AL44" s="5"/>
      <c r="AM44" s="8">
        <f t="shared" si="6"/>
        <v>0</v>
      </c>
      <c r="AN44" s="5"/>
      <c r="AO44" s="8">
        <f t="shared" si="7"/>
        <v>0</v>
      </c>
      <c r="AP44" s="5"/>
      <c r="AQ44" s="8">
        <f t="shared" si="8"/>
        <v>0</v>
      </c>
      <c r="AR44" s="5"/>
      <c r="AS44" s="8">
        <f t="shared" si="9"/>
        <v>0</v>
      </c>
      <c r="AT44" s="5"/>
      <c r="AU44" s="8">
        <f t="shared" si="10"/>
        <v>0</v>
      </c>
      <c r="AV44" s="5"/>
      <c r="AW44" s="8">
        <f t="shared" si="11"/>
        <v>0</v>
      </c>
      <c r="AX44" s="5"/>
      <c r="AY44" s="8">
        <f t="shared" si="12"/>
        <v>0</v>
      </c>
      <c r="AZ44" s="5"/>
      <c r="BA44" s="8">
        <f t="shared" si="13"/>
        <v>0</v>
      </c>
      <c r="BB44" s="5"/>
      <c r="BC44" s="8">
        <f t="shared" si="14"/>
        <v>0</v>
      </c>
      <c r="BD44" s="5"/>
      <c r="BE44" s="8">
        <f t="shared" si="15"/>
        <v>0</v>
      </c>
      <c r="BF44" s="5"/>
      <c r="BG44" s="8">
        <f t="shared" si="16"/>
        <v>0</v>
      </c>
      <c r="BH44" s="5"/>
      <c r="BI44" s="8">
        <f t="shared" si="17"/>
        <v>0</v>
      </c>
      <c r="BJ44" s="5"/>
      <c r="BK44" s="8">
        <f t="shared" si="18"/>
        <v>0</v>
      </c>
      <c r="BL44" s="5"/>
      <c r="BM44" s="8">
        <f t="shared" si="19"/>
        <v>0</v>
      </c>
      <c r="BN44" s="5"/>
      <c r="BO44" s="8">
        <f t="shared" si="20"/>
        <v>0</v>
      </c>
      <c r="BP44" s="5"/>
      <c r="BQ44" s="8">
        <f t="shared" si="21"/>
        <v>0</v>
      </c>
      <c r="BR44" s="5"/>
      <c r="BS44" s="8">
        <f t="shared" si="22"/>
        <v>0</v>
      </c>
      <c r="BT44" s="5"/>
      <c r="BU44" s="8">
        <f t="shared" si="23"/>
        <v>0</v>
      </c>
      <c r="BV44" s="5"/>
      <c r="BW44" s="8">
        <f t="shared" si="24"/>
        <v>0</v>
      </c>
      <c r="BX44" s="5"/>
      <c r="BY44" s="8">
        <f t="shared" si="25"/>
        <v>0</v>
      </c>
      <c r="BZ44" s="5"/>
      <c r="CA44" s="8">
        <f t="shared" si="26"/>
        <v>0</v>
      </c>
      <c r="CB44" s="5"/>
      <c r="CC44" s="8">
        <f t="shared" si="27"/>
        <v>0</v>
      </c>
      <c r="CD44" s="5"/>
      <c r="CE44" s="8">
        <f t="shared" si="28"/>
        <v>0</v>
      </c>
      <c r="CF44" s="5"/>
      <c r="CG44" s="8">
        <f t="shared" si="29"/>
        <v>0</v>
      </c>
      <c r="CH44" s="5"/>
      <c r="CI44" s="8">
        <f t="shared" si="30"/>
        <v>0</v>
      </c>
      <c r="CJ44" s="8">
        <f t="shared" si="40"/>
        <v>7</v>
      </c>
      <c r="CK44" s="8">
        <f t="shared" si="41"/>
        <v>196000</v>
      </c>
      <c r="CL44" s="133"/>
      <c r="CM44" s="133"/>
      <c r="CN44" s="133"/>
      <c r="CO44" s="133"/>
      <c r="CP44" s="133"/>
      <c r="CQ44" s="133"/>
    </row>
    <row r="45" spans="1:95" ht="12.75" customHeight="1">
      <c r="A45" s="158">
        <v>31</v>
      </c>
      <c r="B45" s="803" t="s">
        <v>102</v>
      </c>
      <c r="C45" s="804"/>
      <c r="D45" s="804"/>
      <c r="E45" s="805"/>
      <c r="F45" s="78" t="s">
        <v>17</v>
      </c>
      <c r="G45" s="78">
        <v>9500</v>
      </c>
      <c r="H45" s="5"/>
      <c r="I45" s="8">
        <f t="shared" si="31"/>
        <v>0</v>
      </c>
      <c r="J45" s="5">
        <v>6</v>
      </c>
      <c r="K45" s="8">
        <f t="shared" si="32"/>
        <v>57000</v>
      </c>
      <c r="L45" s="5"/>
      <c r="M45" s="8">
        <f t="shared" si="33"/>
        <v>0</v>
      </c>
      <c r="N45" s="5"/>
      <c r="O45" s="8">
        <f t="shared" si="34"/>
        <v>0</v>
      </c>
      <c r="P45" s="5"/>
      <c r="Q45" s="8">
        <f t="shared" si="35"/>
        <v>0</v>
      </c>
      <c r="R45" s="5"/>
      <c r="S45" s="8">
        <f t="shared" si="36"/>
        <v>0</v>
      </c>
      <c r="T45" s="5"/>
      <c r="U45" s="8">
        <f t="shared" si="37"/>
        <v>0</v>
      </c>
      <c r="V45" s="5"/>
      <c r="W45" s="8">
        <f t="shared" si="38"/>
        <v>0</v>
      </c>
      <c r="X45" s="5"/>
      <c r="Y45" s="8">
        <f t="shared" si="39"/>
        <v>0</v>
      </c>
      <c r="Z45" s="5"/>
      <c r="AA45" s="8">
        <f t="shared" si="0"/>
        <v>0</v>
      </c>
      <c r="AB45" s="5"/>
      <c r="AC45" s="8">
        <f t="shared" si="1"/>
        <v>0</v>
      </c>
      <c r="AD45" s="5"/>
      <c r="AE45" s="8">
        <f t="shared" si="2"/>
        <v>0</v>
      </c>
      <c r="AF45" s="5"/>
      <c r="AG45" s="8">
        <f t="shared" si="3"/>
        <v>0</v>
      </c>
      <c r="AH45" s="5"/>
      <c r="AI45" s="8">
        <f t="shared" si="4"/>
        <v>0</v>
      </c>
      <c r="AJ45" s="5"/>
      <c r="AK45" s="8">
        <f t="shared" si="5"/>
        <v>0</v>
      </c>
      <c r="AL45" s="5"/>
      <c r="AM45" s="8">
        <f t="shared" si="6"/>
        <v>0</v>
      </c>
      <c r="AN45" s="5"/>
      <c r="AO45" s="8">
        <f t="shared" si="7"/>
        <v>0</v>
      </c>
      <c r="AP45" s="5">
        <f>7</f>
        <v>7</v>
      </c>
      <c r="AQ45" s="8">
        <f t="shared" si="8"/>
        <v>66500</v>
      </c>
      <c r="AR45" s="5"/>
      <c r="AS45" s="8">
        <f t="shared" si="9"/>
        <v>0</v>
      </c>
      <c r="AT45" s="5"/>
      <c r="AU45" s="8">
        <f t="shared" si="10"/>
        <v>0</v>
      </c>
      <c r="AV45" s="5"/>
      <c r="AW45" s="8">
        <f t="shared" si="11"/>
        <v>0</v>
      </c>
      <c r="AX45" s="5"/>
      <c r="AY45" s="8">
        <f t="shared" si="12"/>
        <v>0</v>
      </c>
      <c r="AZ45" s="5"/>
      <c r="BA45" s="8">
        <f t="shared" si="13"/>
        <v>0</v>
      </c>
      <c r="BB45" s="5"/>
      <c r="BC45" s="8">
        <f t="shared" si="14"/>
        <v>0</v>
      </c>
      <c r="BD45" s="5"/>
      <c r="BE45" s="8">
        <f t="shared" si="15"/>
        <v>0</v>
      </c>
      <c r="BF45" s="5"/>
      <c r="BG45" s="8">
        <f t="shared" si="16"/>
        <v>0</v>
      </c>
      <c r="BH45" s="5"/>
      <c r="BI45" s="8">
        <f t="shared" si="17"/>
        <v>0</v>
      </c>
      <c r="BJ45" s="5"/>
      <c r="BK45" s="8">
        <f t="shared" si="18"/>
        <v>0</v>
      </c>
      <c r="BL45" s="5"/>
      <c r="BM45" s="8">
        <f t="shared" si="19"/>
        <v>0</v>
      </c>
      <c r="BN45" s="5"/>
      <c r="BO45" s="8">
        <f t="shared" si="20"/>
        <v>0</v>
      </c>
      <c r="BP45" s="5"/>
      <c r="BQ45" s="8">
        <f t="shared" si="21"/>
        <v>0</v>
      </c>
      <c r="BR45" s="5"/>
      <c r="BS45" s="8">
        <f t="shared" si="22"/>
        <v>0</v>
      </c>
      <c r="BT45" s="5"/>
      <c r="BU45" s="8">
        <f t="shared" si="23"/>
        <v>0</v>
      </c>
      <c r="BV45" s="5"/>
      <c r="BW45" s="8">
        <f t="shared" si="24"/>
        <v>0</v>
      </c>
      <c r="BX45" s="5"/>
      <c r="BY45" s="8">
        <f t="shared" si="25"/>
        <v>0</v>
      </c>
      <c r="BZ45" s="5"/>
      <c r="CA45" s="8">
        <f t="shared" si="26"/>
        <v>0</v>
      </c>
      <c r="CB45" s="5"/>
      <c r="CC45" s="8">
        <f t="shared" si="27"/>
        <v>0</v>
      </c>
      <c r="CD45" s="5"/>
      <c r="CE45" s="8">
        <f t="shared" si="28"/>
        <v>0</v>
      </c>
      <c r="CF45" s="5"/>
      <c r="CG45" s="8">
        <f t="shared" si="29"/>
        <v>0</v>
      </c>
      <c r="CH45" s="5"/>
      <c r="CI45" s="8">
        <f t="shared" si="30"/>
        <v>0</v>
      </c>
      <c r="CJ45" s="8">
        <f t="shared" si="40"/>
        <v>13</v>
      </c>
      <c r="CK45" s="8">
        <f t="shared" si="41"/>
        <v>123500</v>
      </c>
      <c r="CL45" s="133"/>
      <c r="CM45" s="133"/>
      <c r="CN45" s="133"/>
      <c r="CO45" s="133"/>
      <c r="CP45" s="133"/>
      <c r="CQ45" s="133"/>
    </row>
    <row r="46" spans="1:95" ht="15" customHeight="1">
      <c r="A46" s="158">
        <v>32</v>
      </c>
      <c r="B46" s="803" t="s">
        <v>241</v>
      </c>
      <c r="C46" s="804"/>
      <c r="D46" s="804"/>
      <c r="E46" s="805"/>
      <c r="F46" s="78" t="s">
        <v>17</v>
      </c>
      <c r="G46" s="78">
        <v>13500</v>
      </c>
      <c r="H46" s="5"/>
      <c r="I46" s="8">
        <f t="shared" si="31"/>
        <v>0</v>
      </c>
      <c r="J46" s="5"/>
      <c r="K46" s="8">
        <f t="shared" si="32"/>
        <v>0</v>
      </c>
      <c r="L46" s="5"/>
      <c r="M46" s="8">
        <f t="shared" si="33"/>
        <v>0</v>
      </c>
      <c r="N46" s="5"/>
      <c r="O46" s="8">
        <f t="shared" si="34"/>
        <v>0</v>
      </c>
      <c r="P46" s="5"/>
      <c r="Q46" s="8">
        <f t="shared" si="35"/>
        <v>0</v>
      </c>
      <c r="R46" s="5">
        <v>24</v>
      </c>
      <c r="S46" s="8">
        <f t="shared" si="36"/>
        <v>324000</v>
      </c>
      <c r="T46" s="5"/>
      <c r="U46" s="8">
        <f t="shared" si="37"/>
        <v>0</v>
      </c>
      <c r="V46" s="5"/>
      <c r="W46" s="8">
        <f t="shared" si="38"/>
        <v>0</v>
      </c>
      <c r="X46" s="5"/>
      <c r="Y46" s="8">
        <f t="shared" si="39"/>
        <v>0</v>
      </c>
      <c r="Z46" s="5"/>
      <c r="AA46" s="8">
        <f t="shared" si="0"/>
        <v>0</v>
      </c>
      <c r="AB46" s="5"/>
      <c r="AC46" s="8">
        <f t="shared" si="1"/>
        <v>0</v>
      </c>
      <c r="AD46" s="5"/>
      <c r="AE46" s="8">
        <f t="shared" si="2"/>
        <v>0</v>
      </c>
      <c r="AF46" s="5"/>
      <c r="AG46" s="8">
        <f t="shared" si="3"/>
        <v>0</v>
      </c>
      <c r="AH46" s="5"/>
      <c r="AI46" s="8">
        <f t="shared" si="4"/>
        <v>0</v>
      </c>
      <c r="AJ46" s="5"/>
      <c r="AK46" s="8">
        <f t="shared" si="5"/>
        <v>0</v>
      </c>
      <c r="AL46" s="5"/>
      <c r="AM46" s="8">
        <f t="shared" si="6"/>
        <v>0</v>
      </c>
      <c r="AN46" s="5"/>
      <c r="AO46" s="8">
        <f t="shared" si="7"/>
        <v>0</v>
      </c>
      <c r="AP46" s="5"/>
      <c r="AQ46" s="8">
        <f t="shared" si="8"/>
        <v>0</v>
      </c>
      <c r="AR46" s="5"/>
      <c r="AS46" s="8">
        <f t="shared" si="9"/>
        <v>0</v>
      </c>
      <c r="AT46" s="5"/>
      <c r="AU46" s="8">
        <f t="shared" si="10"/>
        <v>0</v>
      </c>
      <c r="AV46" s="5"/>
      <c r="AW46" s="8">
        <f t="shared" si="11"/>
        <v>0</v>
      </c>
      <c r="AX46" s="5"/>
      <c r="AY46" s="8">
        <f t="shared" si="12"/>
        <v>0</v>
      </c>
      <c r="AZ46" s="5"/>
      <c r="BA46" s="8">
        <f t="shared" si="13"/>
        <v>0</v>
      </c>
      <c r="BB46" s="5"/>
      <c r="BC46" s="8">
        <f t="shared" si="14"/>
        <v>0</v>
      </c>
      <c r="BD46" s="5"/>
      <c r="BE46" s="8">
        <f t="shared" si="15"/>
        <v>0</v>
      </c>
      <c r="BF46" s="5"/>
      <c r="BG46" s="8">
        <f t="shared" si="16"/>
        <v>0</v>
      </c>
      <c r="BH46" s="5"/>
      <c r="BI46" s="8">
        <f t="shared" si="17"/>
        <v>0</v>
      </c>
      <c r="BJ46" s="5"/>
      <c r="BK46" s="8">
        <f t="shared" si="18"/>
        <v>0</v>
      </c>
      <c r="BL46" s="5"/>
      <c r="BM46" s="8">
        <f t="shared" si="19"/>
        <v>0</v>
      </c>
      <c r="BN46" s="5"/>
      <c r="BO46" s="8">
        <f t="shared" si="20"/>
        <v>0</v>
      </c>
      <c r="BP46" s="5"/>
      <c r="BQ46" s="8">
        <f t="shared" si="21"/>
        <v>0</v>
      </c>
      <c r="BR46" s="5"/>
      <c r="BS46" s="8">
        <f t="shared" si="22"/>
        <v>0</v>
      </c>
      <c r="BT46" s="5"/>
      <c r="BU46" s="8">
        <f t="shared" si="23"/>
        <v>0</v>
      </c>
      <c r="BV46" s="5"/>
      <c r="BW46" s="8">
        <f t="shared" si="24"/>
        <v>0</v>
      </c>
      <c r="BX46" s="5"/>
      <c r="BY46" s="8">
        <f t="shared" si="25"/>
        <v>0</v>
      </c>
      <c r="BZ46" s="5"/>
      <c r="CA46" s="8">
        <f t="shared" si="26"/>
        <v>0</v>
      </c>
      <c r="CB46" s="5"/>
      <c r="CC46" s="8">
        <f t="shared" si="27"/>
        <v>0</v>
      </c>
      <c r="CD46" s="5"/>
      <c r="CE46" s="8">
        <f t="shared" si="28"/>
        <v>0</v>
      </c>
      <c r="CF46" s="5"/>
      <c r="CG46" s="8">
        <f t="shared" si="29"/>
        <v>0</v>
      </c>
      <c r="CH46" s="5"/>
      <c r="CI46" s="8">
        <f t="shared" si="30"/>
        <v>0</v>
      </c>
      <c r="CJ46" s="8">
        <f t="shared" si="40"/>
        <v>24</v>
      </c>
      <c r="CK46" s="8">
        <f t="shared" si="41"/>
        <v>324000</v>
      </c>
      <c r="CL46" s="133"/>
      <c r="CM46" s="133"/>
      <c r="CN46" s="133"/>
      <c r="CO46" s="133"/>
      <c r="CP46" s="133"/>
      <c r="CQ46" s="133"/>
    </row>
    <row r="47" spans="1:95" ht="15" customHeight="1">
      <c r="A47" s="158">
        <v>33</v>
      </c>
      <c r="B47" s="803" t="s">
        <v>104</v>
      </c>
      <c r="C47" s="804"/>
      <c r="D47" s="804"/>
      <c r="E47" s="805"/>
      <c r="F47" s="78" t="s">
        <v>17</v>
      </c>
      <c r="G47" s="78">
        <v>7000</v>
      </c>
      <c r="H47" s="5"/>
      <c r="I47" s="8">
        <f t="shared" si="31"/>
        <v>0</v>
      </c>
      <c r="J47" s="5"/>
      <c r="K47" s="8">
        <f t="shared" si="32"/>
        <v>0</v>
      </c>
      <c r="L47" s="5"/>
      <c r="M47" s="8">
        <f t="shared" si="33"/>
        <v>0</v>
      </c>
      <c r="N47" s="5"/>
      <c r="O47" s="8">
        <f t="shared" si="34"/>
        <v>0</v>
      </c>
      <c r="P47" s="5"/>
      <c r="Q47" s="8">
        <f t="shared" si="35"/>
        <v>0</v>
      </c>
      <c r="R47" s="5"/>
      <c r="S47" s="8">
        <f t="shared" si="36"/>
        <v>0</v>
      </c>
      <c r="T47" s="5"/>
      <c r="U47" s="8">
        <f t="shared" si="37"/>
        <v>0</v>
      </c>
      <c r="V47" s="5"/>
      <c r="W47" s="8">
        <f t="shared" si="38"/>
        <v>0</v>
      </c>
      <c r="X47" s="5"/>
      <c r="Y47" s="8">
        <f t="shared" si="39"/>
        <v>0</v>
      </c>
      <c r="Z47" s="5"/>
      <c r="AA47" s="8">
        <f t="shared" si="0"/>
        <v>0</v>
      </c>
      <c r="AB47" s="5"/>
      <c r="AC47" s="8">
        <f t="shared" si="1"/>
        <v>0</v>
      </c>
      <c r="AD47" s="5"/>
      <c r="AE47" s="8">
        <f t="shared" si="2"/>
        <v>0</v>
      </c>
      <c r="AF47" s="5"/>
      <c r="AG47" s="8">
        <f t="shared" si="3"/>
        <v>0</v>
      </c>
      <c r="AH47" s="577">
        <f>20*0+5</f>
        <v>5</v>
      </c>
      <c r="AI47" s="578">
        <f t="shared" si="4"/>
        <v>35000</v>
      </c>
      <c r="AJ47" s="5"/>
      <c r="AK47" s="8">
        <f t="shared" si="5"/>
        <v>0</v>
      </c>
      <c r="AL47" s="5"/>
      <c r="AM47" s="8">
        <f t="shared" si="6"/>
        <v>0</v>
      </c>
      <c r="AN47" s="5"/>
      <c r="AO47" s="8">
        <f t="shared" si="7"/>
        <v>0</v>
      </c>
      <c r="AP47" s="5"/>
      <c r="AQ47" s="8">
        <f t="shared" si="8"/>
        <v>0</v>
      </c>
      <c r="AR47" s="5"/>
      <c r="AS47" s="8">
        <f t="shared" si="9"/>
        <v>0</v>
      </c>
      <c r="AT47" s="5"/>
      <c r="AU47" s="8">
        <f t="shared" si="10"/>
        <v>0</v>
      </c>
      <c r="AV47" s="5"/>
      <c r="AW47" s="8">
        <f t="shared" si="11"/>
        <v>0</v>
      </c>
      <c r="AX47" s="5"/>
      <c r="AY47" s="8">
        <f t="shared" si="12"/>
        <v>0</v>
      </c>
      <c r="AZ47" s="5"/>
      <c r="BA47" s="8">
        <f t="shared" si="13"/>
        <v>0</v>
      </c>
      <c r="BB47" s="5"/>
      <c r="BC47" s="8">
        <f t="shared" si="14"/>
        <v>0</v>
      </c>
      <c r="BD47" s="5"/>
      <c r="BE47" s="8">
        <f t="shared" si="15"/>
        <v>0</v>
      </c>
      <c r="BF47" s="5">
        <v>28</v>
      </c>
      <c r="BG47" s="8">
        <f t="shared" si="16"/>
        <v>196000</v>
      </c>
      <c r="BH47" s="5">
        <v>8</v>
      </c>
      <c r="BI47" s="8">
        <f t="shared" si="17"/>
        <v>56000</v>
      </c>
      <c r="BJ47" s="577">
        <f>8*0</f>
        <v>0</v>
      </c>
      <c r="BK47" s="578">
        <f t="shared" si="18"/>
        <v>0</v>
      </c>
      <c r="BL47" s="5">
        <f>8*0</f>
        <v>0</v>
      </c>
      <c r="BM47" s="8">
        <f t="shared" si="19"/>
        <v>0</v>
      </c>
      <c r="BN47" s="5"/>
      <c r="BO47" s="8">
        <f t="shared" si="20"/>
        <v>0</v>
      </c>
      <c r="BP47" s="5"/>
      <c r="BQ47" s="8">
        <f t="shared" si="21"/>
        <v>0</v>
      </c>
      <c r="BR47" s="5"/>
      <c r="BS47" s="8">
        <f t="shared" si="22"/>
        <v>0</v>
      </c>
      <c r="BT47" s="5"/>
      <c r="BU47" s="8">
        <f t="shared" si="23"/>
        <v>0</v>
      </c>
      <c r="BV47" s="5"/>
      <c r="BW47" s="8">
        <f t="shared" si="24"/>
        <v>0</v>
      </c>
      <c r="BX47" s="5"/>
      <c r="BY47" s="8">
        <f t="shared" si="25"/>
        <v>0</v>
      </c>
      <c r="BZ47" s="5"/>
      <c r="CA47" s="8">
        <f t="shared" si="26"/>
        <v>0</v>
      </c>
      <c r="CB47" s="5"/>
      <c r="CC47" s="8">
        <f t="shared" si="27"/>
        <v>0</v>
      </c>
      <c r="CD47" s="5"/>
      <c r="CE47" s="8">
        <f t="shared" si="28"/>
        <v>0</v>
      </c>
      <c r="CF47" s="5"/>
      <c r="CG47" s="8">
        <f t="shared" si="29"/>
        <v>0</v>
      </c>
      <c r="CH47" s="5"/>
      <c r="CI47" s="8">
        <f t="shared" si="30"/>
        <v>0</v>
      </c>
      <c r="CJ47" s="8">
        <f t="shared" si="40"/>
        <v>41</v>
      </c>
      <c r="CK47" s="8">
        <f t="shared" si="41"/>
        <v>287000</v>
      </c>
      <c r="CL47" s="133"/>
      <c r="CM47" s="133"/>
      <c r="CN47" s="133"/>
      <c r="CO47" s="133"/>
      <c r="CP47" s="133"/>
      <c r="CQ47" s="133"/>
    </row>
    <row r="48" spans="1:95" ht="15" customHeight="1">
      <c r="A48" s="158">
        <v>34</v>
      </c>
      <c r="B48" s="808" t="s">
        <v>252</v>
      </c>
      <c r="C48" s="804"/>
      <c r="D48" s="804"/>
      <c r="E48" s="805"/>
      <c r="F48" s="78" t="s">
        <v>44</v>
      </c>
      <c r="G48" s="78">
        <v>1200</v>
      </c>
      <c r="H48" s="5"/>
      <c r="I48" s="8">
        <f t="shared" si="31"/>
        <v>0</v>
      </c>
      <c r="J48" s="5"/>
      <c r="K48" s="8">
        <f t="shared" si="32"/>
        <v>0</v>
      </c>
      <c r="L48" s="5"/>
      <c r="M48" s="8">
        <f t="shared" si="33"/>
        <v>0</v>
      </c>
      <c r="N48" s="5"/>
      <c r="O48" s="8">
        <f t="shared" si="34"/>
        <v>0</v>
      </c>
      <c r="P48" s="5">
        <v>155</v>
      </c>
      <c r="Q48" s="8">
        <f t="shared" si="35"/>
        <v>186000</v>
      </c>
      <c r="R48" s="5"/>
      <c r="S48" s="8">
        <f t="shared" si="36"/>
        <v>0</v>
      </c>
      <c r="T48" s="5"/>
      <c r="U48" s="8">
        <f t="shared" si="37"/>
        <v>0</v>
      </c>
      <c r="V48" s="5"/>
      <c r="W48" s="8">
        <f t="shared" si="38"/>
        <v>0</v>
      </c>
      <c r="X48" s="5"/>
      <c r="Y48" s="8">
        <f t="shared" si="39"/>
        <v>0</v>
      </c>
      <c r="Z48" s="5"/>
      <c r="AA48" s="8">
        <f t="shared" si="0"/>
        <v>0</v>
      </c>
      <c r="AB48" s="5"/>
      <c r="AC48" s="8">
        <f t="shared" si="1"/>
        <v>0</v>
      </c>
      <c r="AD48" s="5"/>
      <c r="AE48" s="8">
        <f t="shared" si="2"/>
        <v>0</v>
      </c>
      <c r="AF48" s="5"/>
      <c r="AG48" s="8">
        <f t="shared" si="3"/>
        <v>0</v>
      </c>
      <c r="AH48" s="5"/>
      <c r="AI48" s="8">
        <f t="shared" si="4"/>
        <v>0</v>
      </c>
      <c r="AJ48" s="5"/>
      <c r="AK48" s="8">
        <f t="shared" si="5"/>
        <v>0</v>
      </c>
      <c r="AL48" s="5"/>
      <c r="AM48" s="8">
        <f t="shared" si="6"/>
        <v>0</v>
      </c>
      <c r="AN48" s="5"/>
      <c r="AO48" s="8">
        <f t="shared" si="7"/>
        <v>0</v>
      </c>
      <c r="AP48" s="5"/>
      <c r="AQ48" s="8">
        <f t="shared" si="8"/>
        <v>0</v>
      </c>
      <c r="AR48" s="5"/>
      <c r="AS48" s="8">
        <f t="shared" si="9"/>
        <v>0</v>
      </c>
      <c r="AT48" s="5"/>
      <c r="AU48" s="8">
        <f t="shared" si="10"/>
        <v>0</v>
      </c>
      <c r="AV48" s="5"/>
      <c r="AW48" s="8">
        <f t="shared" si="11"/>
        <v>0</v>
      </c>
      <c r="AX48" s="5"/>
      <c r="AY48" s="8">
        <f t="shared" si="12"/>
        <v>0</v>
      </c>
      <c r="AZ48" s="5"/>
      <c r="BA48" s="8">
        <f t="shared" si="13"/>
        <v>0</v>
      </c>
      <c r="BB48" s="5"/>
      <c r="BC48" s="8">
        <f t="shared" si="14"/>
        <v>0</v>
      </c>
      <c r="BD48" s="5"/>
      <c r="BE48" s="8">
        <f t="shared" si="15"/>
        <v>0</v>
      </c>
      <c r="BF48" s="5">
        <v>18</v>
      </c>
      <c r="BG48" s="8">
        <f t="shared" si="16"/>
        <v>21600</v>
      </c>
      <c r="BH48" s="5"/>
      <c r="BI48" s="8">
        <f t="shared" si="17"/>
        <v>0</v>
      </c>
      <c r="BJ48" s="5"/>
      <c r="BK48" s="8">
        <f t="shared" si="18"/>
        <v>0</v>
      </c>
      <c r="BL48" s="5"/>
      <c r="BM48" s="8">
        <f t="shared" si="19"/>
        <v>0</v>
      </c>
      <c r="BN48" s="5">
        <v>63</v>
      </c>
      <c r="BO48" s="8">
        <f t="shared" si="20"/>
        <v>75600</v>
      </c>
      <c r="BP48" s="5"/>
      <c r="BQ48" s="8">
        <f t="shared" si="21"/>
        <v>0</v>
      </c>
      <c r="BR48" s="5"/>
      <c r="BS48" s="8">
        <f t="shared" si="22"/>
        <v>0</v>
      </c>
      <c r="BT48" s="5"/>
      <c r="BU48" s="8">
        <f t="shared" si="23"/>
        <v>0</v>
      </c>
      <c r="BV48" s="5"/>
      <c r="BW48" s="8">
        <f t="shared" si="24"/>
        <v>0</v>
      </c>
      <c r="BX48" s="5"/>
      <c r="BY48" s="8">
        <f t="shared" si="25"/>
        <v>0</v>
      </c>
      <c r="BZ48" s="5"/>
      <c r="CA48" s="8">
        <f t="shared" si="26"/>
        <v>0</v>
      </c>
      <c r="CB48" s="5"/>
      <c r="CC48" s="8">
        <f t="shared" si="27"/>
        <v>0</v>
      </c>
      <c r="CD48" s="5"/>
      <c r="CE48" s="8">
        <f t="shared" si="28"/>
        <v>0</v>
      </c>
      <c r="CF48" s="5"/>
      <c r="CG48" s="8">
        <f t="shared" si="29"/>
        <v>0</v>
      </c>
      <c r="CH48" s="5"/>
      <c r="CI48" s="8">
        <f t="shared" si="30"/>
        <v>0</v>
      </c>
      <c r="CJ48" s="8">
        <f t="shared" si="40"/>
        <v>236</v>
      </c>
      <c r="CK48" s="8">
        <f t="shared" si="41"/>
        <v>283200</v>
      </c>
      <c r="CL48" s="133"/>
      <c r="CM48" s="133"/>
      <c r="CN48" s="133"/>
      <c r="CO48" s="133"/>
      <c r="CP48" s="133"/>
      <c r="CQ48" s="133"/>
    </row>
    <row r="49" spans="1:95" ht="15" customHeight="1">
      <c r="A49" s="158">
        <v>35</v>
      </c>
      <c r="B49" s="803" t="s">
        <v>293</v>
      </c>
      <c r="C49" s="806"/>
      <c r="D49" s="806"/>
      <c r="E49" s="807"/>
      <c r="F49" s="78" t="s">
        <v>44</v>
      </c>
      <c r="G49" s="78">
        <v>100</v>
      </c>
      <c r="H49" s="5"/>
      <c r="I49" s="8">
        <f t="shared" si="31"/>
        <v>0</v>
      </c>
      <c r="J49" s="5"/>
      <c r="K49" s="8">
        <f t="shared" si="32"/>
        <v>0</v>
      </c>
      <c r="L49" s="5"/>
      <c r="M49" s="8">
        <f t="shared" si="33"/>
        <v>0</v>
      </c>
      <c r="N49" s="5"/>
      <c r="O49" s="8">
        <f t="shared" si="34"/>
        <v>0</v>
      </c>
      <c r="P49" s="5"/>
      <c r="Q49" s="8">
        <f t="shared" si="35"/>
        <v>0</v>
      </c>
      <c r="R49" s="5"/>
      <c r="S49" s="8">
        <f t="shared" si="36"/>
        <v>0</v>
      </c>
      <c r="T49" s="5"/>
      <c r="U49" s="8">
        <f t="shared" si="37"/>
        <v>0</v>
      </c>
      <c r="V49" s="5"/>
      <c r="W49" s="8">
        <f t="shared" si="38"/>
        <v>0</v>
      </c>
      <c r="X49" s="5"/>
      <c r="Y49" s="8">
        <f t="shared" si="39"/>
        <v>0</v>
      </c>
      <c r="Z49" s="5"/>
      <c r="AA49" s="8">
        <f t="shared" si="0"/>
        <v>0</v>
      </c>
      <c r="AB49" s="5"/>
      <c r="AC49" s="8">
        <f t="shared" si="1"/>
        <v>0</v>
      </c>
      <c r="AD49" s="5"/>
      <c r="AE49" s="8">
        <f t="shared" si="2"/>
        <v>0</v>
      </c>
      <c r="AF49" s="5"/>
      <c r="AG49" s="8">
        <f t="shared" si="3"/>
        <v>0</v>
      </c>
      <c r="AH49" s="5"/>
      <c r="AI49" s="8">
        <f t="shared" si="4"/>
        <v>0</v>
      </c>
      <c r="AJ49" s="5"/>
      <c r="AK49" s="8">
        <f t="shared" si="5"/>
        <v>0</v>
      </c>
      <c r="AL49" s="5"/>
      <c r="AM49" s="8">
        <f t="shared" si="6"/>
        <v>0</v>
      </c>
      <c r="AN49" s="5"/>
      <c r="AO49" s="8">
        <f t="shared" si="7"/>
        <v>0</v>
      </c>
      <c r="AP49" s="5"/>
      <c r="AQ49" s="8">
        <f t="shared" si="8"/>
        <v>0</v>
      </c>
      <c r="AR49" s="5"/>
      <c r="AS49" s="8">
        <f t="shared" si="9"/>
        <v>0</v>
      </c>
      <c r="AT49" s="5"/>
      <c r="AU49" s="8">
        <f t="shared" si="10"/>
        <v>0</v>
      </c>
      <c r="AV49" s="5"/>
      <c r="AW49" s="8">
        <f t="shared" si="11"/>
        <v>0</v>
      </c>
      <c r="AX49" s="5"/>
      <c r="AY49" s="8">
        <f t="shared" si="12"/>
        <v>0</v>
      </c>
      <c r="AZ49" s="5"/>
      <c r="BA49" s="8">
        <f t="shared" si="13"/>
        <v>0</v>
      </c>
      <c r="BB49" s="5"/>
      <c r="BC49" s="8">
        <f t="shared" si="14"/>
        <v>0</v>
      </c>
      <c r="BD49" s="5"/>
      <c r="BE49" s="8">
        <f t="shared" si="15"/>
        <v>0</v>
      </c>
      <c r="BF49" s="5"/>
      <c r="BG49" s="8">
        <f t="shared" si="16"/>
        <v>0</v>
      </c>
      <c r="BH49" s="5"/>
      <c r="BI49" s="8">
        <f t="shared" si="17"/>
        <v>0</v>
      </c>
      <c r="BJ49" s="5"/>
      <c r="BK49" s="8">
        <f t="shared" si="18"/>
        <v>0</v>
      </c>
      <c r="BL49" s="5"/>
      <c r="BM49" s="8">
        <f t="shared" si="19"/>
        <v>0</v>
      </c>
      <c r="BN49" s="5"/>
      <c r="BO49" s="8">
        <f t="shared" si="20"/>
        <v>0</v>
      </c>
      <c r="BP49" s="5"/>
      <c r="BQ49" s="8">
        <f t="shared" si="21"/>
        <v>0</v>
      </c>
      <c r="BR49" s="5"/>
      <c r="BS49" s="8">
        <f t="shared" si="22"/>
        <v>0</v>
      </c>
      <c r="BT49" s="5"/>
      <c r="BU49" s="8">
        <f t="shared" si="23"/>
        <v>0</v>
      </c>
      <c r="BV49" s="5"/>
      <c r="BW49" s="8">
        <f t="shared" si="24"/>
        <v>0</v>
      </c>
      <c r="BX49" s="5"/>
      <c r="BY49" s="8">
        <f t="shared" si="25"/>
        <v>0</v>
      </c>
      <c r="BZ49" s="5"/>
      <c r="CA49" s="8">
        <f t="shared" si="26"/>
        <v>0</v>
      </c>
      <c r="CB49" s="5"/>
      <c r="CC49" s="8">
        <f t="shared" si="27"/>
        <v>0</v>
      </c>
      <c r="CD49" s="5"/>
      <c r="CE49" s="8">
        <f t="shared" si="28"/>
        <v>0</v>
      </c>
      <c r="CF49" s="5"/>
      <c r="CG49" s="8">
        <f t="shared" si="29"/>
        <v>0</v>
      </c>
      <c r="CH49" s="5"/>
      <c r="CI49" s="8">
        <f t="shared" si="30"/>
        <v>0</v>
      </c>
      <c r="CJ49" s="8">
        <f t="shared" si="40"/>
        <v>0</v>
      </c>
      <c r="CK49" s="8">
        <f t="shared" si="41"/>
        <v>0</v>
      </c>
      <c r="CL49" s="133"/>
      <c r="CM49" s="133"/>
      <c r="CN49" s="133"/>
      <c r="CO49" s="133"/>
      <c r="CP49" s="133"/>
      <c r="CQ49" s="133"/>
    </row>
    <row r="50" spans="1:95" ht="15" customHeight="1" thickBot="1">
      <c r="A50" s="305">
        <v>36</v>
      </c>
      <c r="B50" s="919" t="s">
        <v>351</v>
      </c>
      <c r="C50" s="836"/>
      <c r="D50" s="836"/>
      <c r="E50" s="837"/>
      <c r="F50" s="216" t="s">
        <v>17</v>
      </c>
      <c r="G50" s="78">
        <v>24000</v>
      </c>
      <c r="H50" s="5"/>
      <c r="I50" s="8">
        <f t="shared" si="31"/>
        <v>0</v>
      </c>
      <c r="J50" s="5"/>
      <c r="K50" s="8">
        <f t="shared" si="32"/>
        <v>0</v>
      </c>
      <c r="L50" s="5"/>
      <c r="M50" s="8">
        <f t="shared" si="33"/>
        <v>0</v>
      </c>
      <c r="N50" s="5">
        <v>6</v>
      </c>
      <c r="O50" s="8">
        <f t="shared" si="34"/>
        <v>144000</v>
      </c>
      <c r="P50" s="5"/>
      <c r="Q50" s="8">
        <f t="shared" si="35"/>
        <v>0</v>
      </c>
      <c r="R50" s="5"/>
      <c r="S50" s="8">
        <f t="shared" si="36"/>
        <v>0</v>
      </c>
      <c r="T50" s="5"/>
      <c r="U50" s="8">
        <f t="shared" si="37"/>
        <v>0</v>
      </c>
      <c r="V50" s="5"/>
      <c r="W50" s="8">
        <f t="shared" si="38"/>
        <v>0</v>
      </c>
      <c r="X50" s="5"/>
      <c r="Y50" s="8">
        <f t="shared" si="39"/>
        <v>0</v>
      </c>
      <c r="Z50" s="5"/>
      <c r="AA50" s="8">
        <f t="shared" si="0"/>
        <v>0</v>
      </c>
      <c r="AB50" s="5"/>
      <c r="AC50" s="8">
        <f t="shared" si="1"/>
        <v>0</v>
      </c>
      <c r="AD50" s="5"/>
      <c r="AE50" s="8">
        <f t="shared" si="2"/>
        <v>0</v>
      </c>
      <c r="AF50" s="5"/>
      <c r="AG50" s="8">
        <f t="shared" si="3"/>
        <v>0</v>
      </c>
      <c r="AH50" s="5"/>
      <c r="AI50" s="8">
        <f t="shared" si="4"/>
        <v>0</v>
      </c>
      <c r="AJ50" s="5"/>
      <c r="AK50" s="8">
        <f t="shared" si="5"/>
        <v>0</v>
      </c>
      <c r="AL50" s="5"/>
      <c r="AM50" s="8">
        <f t="shared" si="6"/>
        <v>0</v>
      </c>
      <c r="AN50" s="5"/>
      <c r="AO50" s="8">
        <f t="shared" si="7"/>
        <v>0</v>
      </c>
      <c r="AP50" s="5"/>
      <c r="AQ50" s="8">
        <f t="shared" si="8"/>
        <v>0</v>
      </c>
      <c r="AR50" s="5"/>
      <c r="AS50" s="8">
        <f t="shared" si="9"/>
        <v>0</v>
      </c>
      <c r="AT50" s="5"/>
      <c r="AU50" s="8">
        <f t="shared" si="10"/>
        <v>0</v>
      </c>
      <c r="AV50" s="5"/>
      <c r="AW50" s="8">
        <f t="shared" si="11"/>
        <v>0</v>
      </c>
      <c r="AX50" s="5"/>
      <c r="AY50" s="8">
        <f t="shared" si="12"/>
        <v>0</v>
      </c>
      <c r="AZ50" s="5"/>
      <c r="BA50" s="8">
        <f t="shared" si="13"/>
        <v>0</v>
      </c>
      <c r="BB50" s="5"/>
      <c r="BC50" s="8">
        <f t="shared" si="14"/>
        <v>0</v>
      </c>
      <c r="BD50" s="5"/>
      <c r="BE50" s="8">
        <f t="shared" si="15"/>
        <v>0</v>
      </c>
      <c r="BF50" s="5"/>
      <c r="BG50" s="8">
        <f t="shared" si="16"/>
        <v>0</v>
      </c>
      <c r="BH50" s="5"/>
      <c r="BI50" s="8">
        <f t="shared" si="17"/>
        <v>0</v>
      </c>
      <c r="BJ50" s="5"/>
      <c r="BK50" s="8">
        <f t="shared" si="18"/>
        <v>0</v>
      </c>
      <c r="BL50" s="5"/>
      <c r="BM50" s="8">
        <f t="shared" si="19"/>
        <v>0</v>
      </c>
      <c r="BN50" s="5"/>
      <c r="BO50" s="8">
        <f t="shared" si="20"/>
        <v>0</v>
      </c>
      <c r="BP50" s="5"/>
      <c r="BQ50" s="8">
        <f t="shared" si="21"/>
        <v>0</v>
      </c>
      <c r="BR50" s="5"/>
      <c r="BS50" s="8">
        <f t="shared" si="22"/>
        <v>0</v>
      </c>
      <c r="BT50" s="5"/>
      <c r="BU50" s="8">
        <f t="shared" si="23"/>
        <v>0</v>
      </c>
      <c r="BV50" s="5"/>
      <c r="BW50" s="8">
        <f t="shared" si="24"/>
        <v>0</v>
      </c>
      <c r="BX50" s="5"/>
      <c r="BY50" s="8">
        <f t="shared" si="25"/>
        <v>0</v>
      </c>
      <c r="BZ50" s="5"/>
      <c r="CA50" s="8">
        <f t="shared" si="26"/>
        <v>0</v>
      </c>
      <c r="CB50" s="5"/>
      <c r="CC50" s="8">
        <f t="shared" si="27"/>
        <v>0</v>
      </c>
      <c r="CD50" s="5"/>
      <c r="CE50" s="8">
        <f t="shared" si="28"/>
        <v>0</v>
      </c>
      <c r="CF50" s="5"/>
      <c r="CG50" s="8">
        <f t="shared" si="29"/>
        <v>0</v>
      </c>
      <c r="CH50" s="5"/>
      <c r="CI50" s="8">
        <f t="shared" si="30"/>
        <v>0</v>
      </c>
      <c r="CJ50" s="8">
        <f t="shared" si="40"/>
        <v>6</v>
      </c>
      <c r="CK50" s="8">
        <f t="shared" si="41"/>
        <v>144000</v>
      </c>
      <c r="CL50" s="133"/>
      <c r="CM50" s="133"/>
      <c r="CN50" s="133"/>
      <c r="CO50" s="133"/>
      <c r="CP50" s="133"/>
      <c r="CQ50" s="133"/>
    </row>
    <row r="51" spans="1:95" ht="15.75" customHeight="1" thickBot="1">
      <c r="A51" s="832" t="s">
        <v>51</v>
      </c>
      <c r="B51" s="844"/>
      <c r="C51" s="844"/>
      <c r="D51" s="844"/>
      <c r="E51" s="845"/>
      <c r="F51" s="216"/>
      <c r="G51" s="78"/>
      <c r="H51" s="5"/>
      <c r="I51" s="8">
        <f t="shared" si="31"/>
        <v>0</v>
      </c>
      <c r="J51" s="5"/>
      <c r="K51" s="8">
        <f t="shared" si="32"/>
        <v>0</v>
      </c>
      <c r="L51" s="5"/>
      <c r="M51" s="8">
        <f t="shared" si="33"/>
        <v>0</v>
      </c>
      <c r="N51" s="5"/>
      <c r="O51" s="8">
        <f t="shared" si="34"/>
        <v>0</v>
      </c>
      <c r="P51" s="5"/>
      <c r="Q51" s="8">
        <f t="shared" si="35"/>
        <v>0</v>
      </c>
      <c r="R51" s="5"/>
      <c r="S51" s="8">
        <f t="shared" si="36"/>
        <v>0</v>
      </c>
      <c r="T51" s="5"/>
      <c r="U51" s="8">
        <f t="shared" si="37"/>
        <v>0</v>
      </c>
      <c r="V51" s="5"/>
      <c r="W51" s="8">
        <f t="shared" si="38"/>
        <v>0</v>
      </c>
      <c r="X51" s="5"/>
      <c r="Y51" s="8">
        <f t="shared" si="39"/>
        <v>0</v>
      </c>
      <c r="Z51" s="5"/>
      <c r="AA51" s="8">
        <f t="shared" si="0"/>
        <v>0</v>
      </c>
      <c r="AB51" s="5"/>
      <c r="AC51" s="8">
        <f t="shared" si="1"/>
        <v>0</v>
      </c>
      <c r="AD51" s="5"/>
      <c r="AE51" s="8">
        <f t="shared" si="2"/>
        <v>0</v>
      </c>
      <c r="AF51" s="5"/>
      <c r="AG51" s="8">
        <f t="shared" si="3"/>
        <v>0</v>
      </c>
      <c r="AH51" s="5"/>
      <c r="AI51" s="8">
        <f t="shared" si="4"/>
        <v>0</v>
      </c>
      <c r="AJ51" s="5"/>
      <c r="AK51" s="8">
        <f t="shared" si="5"/>
        <v>0</v>
      </c>
      <c r="AL51" s="5"/>
      <c r="AM51" s="8">
        <f t="shared" si="6"/>
        <v>0</v>
      </c>
      <c r="AN51" s="5"/>
      <c r="AO51" s="8">
        <f t="shared" si="7"/>
        <v>0</v>
      </c>
      <c r="AP51" s="5"/>
      <c r="AQ51" s="8">
        <f t="shared" si="8"/>
        <v>0</v>
      </c>
      <c r="AR51" s="5"/>
      <c r="AS51" s="8">
        <f t="shared" si="9"/>
        <v>0</v>
      </c>
      <c r="AT51" s="5"/>
      <c r="AU51" s="8">
        <f t="shared" si="10"/>
        <v>0</v>
      </c>
      <c r="AV51" s="5"/>
      <c r="AW51" s="8">
        <f t="shared" si="11"/>
        <v>0</v>
      </c>
      <c r="AX51" s="5"/>
      <c r="AY51" s="8">
        <f t="shared" si="12"/>
        <v>0</v>
      </c>
      <c r="AZ51" s="5"/>
      <c r="BA51" s="8">
        <f t="shared" si="13"/>
        <v>0</v>
      </c>
      <c r="BB51" s="5"/>
      <c r="BC51" s="8">
        <f t="shared" si="14"/>
        <v>0</v>
      </c>
      <c r="BD51" s="5"/>
      <c r="BE51" s="8">
        <f t="shared" si="15"/>
        <v>0</v>
      </c>
      <c r="BF51" s="5"/>
      <c r="BG51" s="8">
        <f t="shared" si="16"/>
        <v>0</v>
      </c>
      <c r="BH51" s="5"/>
      <c r="BI51" s="8">
        <f t="shared" si="17"/>
        <v>0</v>
      </c>
      <c r="BJ51" s="5"/>
      <c r="BK51" s="8">
        <f t="shared" si="18"/>
        <v>0</v>
      </c>
      <c r="BL51" s="5"/>
      <c r="BM51" s="8">
        <f t="shared" si="19"/>
        <v>0</v>
      </c>
      <c r="BN51" s="5"/>
      <c r="BO51" s="8">
        <f t="shared" si="20"/>
        <v>0</v>
      </c>
      <c r="BP51" s="5"/>
      <c r="BQ51" s="8">
        <f t="shared" si="21"/>
        <v>0</v>
      </c>
      <c r="BR51" s="5"/>
      <c r="BS51" s="8">
        <f t="shared" si="22"/>
        <v>0</v>
      </c>
      <c r="BT51" s="5"/>
      <c r="BU51" s="8">
        <f t="shared" si="23"/>
        <v>0</v>
      </c>
      <c r="BV51" s="5"/>
      <c r="BW51" s="8">
        <f t="shared" si="24"/>
        <v>0</v>
      </c>
      <c r="BX51" s="5"/>
      <c r="BY51" s="8">
        <f t="shared" si="25"/>
        <v>0</v>
      </c>
      <c r="BZ51" s="5"/>
      <c r="CA51" s="8">
        <f t="shared" si="26"/>
        <v>0</v>
      </c>
      <c r="CB51" s="5"/>
      <c r="CC51" s="8">
        <f t="shared" si="27"/>
        <v>0</v>
      </c>
      <c r="CD51" s="5"/>
      <c r="CE51" s="8">
        <f t="shared" si="28"/>
        <v>0</v>
      </c>
      <c r="CF51" s="5"/>
      <c r="CG51" s="8">
        <f t="shared" si="29"/>
        <v>0</v>
      </c>
      <c r="CH51" s="5"/>
      <c r="CI51" s="8">
        <f t="shared" si="30"/>
        <v>0</v>
      </c>
      <c r="CJ51" s="8">
        <f t="shared" si="40"/>
        <v>0</v>
      </c>
      <c r="CK51" s="8">
        <f t="shared" si="41"/>
        <v>0</v>
      </c>
      <c r="CL51" s="133"/>
      <c r="CM51" s="133"/>
      <c r="CN51" s="133"/>
      <c r="CO51" s="133"/>
      <c r="CP51" s="133"/>
      <c r="CQ51" s="133"/>
    </row>
    <row r="52" spans="1:95" ht="15" customHeight="1">
      <c r="A52" s="306">
        <v>37</v>
      </c>
      <c r="B52" s="841" t="s">
        <v>80</v>
      </c>
      <c r="C52" s="842"/>
      <c r="D52" s="842"/>
      <c r="E52" s="843"/>
      <c r="F52" s="78" t="s">
        <v>44</v>
      </c>
      <c r="G52" s="78">
        <v>1200</v>
      </c>
      <c r="H52" s="5"/>
      <c r="I52" s="8">
        <f t="shared" si="31"/>
        <v>0</v>
      </c>
      <c r="J52" s="5"/>
      <c r="K52" s="8">
        <f t="shared" si="32"/>
        <v>0</v>
      </c>
      <c r="L52" s="5"/>
      <c r="M52" s="8">
        <f t="shared" si="33"/>
        <v>0</v>
      </c>
      <c r="N52" s="5"/>
      <c r="O52" s="8">
        <f t="shared" si="34"/>
        <v>0</v>
      </c>
      <c r="P52" s="5"/>
      <c r="Q52" s="8">
        <f t="shared" si="35"/>
        <v>0</v>
      </c>
      <c r="R52" s="5"/>
      <c r="S52" s="8">
        <f t="shared" si="36"/>
        <v>0</v>
      </c>
      <c r="T52" s="5"/>
      <c r="U52" s="8">
        <f t="shared" si="37"/>
        <v>0</v>
      </c>
      <c r="V52" s="5"/>
      <c r="W52" s="8">
        <f t="shared" si="38"/>
        <v>0</v>
      </c>
      <c r="X52" s="5"/>
      <c r="Y52" s="8">
        <f t="shared" si="39"/>
        <v>0</v>
      </c>
      <c r="Z52" s="5"/>
      <c r="AA52" s="8">
        <f t="shared" si="0"/>
        <v>0</v>
      </c>
      <c r="AB52" s="5"/>
      <c r="AC52" s="8">
        <f t="shared" si="1"/>
        <v>0</v>
      </c>
      <c r="AD52" s="5"/>
      <c r="AE52" s="8">
        <f t="shared" si="2"/>
        <v>0</v>
      </c>
      <c r="AF52" s="5"/>
      <c r="AG52" s="8">
        <f t="shared" si="3"/>
        <v>0</v>
      </c>
      <c r="AH52" s="5"/>
      <c r="AI52" s="8">
        <f t="shared" si="4"/>
        <v>0</v>
      </c>
      <c r="AJ52" s="5"/>
      <c r="AK52" s="8">
        <f t="shared" si="5"/>
        <v>0</v>
      </c>
      <c r="AL52" s="5"/>
      <c r="AM52" s="8">
        <f t="shared" si="6"/>
        <v>0</v>
      </c>
      <c r="AN52" s="5"/>
      <c r="AO52" s="8">
        <f t="shared" si="7"/>
        <v>0</v>
      </c>
      <c r="AP52" s="5"/>
      <c r="AQ52" s="8">
        <f t="shared" si="8"/>
        <v>0</v>
      </c>
      <c r="AR52" s="5"/>
      <c r="AS52" s="8">
        <f t="shared" si="9"/>
        <v>0</v>
      </c>
      <c r="AT52" s="5"/>
      <c r="AU52" s="8">
        <f t="shared" si="10"/>
        <v>0</v>
      </c>
      <c r="AV52" s="5"/>
      <c r="AW52" s="8">
        <f t="shared" si="11"/>
        <v>0</v>
      </c>
      <c r="AX52" s="5"/>
      <c r="AY52" s="8">
        <f t="shared" si="12"/>
        <v>0</v>
      </c>
      <c r="AZ52" s="5"/>
      <c r="BA52" s="8">
        <f t="shared" si="13"/>
        <v>0</v>
      </c>
      <c r="BB52" s="5"/>
      <c r="BC52" s="8">
        <f t="shared" si="14"/>
        <v>0</v>
      </c>
      <c r="BD52" s="5"/>
      <c r="BE52" s="8">
        <f t="shared" si="15"/>
        <v>0</v>
      </c>
      <c r="BF52" s="5"/>
      <c r="BG52" s="8">
        <f t="shared" si="16"/>
        <v>0</v>
      </c>
      <c r="BH52" s="5"/>
      <c r="BI52" s="8">
        <f t="shared" si="17"/>
        <v>0</v>
      </c>
      <c r="BJ52" s="5"/>
      <c r="BK52" s="8">
        <f t="shared" si="18"/>
        <v>0</v>
      </c>
      <c r="BL52" s="5"/>
      <c r="BM52" s="8">
        <f t="shared" si="19"/>
        <v>0</v>
      </c>
      <c r="BN52" s="5"/>
      <c r="BO52" s="8">
        <f t="shared" si="20"/>
        <v>0</v>
      </c>
      <c r="BP52" s="5"/>
      <c r="BQ52" s="8">
        <f t="shared" si="21"/>
        <v>0</v>
      </c>
      <c r="BR52" s="5"/>
      <c r="BS52" s="8">
        <f t="shared" si="22"/>
        <v>0</v>
      </c>
      <c r="BT52" s="5"/>
      <c r="BU52" s="8">
        <f t="shared" si="23"/>
        <v>0</v>
      </c>
      <c r="BV52" s="5"/>
      <c r="BW52" s="8">
        <f t="shared" si="24"/>
        <v>0</v>
      </c>
      <c r="BX52" s="5"/>
      <c r="BY52" s="8">
        <f t="shared" si="25"/>
        <v>0</v>
      </c>
      <c r="BZ52" s="5"/>
      <c r="CA52" s="8">
        <f t="shared" si="26"/>
        <v>0</v>
      </c>
      <c r="CB52" s="5"/>
      <c r="CC52" s="8">
        <f t="shared" si="27"/>
        <v>0</v>
      </c>
      <c r="CD52" s="5"/>
      <c r="CE52" s="8">
        <f t="shared" si="28"/>
        <v>0</v>
      </c>
      <c r="CF52" s="5"/>
      <c r="CG52" s="8">
        <f t="shared" si="29"/>
        <v>0</v>
      </c>
      <c r="CH52" s="5"/>
      <c r="CI52" s="8">
        <f t="shared" si="30"/>
        <v>0</v>
      </c>
      <c r="CJ52" s="8">
        <f t="shared" si="40"/>
        <v>0</v>
      </c>
      <c r="CK52" s="8">
        <f t="shared" si="41"/>
        <v>0</v>
      </c>
      <c r="CL52" s="133"/>
      <c r="CM52" s="133"/>
      <c r="CN52" s="133"/>
      <c r="CO52" s="133"/>
      <c r="CP52" s="133"/>
      <c r="CQ52" s="133"/>
    </row>
    <row r="53" spans="1:95" ht="15" customHeight="1">
      <c r="A53" s="158">
        <v>38</v>
      </c>
      <c r="B53" s="808" t="s">
        <v>97</v>
      </c>
      <c r="C53" s="806"/>
      <c r="D53" s="806"/>
      <c r="E53" s="807"/>
      <c r="F53" s="78" t="s">
        <v>44</v>
      </c>
      <c r="G53" s="78"/>
      <c r="H53" s="5">
        <v>467</v>
      </c>
      <c r="I53" s="8">
        <v>192892</v>
      </c>
      <c r="J53" s="5"/>
      <c r="K53" s="8">
        <f t="shared" si="32"/>
        <v>0</v>
      </c>
      <c r="L53" s="5"/>
      <c r="M53" s="8">
        <f t="shared" si="33"/>
        <v>0</v>
      </c>
      <c r="N53" s="5">
        <v>170</v>
      </c>
      <c r="O53" s="8">
        <v>46665</v>
      </c>
      <c r="P53" s="5"/>
      <c r="Q53" s="8">
        <f t="shared" si="35"/>
        <v>0</v>
      </c>
      <c r="R53" s="5"/>
      <c r="S53" s="8">
        <f t="shared" si="36"/>
        <v>0</v>
      </c>
      <c r="T53" s="5"/>
      <c r="U53" s="8">
        <f t="shared" si="37"/>
        <v>0</v>
      </c>
      <c r="V53" s="5"/>
      <c r="W53" s="8">
        <f t="shared" si="38"/>
        <v>0</v>
      </c>
      <c r="X53" s="5"/>
      <c r="Y53" s="8">
        <f t="shared" si="39"/>
        <v>0</v>
      </c>
      <c r="Z53" s="5">
        <v>600</v>
      </c>
      <c r="AA53" s="8">
        <v>346346</v>
      </c>
      <c r="AB53" s="5">
        <v>385</v>
      </c>
      <c r="AC53" s="8">
        <v>189918</v>
      </c>
      <c r="AD53" s="5">
        <v>248</v>
      </c>
      <c r="AE53" s="8">
        <v>103279</v>
      </c>
      <c r="AF53" s="5">
        <v>255</v>
      </c>
      <c r="AG53" s="8">
        <v>108532</v>
      </c>
      <c r="AH53" s="5"/>
      <c r="AI53" s="8">
        <f t="shared" si="4"/>
        <v>0</v>
      </c>
      <c r="AJ53" s="5"/>
      <c r="AK53" s="8">
        <f t="shared" si="5"/>
        <v>0</v>
      </c>
      <c r="AL53" s="5"/>
      <c r="AM53" s="8">
        <f t="shared" si="6"/>
        <v>0</v>
      </c>
      <c r="AN53" s="5">
        <v>500</v>
      </c>
      <c r="AO53" s="8">
        <v>222922</v>
      </c>
      <c r="AP53" s="5"/>
      <c r="AQ53" s="8">
        <f t="shared" si="8"/>
        <v>0</v>
      </c>
      <c r="AR53" s="5">
        <v>300</v>
      </c>
      <c r="AS53" s="578">
        <f>230714*0+191300</f>
        <v>191300</v>
      </c>
      <c r="AT53" s="5"/>
      <c r="AU53" s="8">
        <f t="shared" si="10"/>
        <v>0</v>
      </c>
      <c r="AV53" s="5">
        <v>415</v>
      </c>
      <c r="AW53" s="8">
        <v>300087</v>
      </c>
      <c r="AX53" s="5"/>
      <c r="AY53" s="8">
        <f t="shared" si="12"/>
        <v>0</v>
      </c>
      <c r="AZ53" s="5">
        <v>320</v>
      </c>
      <c r="BA53" s="578">
        <f>240964*0+140950</f>
        <v>140950</v>
      </c>
      <c r="BB53" s="5">
        <v>524</v>
      </c>
      <c r="BC53" s="8">
        <v>289321</v>
      </c>
      <c r="BD53" s="5">
        <v>410</v>
      </c>
      <c r="BE53" s="8">
        <v>237348</v>
      </c>
      <c r="BF53" s="5"/>
      <c r="BG53" s="8">
        <f t="shared" si="16"/>
        <v>0</v>
      </c>
      <c r="BH53" s="5"/>
      <c r="BI53" s="8">
        <f t="shared" si="17"/>
        <v>0</v>
      </c>
      <c r="BJ53" s="5"/>
      <c r="BK53" s="8">
        <f t="shared" si="18"/>
        <v>0</v>
      </c>
      <c r="BL53" s="5"/>
      <c r="BM53" s="8">
        <f t="shared" si="19"/>
        <v>0</v>
      </c>
      <c r="BN53" s="5"/>
      <c r="BO53" s="8">
        <f t="shared" si="20"/>
        <v>0</v>
      </c>
      <c r="BP53" s="5">
        <f>110*0</f>
        <v>0</v>
      </c>
      <c r="BQ53" s="8">
        <f>69198*0</f>
        <v>0</v>
      </c>
      <c r="BR53" s="5">
        <v>120</v>
      </c>
      <c r="BS53" s="8">
        <v>49574</v>
      </c>
      <c r="BT53" s="5"/>
      <c r="BU53" s="8">
        <f t="shared" si="23"/>
        <v>0</v>
      </c>
      <c r="BV53" s="5"/>
      <c r="BW53" s="8">
        <f t="shared" si="24"/>
        <v>0</v>
      </c>
      <c r="BX53" s="5"/>
      <c r="BY53" s="8">
        <f t="shared" si="25"/>
        <v>0</v>
      </c>
      <c r="BZ53" s="5"/>
      <c r="CA53" s="8">
        <f t="shared" si="26"/>
        <v>0</v>
      </c>
      <c r="CB53" s="5"/>
      <c r="CC53" s="8">
        <f t="shared" si="27"/>
        <v>0</v>
      </c>
      <c r="CD53" s="5"/>
      <c r="CE53" s="8">
        <f t="shared" si="28"/>
        <v>0</v>
      </c>
      <c r="CF53" s="5"/>
      <c r="CG53" s="8">
        <f t="shared" si="29"/>
        <v>0</v>
      </c>
      <c r="CH53" s="5"/>
      <c r="CI53" s="8">
        <f t="shared" si="30"/>
        <v>0</v>
      </c>
      <c r="CJ53" s="8">
        <f t="shared" si="40"/>
        <v>4714</v>
      </c>
      <c r="CK53" s="8">
        <f t="shared" si="41"/>
        <v>2419134</v>
      </c>
      <c r="CL53" s="133"/>
      <c r="CM53" s="133"/>
      <c r="CN53" s="133"/>
      <c r="CO53" s="133"/>
      <c r="CP53" s="133"/>
      <c r="CQ53" s="133"/>
    </row>
    <row r="54" spans="1:95" ht="15" customHeight="1">
      <c r="A54" s="158">
        <v>39</v>
      </c>
      <c r="B54" s="803" t="s">
        <v>213</v>
      </c>
      <c r="C54" s="804"/>
      <c r="D54" s="804"/>
      <c r="E54" s="805"/>
      <c r="F54" s="78" t="s">
        <v>44</v>
      </c>
      <c r="G54" s="78">
        <v>400</v>
      </c>
      <c r="H54" s="5"/>
      <c r="I54" s="8">
        <f t="shared" si="31"/>
        <v>0</v>
      </c>
      <c r="J54" s="5"/>
      <c r="K54" s="8">
        <f t="shared" si="32"/>
        <v>0</v>
      </c>
      <c r="L54" s="5"/>
      <c r="M54" s="8">
        <f t="shared" si="33"/>
        <v>0</v>
      </c>
      <c r="N54" s="5"/>
      <c r="O54" s="8">
        <f t="shared" si="34"/>
        <v>0</v>
      </c>
      <c r="P54" s="5"/>
      <c r="Q54" s="8">
        <f t="shared" si="35"/>
        <v>0</v>
      </c>
      <c r="R54" s="5"/>
      <c r="S54" s="8">
        <f t="shared" si="36"/>
        <v>0</v>
      </c>
      <c r="T54" s="5"/>
      <c r="U54" s="8">
        <f t="shared" si="37"/>
        <v>0</v>
      </c>
      <c r="V54" s="5"/>
      <c r="W54" s="8">
        <f t="shared" si="38"/>
        <v>0</v>
      </c>
      <c r="X54" s="5"/>
      <c r="Y54" s="8">
        <f t="shared" si="39"/>
        <v>0</v>
      </c>
      <c r="Z54" s="5"/>
      <c r="AA54" s="8">
        <f t="shared" si="0"/>
        <v>0</v>
      </c>
      <c r="AB54" s="5"/>
      <c r="AC54" s="8">
        <f t="shared" si="1"/>
        <v>0</v>
      </c>
      <c r="AD54" s="5"/>
      <c r="AE54" s="8">
        <f t="shared" si="2"/>
        <v>0</v>
      </c>
      <c r="AF54" s="5"/>
      <c r="AG54" s="8">
        <f t="shared" si="3"/>
        <v>0</v>
      </c>
      <c r="AH54" s="5"/>
      <c r="AI54" s="8">
        <f t="shared" si="4"/>
        <v>0</v>
      </c>
      <c r="AJ54" s="5"/>
      <c r="AK54" s="8">
        <f t="shared" si="5"/>
        <v>0</v>
      </c>
      <c r="AL54" s="5"/>
      <c r="AM54" s="8">
        <f t="shared" si="6"/>
        <v>0</v>
      </c>
      <c r="AN54" s="5"/>
      <c r="AO54" s="8">
        <f t="shared" si="7"/>
        <v>0</v>
      </c>
      <c r="AP54" s="5"/>
      <c r="AQ54" s="8">
        <f t="shared" si="8"/>
        <v>0</v>
      </c>
      <c r="AR54" s="5"/>
      <c r="AS54" s="8">
        <f t="shared" si="9"/>
        <v>0</v>
      </c>
      <c r="AT54" s="5"/>
      <c r="AU54" s="8">
        <f t="shared" si="10"/>
        <v>0</v>
      </c>
      <c r="AV54" s="5"/>
      <c r="AW54" s="8">
        <f t="shared" si="11"/>
        <v>0</v>
      </c>
      <c r="AX54" s="5"/>
      <c r="AY54" s="8">
        <f t="shared" si="12"/>
        <v>0</v>
      </c>
      <c r="AZ54" s="5"/>
      <c r="BA54" s="8">
        <f t="shared" si="13"/>
        <v>0</v>
      </c>
      <c r="BB54" s="5"/>
      <c r="BC54" s="8">
        <f t="shared" si="14"/>
        <v>0</v>
      </c>
      <c r="BD54" s="5"/>
      <c r="BE54" s="8">
        <f t="shared" si="15"/>
        <v>0</v>
      </c>
      <c r="BF54" s="5"/>
      <c r="BG54" s="8">
        <f t="shared" si="16"/>
        <v>0</v>
      </c>
      <c r="BH54" s="5"/>
      <c r="BI54" s="8">
        <f t="shared" si="17"/>
        <v>0</v>
      </c>
      <c r="BJ54" s="5"/>
      <c r="BK54" s="8">
        <f t="shared" si="18"/>
        <v>0</v>
      </c>
      <c r="BL54" s="5"/>
      <c r="BM54" s="8">
        <f t="shared" si="19"/>
        <v>0</v>
      </c>
      <c r="BN54" s="5"/>
      <c r="BO54" s="8">
        <f t="shared" si="20"/>
        <v>0</v>
      </c>
      <c r="BP54" s="5"/>
      <c r="BQ54" s="8">
        <f t="shared" si="21"/>
        <v>0</v>
      </c>
      <c r="BR54" s="5"/>
      <c r="BS54" s="8">
        <f t="shared" si="22"/>
        <v>0</v>
      </c>
      <c r="BT54" s="5"/>
      <c r="BU54" s="8">
        <f t="shared" si="23"/>
        <v>0</v>
      </c>
      <c r="BV54" s="5"/>
      <c r="BW54" s="8">
        <f t="shared" si="24"/>
        <v>0</v>
      </c>
      <c r="BX54" s="5"/>
      <c r="BY54" s="8">
        <f t="shared" si="25"/>
        <v>0</v>
      </c>
      <c r="BZ54" s="5"/>
      <c r="CA54" s="8">
        <f t="shared" si="26"/>
        <v>0</v>
      </c>
      <c r="CB54" s="5"/>
      <c r="CC54" s="8">
        <f t="shared" si="27"/>
        <v>0</v>
      </c>
      <c r="CD54" s="5"/>
      <c r="CE54" s="8">
        <f t="shared" si="28"/>
        <v>0</v>
      </c>
      <c r="CF54" s="5"/>
      <c r="CG54" s="8">
        <f t="shared" si="29"/>
        <v>0</v>
      </c>
      <c r="CH54" s="5"/>
      <c r="CI54" s="8">
        <f t="shared" si="30"/>
        <v>0</v>
      </c>
      <c r="CJ54" s="8">
        <f t="shared" si="40"/>
        <v>0</v>
      </c>
      <c r="CK54" s="8">
        <f t="shared" si="41"/>
        <v>0</v>
      </c>
      <c r="CL54" s="133"/>
      <c r="CM54" s="133"/>
      <c r="CN54" s="133"/>
      <c r="CO54" s="133"/>
      <c r="CP54" s="133"/>
      <c r="CQ54" s="133"/>
    </row>
    <row r="55" spans="1:95" ht="15" customHeight="1">
      <c r="A55" s="158">
        <v>40</v>
      </c>
      <c r="B55" s="808" t="s">
        <v>52</v>
      </c>
      <c r="C55" s="806"/>
      <c r="D55" s="806"/>
      <c r="E55" s="807"/>
      <c r="F55" s="78" t="s">
        <v>17</v>
      </c>
      <c r="G55" s="78">
        <v>3200</v>
      </c>
      <c r="H55" s="5"/>
      <c r="I55" s="8">
        <f t="shared" si="31"/>
        <v>0</v>
      </c>
      <c r="J55" s="5">
        <v>1</v>
      </c>
      <c r="K55" s="8">
        <f t="shared" si="32"/>
        <v>3200</v>
      </c>
      <c r="L55" s="5"/>
      <c r="M55" s="8">
        <f t="shared" si="33"/>
        <v>0</v>
      </c>
      <c r="N55" s="5"/>
      <c r="O55" s="8">
        <f t="shared" si="34"/>
        <v>0</v>
      </c>
      <c r="P55" s="5"/>
      <c r="Q55" s="8">
        <f t="shared" si="35"/>
        <v>0</v>
      </c>
      <c r="R55" s="5"/>
      <c r="S55" s="8">
        <f t="shared" si="36"/>
        <v>0</v>
      </c>
      <c r="T55" s="5"/>
      <c r="U55" s="8">
        <f t="shared" si="37"/>
        <v>0</v>
      </c>
      <c r="V55" s="5"/>
      <c r="W55" s="8">
        <f t="shared" si="38"/>
        <v>0</v>
      </c>
      <c r="X55" s="5">
        <v>8</v>
      </c>
      <c r="Y55" s="8">
        <f t="shared" si="39"/>
        <v>25600</v>
      </c>
      <c r="Z55" s="5"/>
      <c r="AA55" s="8">
        <f t="shared" si="0"/>
        <v>0</v>
      </c>
      <c r="AB55" s="5"/>
      <c r="AC55" s="8">
        <f t="shared" si="1"/>
        <v>0</v>
      </c>
      <c r="AD55" s="5"/>
      <c r="AE55" s="8">
        <f t="shared" si="2"/>
        <v>0</v>
      </c>
      <c r="AF55" s="5"/>
      <c r="AG55" s="8">
        <f t="shared" si="3"/>
        <v>0</v>
      </c>
      <c r="AH55" s="5"/>
      <c r="AI55" s="8">
        <f t="shared" si="4"/>
        <v>0</v>
      </c>
      <c r="AJ55" s="5"/>
      <c r="AK55" s="8">
        <f t="shared" si="5"/>
        <v>0</v>
      </c>
      <c r="AL55" s="5"/>
      <c r="AM55" s="8">
        <f t="shared" si="6"/>
        <v>0</v>
      </c>
      <c r="AN55" s="5"/>
      <c r="AO55" s="8">
        <f t="shared" si="7"/>
        <v>0</v>
      </c>
      <c r="AP55" s="5"/>
      <c r="AQ55" s="8">
        <f t="shared" si="8"/>
        <v>0</v>
      </c>
      <c r="AR55" s="5"/>
      <c r="AS55" s="8">
        <f t="shared" si="9"/>
        <v>0</v>
      </c>
      <c r="AT55" s="5"/>
      <c r="AU55" s="8">
        <f t="shared" si="10"/>
        <v>0</v>
      </c>
      <c r="AV55" s="5"/>
      <c r="AW55" s="8">
        <f t="shared" si="11"/>
        <v>0</v>
      </c>
      <c r="AX55" s="5"/>
      <c r="AY55" s="8">
        <f t="shared" si="12"/>
        <v>0</v>
      </c>
      <c r="AZ55" s="5"/>
      <c r="BA55" s="8">
        <f t="shared" si="13"/>
        <v>0</v>
      </c>
      <c r="BB55" s="5"/>
      <c r="BC55" s="8">
        <f t="shared" si="14"/>
        <v>0</v>
      </c>
      <c r="BD55" s="5"/>
      <c r="BE55" s="8">
        <f t="shared" si="15"/>
        <v>0</v>
      </c>
      <c r="BF55" s="5"/>
      <c r="BG55" s="8">
        <f t="shared" si="16"/>
        <v>0</v>
      </c>
      <c r="BH55" s="5"/>
      <c r="BI55" s="8">
        <f t="shared" si="17"/>
        <v>0</v>
      </c>
      <c r="BJ55" s="5"/>
      <c r="BK55" s="8">
        <f t="shared" si="18"/>
        <v>0</v>
      </c>
      <c r="BL55" s="5"/>
      <c r="BM55" s="8">
        <f t="shared" si="19"/>
        <v>0</v>
      </c>
      <c r="BN55" s="5"/>
      <c r="BO55" s="8">
        <f t="shared" si="20"/>
        <v>0</v>
      </c>
      <c r="BP55" s="5"/>
      <c r="BQ55" s="8">
        <f t="shared" si="21"/>
        <v>0</v>
      </c>
      <c r="BR55" s="5"/>
      <c r="BS55" s="8">
        <f t="shared" si="22"/>
        <v>0</v>
      </c>
      <c r="BT55" s="5"/>
      <c r="BU55" s="8">
        <f t="shared" si="23"/>
        <v>0</v>
      </c>
      <c r="BV55" s="5"/>
      <c r="BW55" s="8">
        <f t="shared" si="24"/>
        <v>0</v>
      </c>
      <c r="BX55" s="5"/>
      <c r="BY55" s="8">
        <f t="shared" si="25"/>
        <v>0</v>
      </c>
      <c r="BZ55" s="5"/>
      <c r="CA55" s="8">
        <f t="shared" si="26"/>
        <v>0</v>
      </c>
      <c r="CB55" s="5"/>
      <c r="CC55" s="8">
        <f t="shared" si="27"/>
        <v>0</v>
      </c>
      <c r="CD55" s="5"/>
      <c r="CE55" s="8">
        <f t="shared" si="28"/>
        <v>0</v>
      </c>
      <c r="CF55" s="5"/>
      <c r="CG55" s="8">
        <f t="shared" si="29"/>
        <v>0</v>
      </c>
      <c r="CH55" s="5"/>
      <c r="CI55" s="8">
        <f t="shared" si="30"/>
        <v>0</v>
      </c>
      <c r="CJ55" s="8">
        <f t="shared" si="40"/>
        <v>9</v>
      </c>
      <c r="CK55" s="8">
        <f t="shared" si="41"/>
        <v>28800</v>
      </c>
      <c r="CL55" s="133"/>
      <c r="CM55" s="133"/>
      <c r="CN55" s="133"/>
      <c r="CO55" s="133"/>
      <c r="CP55" s="133"/>
      <c r="CQ55" s="133"/>
    </row>
    <row r="56" spans="1:95" ht="15" customHeight="1">
      <c r="A56" s="158">
        <v>41</v>
      </c>
      <c r="B56" s="808" t="s">
        <v>53</v>
      </c>
      <c r="C56" s="806"/>
      <c r="D56" s="806"/>
      <c r="E56" s="807"/>
      <c r="F56" s="78" t="s">
        <v>17</v>
      </c>
      <c r="G56" s="78">
        <v>6200</v>
      </c>
      <c r="H56" s="5"/>
      <c r="I56" s="8">
        <f t="shared" si="31"/>
        <v>0</v>
      </c>
      <c r="J56" s="5"/>
      <c r="K56" s="8">
        <f t="shared" si="32"/>
        <v>0</v>
      </c>
      <c r="L56" s="5"/>
      <c r="M56" s="8">
        <f t="shared" si="33"/>
        <v>0</v>
      </c>
      <c r="N56" s="5"/>
      <c r="O56" s="8">
        <f t="shared" si="34"/>
        <v>0</v>
      </c>
      <c r="P56" s="5"/>
      <c r="Q56" s="8">
        <f t="shared" si="35"/>
        <v>0</v>
      </c>
      <c r="R56" s="5"/>
      <c r="S56" s="8">
        <f t="shared" si="36"/>
        <v>0</v>
      </c>
      <c r="T56" s="5"/>
      <c r="U56" s="8">
        <f t="shared" si="37"/>
        <v>0</v>
      </c>
      <c r="V56" s="5"/>
      <c r="W56" s="8">
        <f t="shared" si="38"/>
        <v>0</v>
      </c>
      <c r="X56" s="5"/>
      <c r="Y56" s="8">
        <f t="shared" si="39"/>
        <v>0</v>
      </c>
      <c r="Z56" s="5"/>
      <c r="AA56" s="8">
        <f t="shared" si="0"/>
        <v>0</v>
      </c>
      <c r="AB56" s="5"/>
      <c r="AC56" s="8">
        <f t="shared" si="1"/>
        <v>0</v>
      </c>
      <c r="AD56" s="5"/>
      <c r="AE56" s="8">
        <f t="shared" si="2"/>
        <v>0</v>
      </c>
      <c r="AF56" s="5"/>
      <c r="AG56" s="8">
        <f t="shared" si="3"/>
        <v>0</v>
      </c>
      <c r="AH56" s="5"/>
      <c r="AI56" s="8">
        <f t="shared" si="4"/>
        <v>0</v>
      </c>
      <c r="AJ56" s="5"/>
      <c r="AK56" s="8">
        <f t="shared" si="5"/>
        <v>0</v>
      </c>
      <c r="AL56" s="5"/>
      <c r="AM56" s="8">
        <f t="shared" si="6"/>
        <v>0</v>
      </c>
      <c r="AN56" s="5"/>
      <c r="AO56" s="8">
        <f t="shared" si="7"/>
        <v>0</v>
      </c>
      <c r="AP56" s="5"/>
      <c r="AQ56" s="8">
        <f t="shared" si="8"/>
        <v>0</v>
      </c>
      <c r="AR56" s="5"/>
      <c r="AS56" s="8">
        <f t="shared" si="9"/>
        <v>0</v>
      </c>
      <c r="AT56" s="5"/>
      <c r="AU56" s="8">
        <f t="shared" si="10"/>
        <v>0</v>
      </c>
      <c r="AV56" s="5"/>
      <c r="AW56" s="8">
        <f t="shared" si="11"/>
        <v>0</v>
      </c>
      <c r="AX56" s="5"/>
      <c r="AY56" s="8">
        <f t="shared" si="12"/>
        <v>0</v>
      </c>
      <c r="AZ56" s="5"/>
      <c r="BA56" s="8">
        <f t="shared" si="13"/>
        <v>0</v>
      </c>
      <c r="BB56" s="5"/>
      <c r="BC56" s="8">
        <f t="shared" si="14"/>
        <v>0</v>
      </c>
      <c r="BD56" s="5"/>
      <c r="BE56" s="8">
        <f t="shared" si="15"/>
        <v>0</v>
      </c>
      <c r="BF56" s="5"/>
      <c r="BG56" s="8">
        <f t="shared" si="16"/>
        <v>0</v>
      </c>
      <c r="BH56" s="5"/>
      <c r="BI56" s="8">
        <f t="shared" si="17"/>
        <v>0</v>
      </c>
      <c r="BJ56" s="5"/>
      <c r="BK56" s="8">
        <f t="shared" si="18"/>
        <v>0</v>
      </c>
      <c r="BL56" s="5"/>
      <c r="BM56" s="8">
        <f t="shared" si="19"/>
        <v>0</v>
      </c>
      <c r="BN56" s="5"/>
      <c r="BO56" s="8">
        <f t="shared" si="20"/>
        <v>0</v>
      </c>
      <c r="BP56" s="5"/>
      <c r="BQ56" s="8">
        <f t="shared" si="21"/>
        <v>0</v>
      </c>
      <c r="BR56" s="5"/>
      <c r="BS56" s="8">
        <f t="shared" si="22"/>
        <v>0</v>
      </c>
      <c r="BT56" s="5"/>
      <c r="BU56" s="8">
        <f t="shared" si="23"/>
        <v>0</v>
      </c>
      <c r="BV56" s="5"/>
      <c r="BW56" s="8">
        <f t="shared" si="24"/>
        <v>0</v>
      </c>
      <c r="BX56" s="5"/>
      <c r="BY56" s="8">
        <f t="shared" si="25"/>
        <v>0</v>
      </c>
      <c r="BZ56" s="5"/>
      <c r="CA56" s="8">
        <f t="shared" si="26"/>
        <v>0</v>
      </c>
      <c r="CB56" s="5"/>
      <c r="CC56" s="8">
        <f t="shared" si="27"/>
        <v>0</v>
      </c>
      <c r="CD56" s="5"/>
      <c r="CE56" s="8">
        <f t="shared" si="28"/>
        <v>0</v>
      </c>
      <c r="CF56" s="5"/>
      <c r="CG56" s="8">
        <f t="shared" si="29"/>
        <v>0</v>
      </c>
      <c r="CH56" s="5"/>
      <c r="CI56" s="8">
        <f t="shared" si="30"/>
        <v>0</v>
      </c>
      <c r="CJ56" s="8">
        <f t="shared" si="40"/>
        <v>0</v>
      </c>
      <c r="CK56" s="8">
        <f t="shared" si="41"/>
        <v>0</v>
      </c>
      <c r="CL56" s="133"/>
      <c r="CM56" s="133"/>
      <c r="CN56" s="133"/>
      <c r="CO56" s="133"/>
      <c r="CP56" s="133"/>
      <c r="CQ56" s="133"/>
    </row>
    <row r="57" spans="1:95" ht="15" customHeight="1">
      <c r="A57" s="158">
        <v>42</v>
      </c>
      <c r="B57" s="808" t="s">
        <v>218</v>
      </c>
      <c r="C57" s="806"/>
      <c r="D57" s="806"/>
      <c r="E57" s="807"/>
      <c r="F57" s="78" t="s">
        <v>17</v>
      </c>
      <c r="G57" s="78">
        <v>14500</v>
      </c>
      <c r="H57" s="5"/>
      <c r="I57" s="8">
        <f t="shared" si="31"/>
        <v>0</v>
      </c>
      <c r="J57" s="5"/>
      <c r="K57" s="8">
        <f t="shared" si="32"/>
        <v>0</v>
      </c>
      <c r="L57" s="5"/>
      <c r="M57" s="8">
        <f t="shared" si="33"/>
        <v>0</v>
      </c>
      <c r="N57" s="5"/>
      <c r="O57" s="8">
        <f t="shared" si="34"/>
        <v>0</v>
      </c>
      <c r="P57" s="5"/>
      <c r="Q57" s="8">
        <f t="shared" si="35"/>
        <v>0</v>
      </c>
      <c r="R57" s="5"/>
      <c r="S57" s="8">
        <f t="shared" si="36"/>
        <v>0</v>
      </c>
      <c r="T57" s="5"/>
      <c r="U57" s="8">
        <f t="shared" si="37"/>
        <v>0</v>
      </c>
      <c r="V57" s="5"/>
      <c r="W57" s="8">
        <f t="shared" si="38"/>
        <v>0</v>
      </c>
      <c r="X57" s="5"/>
      <c r="Y57" s="8">
        <f t="shared" si="39"/>
        <v>0</v>
      </c>
      <c r="Z57" s="5"/>
      <c r="AA57" s="8">
        <f t="shared" si="0"/>
        <v>0</v>
      </c>
      <c r="AB57" s="5"/>
      <c r="AC57" s="8">
        <f t="shared" si="1"/>
        <v>0</v>
      </c>
      <c r="AD57" s="5"/>
      <c r="AE57" s="8">
        <f t="shared" si="2"/>
        <v>0</v>
      </c>
      <c r="AF57" s="5"/>
      <c r="AG57" s="8">
        <f t="shared" si="3"/>
        <v>0</v>
      </c>
      <c r="AH57" s="5"/>
      <c r="AI57" s="8">
        <f t="shared" si="4"/>
        <v>0</v>
      </c>
      <c r="AJ57" s="5"/>
      <c r="AK57" s="8">
        <f t="shared" si="5"/>
        <v>0</v>
      </c>
      <c r="AL57" s="5"/>
      <c r="AM57" s="8">
        <f t="shared" si="6"/>
        <v>0</v>
      </c>
      <c r="AN57" s="5"/>
      <c r="AO57" s="8">
        <f t="shared" si="7"/>
        <v>0</v>
      </c>
      <c r="AP57" s="5"/>
      <c r="AQ57" s="8">
        <f t="shared" si="8"/>
        <v>0</v>
      </c>
      <c r="AR57" s="5"/>
      <c r="AS57" s="8">
        <f t="shared" si="9"/>
        <v>0</v>
      </c>
      <c r="AT57" s="5"/>
      <c r="AU57" s="8">
        <f t="shared" si="10"/>
        <v>0</v>
      </c>
      <c r="AV57" s="5"/>
      <c r="AW57" s="8">
        <f t="shared" si="11"/>
        <v>0</v>
      </c>
      <c r="AX57" s="5"/>
      <c r="AY57" s="8">
        <f t="shared" si="12"/>
        <v>0</v>
      </c>
      <c r="AZ57" s="5"/>
      <c r="BA57" s="8">
        <f t="shared" si="13"/>
        <v>0</v>
      </c>
      <c r="BB57" s="5"/>
      <c r="BC57" s="8">
        <f t="shared" si="14"/>
        <v>0</v>
      </c>
      <c r="BD57" s="5">
        <v>2</v>
      </c>
      <c r="BE57" s="8">
        <v>5000</v>
      </c>
      <c r="BF57" s="5"/>
      <c r="BG57" s="8">
        <f t="shared" si="16"/>
        <v>0</v>
      </c>
      <c r="BH57" s="5"/>
      <c r="BI57" s="8">
        <f t="shared" si="17"/>
        <v>0</v>
      </c>
      <c r="BJ57" s="5"/>
      <c r="BK57" s="8">
        <f t="shared" si="18"/>
        <v>0</v>
      </c>
      <c r="BL57" s="5"/>
      <c r="BM57" s="8">
        <f t="shared" si="19"/>
        <v>0</v>
      </c>
      <c r="BN57" s="5"/>
      <c r="BO57" s="8">
        <f t="shared" si="20"/>
        <v>0</v>
      </c>
      <c r="BP57" s="5"/>
      <c r="BQ57" s="8">
        <f t="shared" si="21"/>
        <v>0</v>
      </c>
      <c r="BR57" s="5"/>
      <c r="BS57" s="8">
        <f t="shared" si="22"/>
        <v>0</v>
      </c>
      <c r="BT57" s="5"/>
      <c r="BU57" s="8">
        <f t="shared" si="23"/>
        <v>0</v>
      </c>
      <c r="BV57" s="5"/>
      <c r="BW57" s="8">
        <f t="shared" si="24"/>
        <v>0</v>
      </c>
      <c r="BX57" s="5"/>
      <c r="BY57" s="8">
        <f t="shared" si="25"/>
        <v>0</v>
      </c>
      <c r="BZ57" s="5"/>
      <c r="CA57" s="8">
        <f t="shared" si="26"/>
        <v>0</v>
      </c>
      <c r="CB57" s="5"/>
      <c r="CC57" s="8">
        <f t="shared" si="27"/>
        <v>0</v>
      </c>
      <c r="CD57" s="5"/>
      <c r="CE57" s="8">
        <f t="shared" si="28"/>
        <v>0</v>
      </c>
      <c r="CF57" s="5"/>
      <c r="CG57" s="8">
        <f t="shared" si="29"/>
        <v>0</v>
      </c>
      <c r="CH57" s="5"/>
      <c r="CI57" s="8">
        <f t="shared" si="30"/>
        <v>0</v>
      </c>
      <c r="CJ57" s="8">
        <f t="shared" si="40"/>
        <v>2</v>
      </c>
      <c r="CK57" s="8">
        <f t="shared" si="41"/>
        <v>5000</v>
      </c>
      <c r="CL57" s="133"/>
      <c r="CM57" s="133"/>
      <c r="CN57" s="133"/>
      <c r="CO57" s="133"/>
      <c r="CP57" s="133"/>
      <c r="CQ57" s="133"/>
    </row>
    <row r="58" spans="1:95" ht="15" customHeight="1">
      <c r="A58" s="158">
        <v>43</v>
      </c>
      <c r="B58" s="803" t="s">
        <v>76</v>
      </c>
      <c r="C58" s="804"/>
      <c r="D58" s="804"/>
      <c r="E58" s="805"/>
      <c r="F58" s="78" t="s">
        <v>17</v>
      </c>
      <c r="G58" s="78">
        <v>5000</v>
      </c>
      <c r="H58" s="5"/>
      <c r="I58" s="8">
        <f t="shared" si="31"/>
        <v>0</v>
      </c>
      <c r="J58" s="5"/>
      <c r="K58" s="8">
        <f t="shared" si="32"/>
        <v>0</v>
      </c>
      <c r="L58" s="5"/>
      <c r="M58" s="8">
        <f t="shared" si="33"/>
        <v>0</v>
      </c>
      <c r="N58" s="5"/>
      <c r="O58" s="8">
        <f t="shared" si="34"/>
        <v>0</v>
      </c>
      <c r="P58" s="5"/>
      <c r="Q58" s="8">
        <f t="shared" si="35"/>
        <v>0</v>
      </c>
      <c r="R58" s="5"/>
      <c r="S58" s="8">
        <f t="shared" si="36"/>
        <v>0</v>
      </c>
      <c r="T58" s="5"/>
      <c r="U58" s="8">
        <f t="shared" si="37"/>
        <v>0</v>
      </c>
      <c r="V58" s="5"/>
      <c r="W58" s="8">
        <f t="shared" si="38"/>
        <v>0</v>
      </c>
      <c r="X58" s="5"/>
      <c r="Y58" s="8">
        <f t="shared" si="39"/>
        <v>0</v>
      </c>
      <c r="Z58" s="5"/>
      <c r="AA58" s="8">
        <f t="shared" si="0"/>
        <v>0</v>
      </c>
      <c r="AB58" s="5"/>
      <c r="AC58" s="8">
        <f t="shared" si="1"/>
        <v>0</v>
      </c>
      <c r="AD58" s="5"/>
      <c r="AE58" s="8">
        <f t="shared" si="2"/>
        <v>0</v>
      </c>
      <c r="AF58" s="5"/>
      <c r="AG58" s="8">
        <f t="shared" si="3"/>
        <v>0</v>
      </c>
      <c r="AH58" s="5"/>
      <c r="AI58" s="8">
        <f t="shared" si="4"/>
        <v>0</v>
      </c>
      <c r="AJ58" s="5"/>
      <c r="AK58" s="8">
        <f t="shared" si="5"/>
        <v>0</v>
      </c>
      <c r="AL58" s="5"/>
      <c r="AM58" s="8">
        <f t="shared" si="6"/>
        <v>0</v>
      </c>
      <c r="AN58" s="5"/>
      <c r="AO58" s="8">
        <f t="shared" si="7"/>
        <v>0</v>
      </c>
      <c r="AP58" s="5"/>
      <c r="AQ58" s="8">
        <f t="shared" si="8"/>
        <v>0</v>
      </c>
      <c r="AR58" s="5"/>
      <c r="AS58" s="8">
        <f t="shared" si="9"/>
        <v>0</v>
      </c>
      <c r="AT58" s="5"/>
      <c r="AU58" s="8">
        <f t="shared" si="10"/>
        <v>0</v>
      </c>
      <c r="AV58" s="5"/>
      <c r="AW58" s="8">
        <f t="shared" si="11"/>
        <v>0</v>
      </c>
      <c r="AX58" s="5"/>
      <c r="AY58" s="8">
        <f t="shared" si="12"/>
        <v>0</v>
      </c>
      <c r="AZ58" s="5"/>
      <c r="BA58" s="8">
        <f t="shared" si="13"/>
        <v>0</v>
      </c>
      <c r="BB58" s="5"/>
      <c r="BC58" s="8">
        <f t="shared" si="14"/>
        <v>0</v>
      </c>
      <c r="BD58" s="5"/>
      <c r="BE58" s="8">
        <f t="shared" si="15"/>
        <v>0</v>
      </c>
      <c r="BF58" s="5"/>
      <c r="BG58" s="8">
        <f t="shared" si="16"/>
        <v>0</v>
      </c>
      <c r="BH58" s="5"/>
      <c r="BI58" s="8">
        <f t="shared" si="17"/>
        <v>0</v>
      </c>
      <c r="BJ58" s="5"/>
      <c r="BK58" s="8">
        <f t="shared" si="18"/>
        <v>0</v>
      </c>
      <c r="BL58" s="5"/>
      <c r="BM58" s="8">
        <f t="shared" si="19"/>
        <v>0</v>
      </c>
      <c r="BN58" s="5"/>
      <c r="BO58" s="8">
        <f t="shared" si="20"/>
        <v>0</v>
      </c>
      <c r="BP58" s="5"/>
      <c r="BQ58" s="8">
        <f t="shared" si="21"/>
        <v>0</v>
      </c>
      <c r="BR58" s="5"/>
      <c r="BS58" s="8">
        <f t="shared" si="22"/>
        <v>0</v>
      </c>
      <c r="BT58" s="5"/>
      <c r="BU58" s="8">
        <f t="shared" si="23"/>
        <v>0</v>
      </c>
      <c r="BV58" s="5"/>
      <c r="BW58" s="8">
        <f t="shared" si="24"/>
        <v>0</v>
      </c>
      <c r="BX58" s="5"/>
      <c r="BY58" s="8">
        <f t="shared" si="25"/>
        <v>0</v>
      </c>
      <c r="BZ58" s="5"/>
      <c r="CA58" s="8">
        <f t="shared" si="26"/>
        <v>0</v>
      </c>
      <c r="CB58" s="5"/>
      <c r="CC58" s="8">
        <f t="shared" si="27"/>
        <v>0</v>
      </c>
      <c r="CD58" s="5"/>
      <c r="CE58" s="8">
        <f t="shared" si="28"/>
        <v>0</v>
      </c>
      <c r="CF58" s="5"/>
      <c r="CG58" s="8">
        <f t="shared" si="29"/>
        <v>0</v>
      </c>
      <c r="CH58" s="5"/>
      <c r="CI58" s="8">
        <f t="shared" si="30"/>
        <v>0</v>
      </c>
      <c r="CJ58" s="8">
        <f t="shared" si="40"/>
        <v>0</v>
      </c>
      <c r="CK58" s="8">
        <f t="shared" si="41"/>
        <v>0</v>
      </c>
      <c r="CL58" s="133"/>
      <c r="CM58" s="133"/>
      <c r="CN58" s="133"/>
      <c r="CO58" s="133"/>
      <c r="CP58" s="133"/>
      <c r="CQ58" s="133"/>
    </row>
    <row r="59" spans="1:95" ht="15" customHeight="1">
      <c r="A59" s="158">
        <v>44</v>
      </c>
      <c r="B59" s="808" t="s">
        <v>98</v>
      </c>
      <c r="C59" s="806"/>
      <c r="D59" s="806"/>
      <c r="E59" s="807"/>
      <c r="F59" s="78" t="s">
        <v>17</v>
      </c>
      <c r="G59" s="78">
        <v>17500</v>
      </c>
      <c r="H59" s="5"/>
      <c r="I59" s="8">
        <f t="shared" si="31"/>
        <v>0</v>
      </c>
      <c r="J59" s="5"/>
      <c r="K59" s="8">
        <f t="shared" si="32"/>
        <v>0</v>
      </c>
      <c r="L59" s="5"/>
      <c r="M59" s="8">
        <f t="shared" si="33"/>
        <v>0</v>
      </c>
      <c r="N59" s="5"/>
      <c r="O59" s="8">
        <f t="shared" si="34"/>
        <v>0</v>
      </c>
      <c r="P59" s="5"/>
      <c r="Q59" s="8">
        <f t="shared" si="35"/>
        <v>0</v>
      </c>
      <c r="R59" s="5"/>
      <c r="S59" s="8">
        <f t="shared" si="36"/>
        <v>0</v>
      </c>
      <c r="T59" s="5"/>
      <c r="U59" s="8">
        <f t="shared" si="37"/>
        <v>0</v>
      </c>
      <c r="V59" s="5"/>
      <c r="W59" s="8">
        <f t="shared" si="38"/>
        <v>0</v>
      </c>
      <c r="X59" s="5"/>
      <c r="Y59" s="8">
        <f t="shared" si="39"/>
        <v>0</v>
      </c>
      <c r="Z59" s="5"/>
      <c r="AA59" s="8">
        <f t="shared" si="0"/>
        <v>0</v>
      </c>
      <c r="AB59" s="5"/>
      <c r="AC59" s="8">
        <f t="shared" si="1"/>
        <v>0</v>
      </c>
      <c r="AD59" s="5"/>
      <c r="AE59" s="8">
        <f t="shared" si="2"/>
        <v>0</v>
      </c>
      <c r="AF59" s="5"/>
      <c r="AG59" s="8">
        <f t="shared" si="3"/>
        <v>0</v>
      </c>
      <c r="AH59" s="5"/>
      <c r="AI59" s="8">
        <f t="shared" si="4"/>
        <v>0</v>
      </c>
      <c r="AJ59" s="5"/>
      <c r="AK59" s="8">
        <f t="shared" si="5"/>
        <v>0</v>
      </c>
      <c r="AL59" s="5"/>
      <c r="AM59" s="8">
        <f t="shared" si="6"/>
        <v>0</v>
      </c>
      <c r="AN59" s="5"/>
      <c r="AO59" s="8">
        <f t="shared" si="7"/>
        <v>0</v>
      </c>
      <c r="AP59" s="5"/>
      <c r="AQ59" s="8">
        <f t="shared" si="8"/>
        <v>0</v>
      </c>
      <c r="AR59" s="5"/>
      <c r="AS59" s="8">
        <f t="shared" si="9"/>
        <v>0</v>
      </c>
      <c r="AT59" s="5"/>
      <c r="AU59" s="8">
        <f t="shared" si="10"/>
        <v>0</v>
      </c>
      <c r="AV59" s="5"/>
      <c r="AW59" s="8">
        <f t="shared" si="11"/>
        <v>0</v>
      </c>
      <c r="AX59" s="5"/>
      <c r="AY59" s="8">
        <f t="shared" si="12"/>
        <v>0</v>
      </c>
      <c r="AZ59" s="5"/>
      <c r="BA59" s="8">
        <f t="shared" si="13"/>
        <v>0</v>
      </c>
      <c r="BB59" s="5"/>
      <c r="BC59" s="8">
        <f t="shared" si="14"/>
        <v>0</v>
      </c>
      <c r="BD59" s="5"/>
      <c r="BE59" s="8">
        <f t="shared" si="15"/>
        <v>0</v>
      </c>
      <c r="BF59" s="5"/>
      <c r="BG59" s="8">
        <f t="shared" si="16"/>
        <v>0</v>
      </c>
      <c r="BH59" s="5"/>
      <c r="BI59" s="8">
        <f t="shared" si="17"/>
        <v>0</v>
      </c>
      <c r="BJ59" s="5"/>
      <c r="BK59" s="8">
        <f t="shared" si="18"/>
        <v>0</v>
      </c>
      <c r="BL59" s="5"/>
      <c r="BM59" s="8">
        <f t="shared" si="19"/>
        <v>0</v>
      </c>
      <c r="BN59" s="5"/>
      <c r="BO59" s="8">
        <f t="shared" si="20"/>
        <v>0</v>
      </c>
      <c r="BP59" s="5"/>
      <c r="BQ59" s="8">
        <f t="shared" si="21"/>
        <v>0</v>
      </c>
      <c r="BR59" s="5"/>
      <c r="BS59" s="8">
        <f t="shared" si="22"/>
        <v>0</v>
      </c>
      <c r="BT59" s="5"/>
      <c r="BU59" s="8">
        <f t="shared" si="23"/>
        <v>0</v>
      </c>
      <c r="BV59" s="5"/>
      <c r="BW59" s="8">
        <f t="shared" si="24"/>
        <v>0</v>
      </c>
      <c r="BX59" s="5"/>
      <c r="BY59" s="8">
        <f t="shared" si="25"/>
        <v>0</v>
      </c>
      <c r="BZ59" s="5"/>
      <c r="CA59" s="8">
        <f t="shared" si="26"/>
        <v>0</v>
      </c>
      <c r="CB59" s="5"/>
      <c r="CC59" s="8">
        <f t="shared" si="27"/>
        <v>0</v>
      </c>
      <c r="CD59" s="5"/>
      <c r="CE59" s="8">
        <f t="shared" si="28"/>
        <v>0</v>
      </c>
      <c r="CF59" s="5"/>
      <c r="CG59" s="8">
        <f t="shared" si="29"/>
        <v>0</v>
      </c>
      <c r="CH59" s="5"/>
      <c r="CI59" s="8">
        <f t="shared" si="30"/>
        <v>0</v>
      </c>
      <c r="CJ59" s="8">
        <f t="shared" si="40"/>
        <v>0</v>
      </c>
      <c r="CK59" s="8">
        <f t="shared" si="41"/>
        <v>0</v>
      </c>
      <c r="CL59" s="133"/>
      <c r="CM59" s="133"/>
      <c r="CN59" s="133"/>
      <c r="CO59" s="133"/>
      <c r="CP59" s="133"/>
      <c r="CQ59" s="133"/>
    </row>
    <row r="60" spans="1:95" ht="15" customHeight="1">
      <c r="A60" s="158">
        <v>45</v>
      </c>
      <c r="B60" s="803" t="s">
        <v>345</v>
      </c>
      <c r="C60" s="806"/>
      <c r="D60" s="806"/>
      <c r="E60" s="807"/>
      <c r="F60" s="78" t="s">
        <v>17</v>
      </c>
      <c r="G60" s="78">
        <v>10000</v>
      </c>
      <c r="H60" s="5"/>
      <c r="I60" s="8">
        <f t="shared" si="31"/>
        <v>0</v>
      </c>
      <c r="J60" s="5"/>
      <c r="K60" s="8">
        <f t="shared" si="32"/>
        <v>0</v>
      </c>
      <c r="L60" s="5"/>
      <c r="M60" s="8">
        <f t="shared" si="33"/>
        <v>0</v>
      </c>
      <c r="N60" s="5"/>
      <c r="O60" s="8">
        <f t="shared" si="34"/>
        <v>0</v>
      </c>
      <c r="P60" s="5"/>
      <c r="Q60" s="8">
        <f t="shared" si="35"/>
        <v>0</v>
      </c>
      <c r="R60" s="5"/>
      <c r="S60" s="8">
        <f t="shared" si="36"/>
        <v>0</v>
      </c>
      <c r="T60" s="5"/>
      <c r="U60" s="8">
        <f t="shared" si="37"/>
        <v>0</v>
      </c>
      <c r="V60" s="5"/>
      <c r="W60" s="8">
        <f t="shared" si="38"/>
        <v>0</v>
      </c>
      <c r="X60" s="5"/>
      <c r="Y60" s="8">
        <f t="shared" si="39"/>
        <v>0</v>
      </c>
      <c r="Z60" s="5"/>
      <c r="AA60" s="8">
        <f t="shared" si="0"/>
        <v>0</v>
      </c>
      <c r="AB60" s="5"/>
      <c r="AC60" s="8">
        <f t="shared" si="1"/>
        <v>0</v>
      </c>
      <c r="AD60" s="5"/>
      <c r="AE60" s="8">
        <f t="shared" si="2"/>
        <v>0</v>
      </c>
      <c r="AF60" s="5"/>
      <c r="AG60" s="8">
        <f t="shared" si="3"/>
        <v>0</v>
      </c>
      <c r="AH60" s="5"/>
      <c r="AI60" s="8">
        <f t="shared" si="4"/>
        <v>0</v>
      </c>
      <c r="AJ60" s="5"/>
      <c r="AK60" s="8">
        <f t="shared" si="5"/>
        <v>0</v>
      </c>
      <c r="AL60" s="5"/>
      <c r="AM60" s="8">
        <f t="shared" si="6"/>
        <v>0</v>
      </c>
      <c r="AN60" s="5"/>
      <c r="AO60" s="8">
        <f t="shared" si="7"/>
        <v>0</v>
      </c>
      <c r="AP60" s="5"/>
      <c r="AQ60" s="8">
        <f t="shared" si="8"/>
        <v>0</v>
      </c>
      <c r="AR60" s="5"/>
      <c r="AS60" s="8">
        <f t="shared" si="9"/>
        <v>0</v>
      </c>
      <c r="AT60" s="5"/>
      <c r="AU60" s="8">
        <f t="shared" si="10"/>
        <v>0</v>
      </c>
      <c r="AV60" s="5"/>
      <c r="AW60" s="8">
        <f t="shared" si="11"/>
        <v>0</v>
      </c>
      <c r="AX60" s="5"/>
      <c r="AY60" s="8">
        <f t="shared" si="12"/>
        <v>0</v>
      </c>
      <c r="AZ60" s="5"/>
      <c r="BA60" s="8">
        <f t="shared" si="13"/>
        <v>0</v>
      </c>
      <c r="BB60" s="5"/>
      <c r="BC60" s="8">
        <f t="shared" si="14"/>
        <v>0</v>
      </c>
      <c r="BD60" s="5"/>
      <c r="BE60" s="8">
        <f t="shared" si="15"/>
        <v>0</v>
      </c>
      <c r="BF60" s="5"/>
      <c r="BG60" s="8">
        <f t="shared" si="16"/>
        <v>0</v>
      </c>
      <c r="BH60" s="5"/>
      <c r="BI60" s="8">
        <f t="shared" si="17"/>
        <v>0</v>
      </c>
      <c r="BJ60" s="5"/>
      <c r="BK60" s="8">
        <f t="shared" si="18"/>
        <v>0</v>
      </c>
      <c r="BL60" s="5"/>
      <c r="BM60" s="8">
        <f t="shared" si="19"/>
        <v>0</v>
      </c>
      <c r="BN60" s="5"/>
      <c r="BO60" s="8">
        <f t="shared" si="20"/>
        <v>0</v>
      </c>
      <c r="BP60" s="5"/>
      <c r="BQ60" s="8">
        <f t="shared" si="21"/>
        <v>0</v>
      </c>
      <c r="BR60" s="5"/>
      <c r="BS60" s="8">
        <f t="shared" si="22"/>
        <v>0</v>
      </c>
      <c r="BT60" s="5"/>
      <c r="BU60" s="8">
        <f t="shared" si="23"/>
        <v>0</v>
      </c>
      <c r="BV60" s="5"/>
      <c r="BW60" s="8">
        <f t="shared" si="24"/>
        <v>0</v>
      </c>
      <c r="BX60" s="5"/>
      <c r="BY60" s="8">
        <f t="shared" si="25"/>
        <v>0</v>
      </c>
      <c r="BZ60" s="5"/>
      <c r="CA60" s="8">
        <f t="shared" si="26"/>
        <v>0</v>
      </c>
      <c r="CB60" s="5"/>
      <c r="CC60" s="8">
        <f t="shared" si="27"/>
        <v>0</v>
      </c>
      <c r="CD60" s="5"/>
      <c r="CE60" s="8">
        <f t="shared" si="28"/>
        <v>0</v>
      </c>
      <c r="CF60" s="5"/>
      <c r="CG60" s="8">
        <f t="shared" si="29"/>
        <v>0</v>
      </c>
      <c r="CH60" s="5"/>
      <c r="CI60" s="8">
        <f t="shared" si="30"/>
        <v>0</v>
      </c>
      <c r="CJ60" s="8">
        <f t="shared" si="40"/>
        <v>0</v>
      </c>
      <c r="CK60" s="8">
        <f t="shared" si="41"/>
        <v>0</v>
      </c>
      <c r="CL60" s="133"/>
      <c r="CM60" s="133"/>
      <c r="CN60" s="133"/>
      <c r="CO60" s="133"/>
      <c r="CP60" s="133"/>
      <c r="CQ60" s="133"/>
    </row>
    <row r="61" spans="1:95" ht="15" customHeight="1">
      <c r="A61" s="158">
        <v>46</v>
      </c>
      <c r="B61" s="803" t="s">
        <v>106</v>
      </c>
      <c r="C61" s="804"/>
      <c r="D61" s="804"/>
      <c r="E61" s="805"/>
      <c r="F61" s="78" t="s">
        <v>17</v>
      </c>
      <c r="G61" s="78">
        <v>12500</v>
      </c>
      <c r="H61" s="5"/>
      <c r="I61" s="8">
        <f t="shared" si="31"/>
        <v>0</v>
      </c>
      <c r="J61" s="5"/>
      <c r="K61" s="8">
        <f t="shared" si="32"/>
        <v>0</v>
      </c>
      <c r="L61" s="5"/>
      <c r="M61" s="8">
        <f t="shared" si="33"/>
        <v>0</v>
      </c>
      <c r="N61" s="5"/>
      <c r="O61" s="8">
        <f t="shared" si="34"/>
        <v>0</v>
      </c>
      <c r="P61" s="5"/>
      <c r="Q61" s="8">
        <f t="shared" si="35"/>
        <v>0</v>
      </c>
      <c r="R61" s="5"/>
      <c r="S61" s="8">
        <f t="shared" si="36"/>
        <v>0</v>
      </c>
      <c r="T61" s="5"/>
      <c r="U61" s="8">
        <f t="shared" si="37"/>
        <v>0</v>
      </c>
      <c r="V61" s="5"/>
      <c r="W61" s="8">
        <f t="shared" si="38"/>
        <v>0</v>
      </c>
      <c r="X61" s="5"/>
      <c r="Y61" s="8">
        <f t="shared" si="39"/>
        <v>0</v>
      </c>
      <c r="Z61" s="5"/>
      <c r="AA61" s="8">
        <f t="shared" si="0"/>
        <v>0</v>
      </c>
      <c r="AB61" s="5"/>
      <c r="AC61" s="8">
        <f t="shared" si="1"/>
        <v>0</v>
      </c>
      <c r="AD61" s="5"/>
      <c r="AE61" s="8">
        <f t="shared" si="2"/>
        <v>0</v>
      </c>
      <c r="AF61" s="5"/>
      <c r="AG61" s="8">
        <f t="shared" si="3"/>
        <v>0</v>
      </c>
      <c r="AH61" s="5"/>
      <c r="AI61" s="8">
        <f t="shared" si="4"/>
        <v>0</v>
      </c>
      <c r="AJ61" s="5"/>
      <c r="AK61" s="8">
        <f t="shared" si="5"/>
        <v>0</v>
      </c>
      <c r="AL61" s="5"/>
      <c r="AM61" s="8">
        <f t="shared" si="6"/>
        <v>0</v>
      </c>
      <c r="AN61" s="5"/>
      <c r="AO61" s="8">
        <f t="shared" si="7"/>
        <v>0</v>
      </c>
      <c r="AP61" s="5"/>
      <c r="AQ61" s="8">
        <f t="shared" si="8"/>
        <v>0</v>
      </c>
      <c r="AR61" s="5"/>
      <c r="AS61" s="8">
        <f t="shared" si="9"/>
        <v>0</v>
      </c>
      <c r="AT61" s="5"/>
      <c r="AU61" s="8">
        <f t="shared" si="10"/>
        <v>0</v>
      </c>
      <c r="AV61" s="5"/>
      <c r="AW61" s="8">
        <f t="shared" si="11"/>
        <v>0</v>
      </c>
      <c r="AX61" s="5"/>
      <c r="AY61" s="8">
        <f t="shared" si="12"/>
        <v>0</v>
      </c>
      <c r="AZ61" s="5"/>
      <c r="BA61" s="8">
        <f t="shared" si="13"/>
        <v>0</v>
      </c>
      <c r="BB61" s="5"/>
      <c r="BC61" s="8">
        <f t="shared" si="14"/>
        <v>0</v>
      </c>
      <c r="BD61" s="5"/>
      <c r="BE61" s="8">
        <f t="shared" si="15"/>
        <v>0</v>
      </c>
      <c r="BF61" s="5"/>
      <c r="BG61" s="8">
        <f t="shared" si="16"/>
        <v>0</v>
      </c>
      <c r="BH61" s="5"/>
      <c r="BI61" s="8">
        <f t="shared" si="17"/>
        <v>0</v>
      </c>
      <c r="BJ61" s="5"/>
      <c r="BK61" s="8">
        <f t="shared" si="18"/>
        <v>0</v>
      </c>
      <c r="BL61" s="5"/>
      <c r="BM61" s="8">
        <f t="shared" si="19"/>
        <v>0</v>
      </c>
      <c r="BN61" s="5"/>
      <c r="BO61" s="8">
        <f t="shared" si="20"/>
        <v>0</v>
      </c>
      <c r="BP61" s="5">
        <f>1</f>
        <v>1</v>
      </c>
      <c r="BQ61" s="8">
        <f t="shared" si="21"/>
        <v>12500</v>
      </c>
      <c r="BR61" s="5"/>
      <c r="BS61" s="8">
        <f t="shared" si="22"/>
        <v>0</v>
      </c>
      <c r="BT61" s="5"/>
      <c r="BU61" s="8">
        <f t="shared" si="23"/>
        <v>0</v>
      </c>
      <c r="BV61" s="5"/>
      <c r="BW61" s="8">
        <f t="shared" si="24"/>
        <v>0</v>
      </c>
      <c r="BX61" s="5"/>
      <c r="BY61" s="8">
        <f t="shared" si="25"/>
        <v>0</v>
      </c>
      <c r="BZ61" s="5"/>
      <c r="CA61" s="8">
        <f t="shared" si="26"/>
        <v>0</v>
      </c>
      <c r="CB61" s="5"/>
      <c r="CC61" s="8">
        <f t="shared" si="27"/>
        <v>0</v>
      </c>
      <c r="CD61" s="5"/>
      <c r="CE61" s="8">
        <f t="shared" si="28"/>
        <v>0</v>
      </c>
      <c r="CF61" s="5"/>
      <c r="CG61" s="8">
        <f t="shared" si="29"/>
        <v>0</v>
      </c>
      <c r="CH61" s="5"/>
      <c r="CI61" s="8">
        <f t="shared" si="30"/>
        <v>0</v>
      </c>
      <c r="CJ61" s="8">
        <f t="shared" si="40"/>
        <v>1</v>
      </c>
      <c r="CK61" s="8">
        <f t="shared" si="41"/>
        <v>12500</v>
      </c>
      <c r="CL61" s="133"/>
      <c r="CM61" s="133"/>
      <c r="CN61" s="133"/>
      <c r="CO61" s="133"/>
      <c r="CP61" s="133"/>
      <c r="CQ61" s="133"/>
    </row>
    <row r="62" spans="1:95" ht="15" customHeight="1">
      <c r="A62" s="158">
        <v>47</v>
      </c>
      <c r="B62" s="808" t="s">
        <v>122</v>
      </c>
      <c r="C62" s="806"/>
      <c r="D62" s="806"/>
      <c r="E62" s="807"/>
      <c r="F62" s="78" t="s">
        <v>17</v>
      </c>
      <c r="G62" s="78">
        <v>1600</v>
      </c>
      <c r="H62" s="5"/>
      <c r="I62" s="8">
        <f t="shared" si="31"/>
        <v>0</v>
      </c>
      <c r="J62" s="5"/>
      <c r="K62" s="8">
        <f t="shared" si="32"/>
        <v>0</v>
      </c>
      <c r="L62" s="5"/>
      <c r="M62" s="8">
        <f t="shared" si="33"/>
        <v>0</v>
      </c>
      <c r="N62" s="5"/>
      <c r="O62" s="8">
        <f t="shared" si="34"/>
        <v>0</v>
      </c>
      <c r="P62" s="5"/>
      <c r="Q62" s="8">
        <f t="shared" si="35"/>
        <v>0</v>
      </c>
      <c r="R62" s="5"/>
      <c r="S62" s="8">
        <f t="shared" si="36"/>
        <v>0</v>
      </c>
      <c r="T62" s="5"/>
      <c r="U62" s="8">
        <f t="shared" si="37"/>
        <v>0</v>
      </c>
      <c r="V62" s="5"/>
      <c r="W62" s="8">
        <f t="shared" si="38"/>
        <v>0</v>
      </c>
      <c r="X62" s="5"/>
      <c r="Y62" s="8">
        <f t="shared" si="39"/>
        <v>0</v>
      </c>
      <c r="Z62" s="5"/>
      <c r="AA62" s="8">
        <f t="shared" si="0"/>
        <v>0</v>
      </c>
      <c r="AB62" s="5"/>
      <c r="AC62" s="8">
        <f t="shared" si="1"/>
        <v>0</v>
      </c>
      <c r="AD62" s="5"/>
      <c r="AE62" s="8">
        <f t="shared" si="2"/>
        <v>0</v>
      </c>
      <c r="AF62" s="5"/>
      <c r="AG62" s="8">
        <f t="shared" si="3"/>
        <v>0</v>
      </c>
      <c r="AH62" s="5"/>
      <c r="AI62" s="8">
        <f t="shared" si="4"/>
        <v>0</v>
      </c>
      <c r="AJ62" s="5"/>
      <c r="AK62" s="8">
        <f t="shared" si="5"/>
        <v>0</v>
      </c>
      <c r="AL62" s="5"/>
      <c r="AM62" s="8">
        <f t="shared" si="6"/>
        <v>0</v>
      </c>
      <c r="AN62" s="5"/>
      <c r="AO62" s="8">
        <f t="shared" si="7"/>
        <v>0</v>
      </c>
      <c r="AP62" s="5"/>
      <c r="AQ62" s="8">
        <f t="shared" si="8"/>
        <v>0</v>
      </c>
      <c r="AR62" s="5"/>
      <c r="AS62" s="8">
        <f t="shared" si="9"/>
        <v>0</v>
      </c>
      <c r="AT62" s="5"/>
      <c r="AU62" s="8">
        <f t="shared" si="10"/>
        <v>0</v>
      </c>
      <c r="AV62" s="5"/>
      <c r="AW62" s="8">
        <f t="shared" si="11"/>
        <v>0</v>
      </c>
      <c r="AX62" s="5"/>
      <c r="AY62" s="8">
        <f t="shared" si="12"/>
        <v>0</v>
      </c>
      <c r="AZ62" s="5"/>
      <c r="BA62" s="8">
        <f t="shared" si="13"/>
        <v>0</v>
      </c>
      <c r="BB62" s="5"/>
      <c r="BC62" s="8">
        <f t="shared" si="14"/>
        <v>0</v>
      </c>
      <c r="BD62" s="5"/>
      <c r="BE62" s="8">
        <f t="shared" si="15"/>
        <v>0</v>
      </c>
      <c r="BF62" s="5">
        <v>14</v>
      </c>
      <c r="BG62" s="8">
        <f t="shared" si="16"/>
        <v>22400</v>
      </c>
      <c r="BH62" s="5"/>
      <c r="BI62" s="8">
        <f t="shared" si="17"/>
        <v>0</v>
      </c>
      <c r="BJ62" s="5"/>
      <c r="BK62" s="8">
        <f t="shared" si="18"/>
        <v>0</v>
      </c>
      <c r="BL62" s="5"/>
      <c r="BM62" s="8">
        <f t="shared" si="19"/>
        <v>0</v>
      </c>
      <c r="BN62" s="5"/>
      <c r="BO62" s="8">
        <f t="shared" si="20"/>
        <v>0</v>
      </c>
      <c r="BP62" s="5"/>
      <c r="BQ62" s="8">
        <f t="shared" si="21"/>
        <v>0</v>
      </c>
      <c r="BR62" s="5"/>
      <c r="BS62" s="8">
        <f t="shared" si="22"/>
        <v>0</v>
      </c>
      <c r="BT62" s="5"/>
      <c r="BU62" s="8">
        <f t="shared" si="23"/>
        <v>0</v>
      </c>
      <c r="BV62" s="5"/>
      <c r="BW62" s="8">
        <f t="shared" si="24"/>
        <v>0</v>
      </c>
      <c r="BX62" s="5"/>
      <c r="BY62" s="8">
        <f t="shared" si="25"/>
        <v>0</v>
      </c>
      <c r="BZ62" s="5"/>
      <c r="CA62" s="8">
        <f t="shared" si="26"/>
        <v>0</v>
      </c>
      <c r="CB62" s="5"/>
      <c r="CC62" s="8">
        <f t="shared" si="27"/>
        <v>0</v>
      </c>
      <c r="CD62" s="5"/>
      <c r="CE62" s="8">
        <f t="shared" si="28"/>
        <v>0</v>
      </c>
      <c r="CF62" s="5"/>
      <c r="CG62" s="8">
        <f t="shared" si="29"/>
        <v>0</v>
      </c>
      <c r="CH62" s="5"/>
      <c r="CI62" s="8">
        <f t="shared" si="30"/>
        <v>0</v>
      </c>
      <c r="CJ62" s="8">
        <f t="shared" si="40"/>
        <v>14</v>
      </c>
      <c r="CK62" s="8">
        <f t="shared" si="41"/>
        <v>22400</v>
      </c>
      <c r="CL62" s="133"/>
      <c r="CM62" s="133"/>
      <c r="CN62" s="133"/>
      <c r="CO62" s="133"/>
      <c r="CP62" s="133"/>
      <c r="CQ62" s="133"/>
    </row>
    <row r="63" spans="1:95" ht="15" customHeight="1">
      <c r="A63" s="158">
        <v>48</v>
      </c>
      <c r="B63" s="803" t="s">
        <v>338</v>
      </c>
      <c r="C63" s="806"/>
      <c r="D63" s="806"/>
      <c r="E63" s="807"/>
      <c r="F63" s="78" t="s">
        <v>17</v>
      </c>
      <c r="G63" s="78">
        <v>300</v>
      </c>
      <c r="H63" s="5"/>
      <c r="I63" s="8">
        <f t="shared" si="31"/>
        <v>0</v>
      </c>
      <c r="J63" s="5"/>
      <c r="K63" s="8">
        <f t="shared" si="32"/>
        <v>0</v>
      </c>
      <c r="L63" s="5">
        <v>97</v>
      </c>
      <c r="M63" s="8">
        <f t="shared" si="33"/>
        <v>29100</v>
      </c>
      <c r="N63" s="5"/>
      <c r="O63" s="8">
        <f t="shared" si="34"/>
        <v>0</v>
      </c>
      <c r="P63" s="5"/>
      <c r="Q63" s="8">
        <f t="shared" si="35"/>
        <v>0</v>
      </c>
      <c r="R63" s="5">
        <v>124</v>
      </c>
      <c r="S63" s="8">
        <f t="shared" si="36"/>
        <v>37200</v>
      </c>
      <c r="T63" s="5">
        <v>121</v>
      </c>
      <c r="U63" s="8">
        <f t="shared" si="37"/>
        <v>36300</v>
      </c>
      <c r="V63" s="5">
        <v>104</v>
      </c>
      <c r="W63" s="8">
        <f t="shared" si="38"/>
        <v>31200</v>
      </c>
      <c r="X63" s="5"/>
      <c r="Y63" s="8">
        <f t="shared" si="39"/>
        <v>0</v>
      </c>
      <c r="Z63" s="5"/>
      <c r="AA63" s="8">
        <f t="shared" si="0"/>
        <v>0</v>
      </c>
      <c r="AB63" s="5"/>
      <c r="AC63" s="8">
        <f t="shared" si="1"/>
        <v>0</v>
      </c>
      <c r="AD63" s="5"/>
      <c r="AE63" s="8">
        <f t="shared" si="2"/>
        <v>0</v>
      </c>
      <c r="AF63" s="5"/>
      <c r="AG63" s="8">
        <f t="shared" si="3"/>
        <v>0</v>
      </c>
      <c r="AH63" s="5"/>
      <c r="AI63" s="8">
        <f t="shared" si="4"/>
        <v>0</v>
      </c>
      <c r="AJ63" s="5"/>
      <c r="AK63" s="8">
        <f t="shared" si="5"/>
        <v>0</v>
      </c>
      <c r="AL63" s="5"/>
      <c r="AM63" s="8">
        <f t="shared" si="6"/>
        <v>0</v>
      </c>
      <c r="AN63" s="5"/>
      <c r="AO63" s="8">
        <f t="shared" si="7"/>
        <v>0</v>
      </c>
      <c r="AP63" s="5"/>
      <c r="AQ63" s="8">
        <f t="shared" si="8"/>
        <v>0</v>
      </c>
      <c r="AR63" s="5"/>
      <c r="AS63" s="8">
        <f t="shared" si="9"/>
        <v>0</v>
      </c>
      <c r="AT63" s="5"/>
      <c r="AU63" s="8">
        <f t="shared" si="10"/>
        <v>0</v>
      </c>
      <c r="AV63" s="5"/>
      <c r="AW63" s="8">
        <f t="shared" si="11"/>
        <v>0</v>
      </c>
      <c r="AX63" s="5">
        <v>72</v>
      </c>
      <c r="AY63" s="8">
        <f t="shared" si="12"/>
        <v>21600</v>
      </c>
      <c r="AZ63" s="5"/>
      <c r="BA63" s="8">
        <f t="shared" si="13"/>
        <v>0</v>
      </c>
      <c r="BB63" s="5"/>
      <c r="BC63" s="8">
        <f t="shared" si="14"/>
        <v>0</v>
      </c>
      <c r="BD63" s="5"/>
      <c r="BE63" s="8">
        <f t="shared" si="15"/>
        <v>0</v>
      </c>
      <c r="BF63" s="5"/>
      <c r="BG63" s="8">
        <f t="shared" si="16"/>
        <v>0</v>
      </c>
      <c r="BH63" s="5"/>
      <c r="BI63" s="8">
        <f t="shared" si="17"/>
        <v>0</v>
      </c>
      <c r="BJ63" s="5"/>
      <c r="BK63" s="8">
        <f t="shared" si="18"/>
        <v>0</v>
      </c>
      <c r="BL63" s="5"/>
      <c r="BM63" s="8">
        <f t="shared" si="19"/>
        <v>0</v>
      </c>
      <c r="BN63" s="5"/>
      <c r="BO63" s="8">
        <f t="shared" si="20"/>
        <v>0</v>
      </c>
      <c r="BP63" s="5">
        <f>8</f>
        <v>8</v>
      </c>
      <c r="BQ63" s="8">
        <f t="shared" si="21"/>
        <v>2400</v>
      </c>
      <c r="BR63" s="5"/>
      <c r="BS63" s="8">
        <f t="shared" si="22"/>
        <v>0</v>
      </c>
      <c r="BT63" s="5"/>
      <c r="BU63" s="8">
        <f t="shared" si="23"/>
        <v>0</v>
      </c>
      <c r="BV63" s="5"/>
      <c r="BW63" s="8">
        <f t="shared" si="24"/>
        <v>0</v>
      </c>
      <c r="BX63" s="5"/>
      <c r="BY63" s="8">
        <f t="shared" si="25"/>
        <v>0</v>
      </c>
      <c r="BZ63" s="5"/>
      <c r="CA63" s="8">
        <f t="shared" si="26"/>
        <v>0</v>
      </c>
      <c r="CB63" s="5"/>
      <c r="CC63" s="8">
        <f t="shared" si="27"/>
        <v>0</v>
      </c>
      <c r="CD63" s="5"/>
      <c r="CE63" s="8">
        <f t="shared" si="28"/>
        <v>0</v>
      </c>
      <c r="CF63" s="5"/>
      <c r="CG63" s="8">
        <f t="shared" si="29"/>
        <v>0</v>
      </c>
      <c r="CH63" s="5"/>
      <c r="CI63" s="8">
        <f t="shared" si="30"/>
        <v>0</v>
      </c>
      <c r="CJ63" s="8">
        <f t="shared" si="40"/>
        <v>526</v>
      </c>
      <c r="CK63" s="8">
        <f t="shared" si="41"/>
        <v>157800</v>
      </c>
      <c r="CL63" s="133"/>
      <c r="CM63" s="133"/>
      <c r="CN63" s="133"/>
      <c r="CO63" s="133"/>
      <c r="CP63" s="133"/>
      <c r="CQ63" s="133"/>
    </row>
    <row r="64" spans="1:95" ht="15" customHeight="1">
      <c r="A64" s="158">
        <v>49</v>
      </c>
      <c r="B64" s="808" t="s">
        <v>215</v>
      </c>
      <c r="C64" s="806"/>
      <c r="D64" s="806"/>
      <c r="E64" s="807"/>
      <c r="F64" s="78" t="s">
        <v>152</v>
      </c>
      <c r="G64" s="78">
        <v>900</v>
      </c>
      <c r="H64" s="5">
        <v>140</v>
      </c>
      <c r="I64" s="8">
        <f t="shared" si="31"/>
        <v>126000</v>
      </c>
      <c r="J64" s="5"/>
      <c r="K64" s="8">
        <f t="shared" si="32"/>
        <v>0</v>
      </c>
      <c r="L64" s="5"/>
      <c r="M64" s="8">
        <f t="shared" si="33"/>
        <v>0</v>
      </c>
      <c r="N64" s="5"/>
      <c r="O64" s="8">
        <f t="shared" si="34"/>
        <v>0</v>
      </c>
      <c r="P64" s="5"/>
      <c r="Q64" s="8">
        <f t="shared" si="35"/>
        <v>0</v>
      </c>
      <c r="R64" s="5">
        <v>105</v>
      </c>
      <c r="S64" s="8">
        <f t="shared" si="36"/>
        <v>94500</v>
      </c>
      <c r="T64" s="5">
        <v>216</v>
      </c>
      <c r="U64" s="8">
        <f t="shared" si="37"/>
        <v>194400</v>
      </c>
      <c r="V64" s="5"/>
      <c r="W64" s="8">
        <f t="shared" si="38"/>
        <v>0</v>
      </c>
      <c r="X64" s="5"/>
      <c r="Y64" s="8">
        <f t="shared" si="39"/>
        <v>0</v>
      </c>
      <c r="Z64" s="5"/>
      <c r="AA64" s="8">
        <f t="shared" si="0"/>
        <v>0</v>
      </c>
      <c r="AB64" s="5"/>
      <c r="AC64" s="8">
        <f t="shared" si="1"/>
        <v>0</v>
      </c>
      <c r="AD64" s="5"/>
      <c r="AE64" s="8">
        <f t="shared" si="2"/>
        <v>0</v>
      </c>
      <c r="AF64" s="5"/>
      <c r="AG64" s="8">
        <f t="shared" si="3"/>
        <v>0</v>
      </c>
      <c r="AH64" s="5"/>
      <c r="AI64" s="8">
        <f t="shared" si="4"/>
        <v>0</v>
      </c>
      <c r="AJ64" s="5"/>
      <c r="AK64" s="8">
        <f t="shared" si="5"/>
        <v>0</v>
      </c>
      <c r="AL64" s="5"/>
      <c r="AM64" s="8">
        <f t="shared" si="6"/>
        <v>0</v>
      </c>
      <c r="AN64" s="5"/>
      <c r="AO64" s="8">
        <f t="shared" si="7"/>
        <v>0</v>
      </c>
      <c r="AP64" s="5"/>
      <c r="AQ64" s="8">
        <f t="shared" si="8"/>
        <v>0</v>
      </c>
      <c r="AR64" s="5"/>
      <c r="AS64" s="8">
        <f t="shared" si="9"/>
        <v>0</v>
      </c>
      <c r="AT64" s="5"/>
      <c r="AU64" s="8">
        <f t="shared" si="10"/>
        <v>0</v>
      </c>
      <c r="AV64" s="5"/>
      <c r="AW64" s="8">
        <f t="shared" si="11"/>
        <v>0</v>
      </c>
      <c r="AX64" s="5"/>
      <c r="AY64" s="8">
        <f t="shared" si="12"/>
        <v>0</v>
      </c>
      <c r="AZ64" s="5"/>
      <c r="BA64" s="8">
        <f t="shared" si="13"/>
        <v>0</v>
      </c>
      <c r="BB64" s="5"/>
      <c r="BC64" s="8">
        <f t="shared" si="14"/>
        <v>0</v>
      </c>
      <c r="BD64" s="5"/>
      <c r="BE64" s="8">
        <f t="shared" si="15"/>
        <v>0</v>
      </c>
      <c r="BF64" s="5"/>
      <c r="BG64" s="8">
        <f t="shared" si="16"/>
        <v>0</v>
      </c>
      <c r="BH64" s="5"/>
      <c r="BI64" s="8">
        <f t="shared" si="17"/>
        <v>0</v>
      </c>
      <c r="BJ64" s="5"/>
      <c r="BK64" s="8">
        <f t="shared" si="18"/>
        <v>0</v>
      </c>
      <c r="BL64" s="5"/>
      <c r="BM64" s="8">
        <f t="shared" si="19"/>
        <v>0</v>
      </c>
      <c r="BN64" s="5"/>
      <c r="BO64" s="8">
        <f t="shared" si="20"/>
        <v>0</v>
      </c>
      <c r="BP64" s="5"/>
      <c r="BQ64" s="8">
        <f t="shared" si="21"/>
        <v>0</v>
      </c>
      <c r="BR64" s="5"/>
      <c r="BS64" s="8">
        <f t="shared" si="22"/>
        <v>0</v>
      </c>
      <c r="BT64" s="5"/>
      <c r="BU64" s="8">
        <f t="shared" si="23"/>
        <v>0</v>
      </c>
      <c r="BV64" s="5"/>
      <c r="BW64" s="8">
        <f t="shared" si="24"/>
        <v>0</v>
      </c>
      <c r="BX64" s="5"/>
      <c r="BY64" s="8">
        <f t="shared" si="25"/>
        <v>0</v>
      </c>
      <c r="BZ64" s="5"/>
      <c r="CA64" s="8">
        <f t="shared" si="26"/>
        <v>0</v>
      </c>
      <c r="CB64" s="5"/>
      <c r="CC64" s="8">
        <f t="shared" si="27"/>
        <v>0</v>
      </c>
      <c r="CD64" s="5"/>
      <c r="CE64" s="8">
        <f t="shared" si="28"/>
        <v>0</v>
      </c>
      <c r="CF64" s="5"/>
      <c r="CG64" s="8">
        <f t="shared" si="29"/>
        <v>0</v>
      </c>
      <c r="CH64" s="5"/>
      <c r="CI64" s="8">
        <f t="shared" si="30"/>
        <v>0</v>
      </c>
      <c r="CJ64" s="8">
        <f t="shared" si="40"/>
        <v>461</v>
      </c>
      <c r="CK64" s="8">
        <f t="shared" si="41"/>
        <v>414900</v>
      </c>
      <c r="CL64" s="133"/>
      <c r="CM64" s="133"/>
      <c r="CN64" s="133"/>
      <c r="CO64" s="133"/>
      <c r="CP64" s="133"/>
      <c r="CQ64" s="133"/>
    </row>
    <row r="65" spans="1:95" ht="15" customHeight="1">
      <c r="A65" s="158">
        <v>50</v>
      </c>
      <c r="B65" s="803" t="s">
        <v>292</v>
      </c>
      <c r="C65" s="804"/>
      <c r="D65" s="804"/>
      <c r="E65" s="805"/>
      <c r="F65" s="78" t="s">
        <v>273</v>
      </c>
      <c r="G65" s="78">
        <v>5000</v>
      </c>
      <c r="H65" s="5"/>
      <c r="I65" s="8">
        <f t="shared" si="31"/>
        <v>0</v>
      </c>
      <c r="J65" s="5"/>
      <c r="K65" s="8">
        <f t="shared" si="32"/>
        <v>0</v>
      </c>
      <c r="L65" s="5"/>
      <c r="M65" s="8">
        <f t="shared" si="33"/>
        <v>0</v>
      </c>
      <c r="N65" s="5"/>
      <c r="O65" s="8">
        <f t="shared" si="34"/>
        <v>0</v>
      </c>
      <c r="P65" s="5"/>
      <c r="Q65" s="8">
        <f t="shared" si="35"/>
        <v>0</v>
      </c>
      <c r="R65" s="5"/>
      <c r="S65" s="8">
        <f t="shared" si="36"/>
        <v>0</v>
      </c>
      <c r="T65" s="5"/>
      <c r="U65" s="8">
        <f t="shared" si="37"/>
        <v>0</v>
      </c>
      <c r="V65" s="5"/>
      <c r="W65" s="8">
        <f t="shared" si="38"/>
        <v>0</v>
      </c>
      <c r="X65" s="5"/>
      <c r="Y65" s="8">
        <f t="shared" si="39"/>
        <v>0</v>
      </c>
      <c r="Z65" s="5"/>
      <c r="AA65" s="8">
        <f t="shared" si="0"/>
        <v>0</v>
      </c>
      <c r="AB65" s="5"/>
      <c r="AC65" s="8">
        <f t="shared" si="1"/>
        <v>0</v>
      </c>
      <c r="AD65" s="5"/>
      <c r="AE65" s="8">
        <f t="shared" si="2"/>
        <v>0</v>
      </c>
      <c r="AF65" s="5"/>
      <c r="AG65" s="8">
        <f t="shared" si="3"/>
        <v>0</v>
      </c>
      <c r="AH65" s="5"/>
      <c r="AI65" s="8">
        <f t="shared" si="4"/>
        <v>0</v>
      </c>
      <c r="AJ65" s="5"/>
      <c r="AK65" s="8">
        <f t="shared" si="5"/>
        <v>0</v>
      </c>
      <c r="AL65" s="5"/>
      <c r="AM65" s="8">
        <f t="shared" si="6"/>
        <v>0</v>
      </c>
      <c r="AN65" s="5"/>
      <c r="AO65" s="8">
        <f t="shared" si="7"/>
        <v>0</v>
      </c>
      <c r="AP65" s="5"/>
      <c r="AQ65" s="8">
        <f t="shared" si="8"/>
        <v>0</v>
      </c>
      <c r="AR65" s="5"/>
      <c r="AS65" s="8">
        <f t="shared" si="9"/>
        <v>0</v>
      </c>
      <c r="AT65" s="5"/>
      <c r="AU65" s="8">
        <f t="shared" si="10"/>
        <v>0</v>
      </c>
      <c r="AV65" s="5"/>
      <c r="AW65" s="8">
        <f t="shared" si="11"/>
        <v>0</v>
      </c>
      <c r="AX65" s="5"/>
      <c r="AY65" s="8">
        <f t="shared" si="12"/>
        <v>0</v>
      </c>
      <c r="AZ65" s="5"/>
      <c r="BA65" s="8">
        <f t="shared" si="13"/>
        <v>0</v>
      </c>
      <c r="BB65" s="5"/>
      <c r="BC65" s="8">
        <f t="shared" si="14"/>
        <v>0</v>
      </c>
      <c r="BD65" s="5"/>
      <c r="BE65" s="8">
        <f t="shared" si="15"/>
        <v>0</v>
      </c>
      <c r="BF65" s="5"/>
      <c r="BG65" s="8">
        <f t="shared" si="16"/>
        <v>0</v>
      </c>
      <c r="BH65" s="5"/>
      <c r="BI65" s="8">
        <f t="shared" si="17"/>
        <v>0</v>
      </c>
      <c r="BJ65" s="5"/>
      <c r="BK65" s="8">
        <f t="shared" si="18"/>
        <v>0</v>
      </c>
      <c r="BL65" s="5"/>
      <c r="BM65" s="8">
        <f t="shared" si="19"/>
        <v>0</v>
      </c>
      <c r="BN65" s="5"/>
      <c r="BO65" s="8">
        <f t="shared" si="20"/>
        <v>0</v>
      </c>
      <c r="BP65" s="5"/>
      <c r="BQ65" s="8">
        <f t="shared" si="21"/>
        <v>0</v>
      </c>
      <c r="BR65" s="5"/>
      <c r="BS65" s="8">
        <f t="shared" si="22"/>
        <v>0</v>
      </c>
      <c r="BT65" s="5"/>
      <c r="BU65" s="8">
        <f t="shared" si="23"/>
        <v>0</v>
      </c>
      <c r="BV65" s="5"/>
      <c r="BW65" s="8">
        <f t="shared" si="24"/>
        <v>0</v>
      </c>
      <c r="BX65" s="5"/>
      <c r="BY65" s="8">
        <f t="shared" si="25"/>
        <v>0</v>
      </c>
      <c r="BZ65" s="5"/>
      <c r="CA65" s="8">
        <f t="shared" si="26"/>
        <v>0</v>
      </c>
      <c r="CB65" s="5"/>
      <c r="CC65" s="8">
        <f t="shared" si="27"/>
        <v>0</v>
      </c>
      <c r="CD65" s="5"/>
      <c r="CE65" s="8">
        <f t="shared" si="28"/>
        <v>0</v>
      </c>
      <c r="CF65" s="5"/>
      <c r="CG65" s="8">
        <f t="shared" si="29"/>
        <v>0</v>
      </c>
      <c r="CH65" s="5"/>
      <c r="CI65" s="8">
        <f t="shared" si="30"/>
        <v>0</v>
      </c>
      <c r="CJ65" s="8">
        <f t="shared" si="40"/>
        <v>0</v>
      </c>
      <c r="CK65" s="8">
        <f t="shared" si="41"/>
        <v>0</v>
      </c>
      <c r="CL65" s="133"/>
      <c r="CM65" s="133"/>
      <c r="CN65" s="133"/>
      <c r="CO65" s="133"/>
      <c r="CP65" s="133"/>
      <c r="CQ65" s="133"/>
    </row>
    <row r="66" spans="1:95" ht="15" customHeight="1">
      <c r="A66" s="158">
        <v>51</v>
      </c>
      <c r="B66" s="808" t="s">
        <v>246</v>
      </c>
      <c r="C66" s="804"/>
      <c r="D66" s="804"/>
      <c r="E66" s="805"/>
      <c r="F66" s="78" t="s">
        <v>45</v>
      </c>
      <c r="G66" s="78">
        <v>1500</v>
      </c>
      <c r="H66" s="5"/>
      <c r="I66" s="8">
        <f t="shared" si="31"/>
        <v>0</v>
      </c>
      <c r="J66" s="5"/>
      <c r="K66" s="8">
        <f t="shared" si="32"/>
        <v>0</v>
      </c>
      <c r="L66" s="5"/>
      <c r="M66" s="8">
        <f t="shared" si="33"/>
        <v>0</v>
      </c>
      <c r="N66" s="5"/>
      <c r="O66" s="8">
        <f t="shared" si="34"/>
        <v>0</v>
      </c>
      <c r="P66" s="5"/>
      <c r="Q66" s="8">
        <f t="shared" si="35"/>
        <v>0</v>
      </c>
      <c r="R66" s="5"/>
      <c r="S66" s="8">
        <f t="shared" si="36"/>
        <v>0</v>
      </c>
      <c r="T66" s="5"/>
      <c r="U66" s="8">
        <f t="shared" si="37"/>
        <v>0</v>
      </c>
      <c r="V66" s="5"/>
      <c r="W66" s="8">
        <f t="shared" si="38"/>
        <v>0</v>
      </c>
      <c r="X66" s="5"/>
      <c r="Y66" s="8">
        <f t="shared" si="39"/>
        <v>0</v>
      </c>
      <c r="Z66" s="5"/>
      <c r="AA66" s="8">
        <f t="shared" si="0"/>
        <v>0</v>
      </c>
      <c r="AB66" s="5"/>
      <c r="AC66" s="8">
        <f t="shared" si="1"/>
        <v>0</v>
      </c>
      <c r="AD66" s="5"/>
      <c r="AE66" s="8">
        <f t="shared" si="2"/>
        <v>0</v>
      </c>
      <c r="AF66" s="5"/>
      <c r="AG66" s="8">
        <f t="shared" si="3"/>
        <v>0</v>
      </c>
      <c r="AH66" s="5"/>
      <c r="AI66" s="8">
        <f t="shared" si="4"/>
        <v>0</v>
      </c>
      <c r="AJ66" s="5"/>
      <c r="AK66" s="8">
        <f t="shared" si="5"/>
        <v>0</v>
      </c>
      <c r="AL66" s="5"/>
      <c r="AM66" s="8">
        <f t="shared" si="6"/>
        <v>0</v>
      </c>
      <c r="AN66" s="5"/>
      <c r="AO66" s="8">
        <f t="shared" si="7"/>
        <v>0</v>
      </c>
      <c r="AP66" s="5"/>
      <c r="AQ66" s="8">
        <f t="shared" si="8"/>
        <v>0</v>
      </c>
      <c r="AR66" s="5"/>
      <c r="AS66" s="8">
        <f t="shared" si="9"/>
        <v>0</v>
      </c>
      <c r="AT66" s="5"/>
      <c r="AU66" s="8">
        <f t="shared" si="10"/>
        <v>0</v>
      </c>
      <c r="AV66" s="5"/>
      <c r="AW66" s="8">
        <f t="shared" si="11"/>
        <v>0</v>
      </c>
      <c r="AX66" s="5"/>
      <c r="AY66" s="8">
        <f t="shared" si="12"/>
        <v>0</v>
      </c>
      <c r="AZ66" s="5"/>
      <c r="BA66" s="8">
        <f t="shared" si="13"/>
        <v>0</v>
      </c>
      <c r="BB66" s="5"/>
      <c r="BC66" s="8">
        <f t="shared" si="14"/>
        <v>0</v>
      </c>
      <c r="BD66" s="5"/>
      <c r="BE66" s="8">
        <f t="shared" si="15"/>
        <v>0</v>
      </c>
      <c r="BF66" s="5"/>
      <c r="BG66" s="8">
        <f t="shared" si="16"/>
        <v>0</v>
      </c>
      <c r="BH66" s="5"/>
      <c r="BI66" s="8">
        <f t="shared" si="17"/>
        <v>0</v>
      </c>
      <c r="BJ66" s="5"/>
      <c r="BK66" s="8">
        <f t="shared" si="18"/>
        <v>0</v>
      </c>
      <c r="BL66" s="5"/>
      <c r="BM66" s="8">
        <f t="shared" si="19"/>
        <v>0</v>
      </c>
      <c r="BN66" s="5"/>
      <c r="BO66" s="8">
        <f t="shared" si="20"/>
        <v>0</v>
      </c>
      <c r="BP66" s="5"/>
      <c r="BQ66" s="8">
        <f t="shared" si="21"/>
        <v>0</v>
      </c>
      <c r="BR66" s="5"/>
      <c r="BS66" s="8">
        <f t="shared" si="22"/>
        <v>0</v>
      </c>
      <c r="BT66" s="5"/>
      <c r="BU66" s="8">
        <f t="shared" si="23"/>
        <v>0</v>
      </c>
      <c r="BV66" s="5"/>
      <c r="BW66" s="8">
        <f t="shared" si="24"/>
        <v>0</v>
      </c>
      <c r="BX66" s="5"/>
      <c r="BY66" s="8">
        <f t="shared" si="25"/>
        <v>0</v>
      </c>
      <c r="BZ66" s="5"/>
      <c r="CA66" s="8">
        <f t="shared" si="26"/>
        <v>0</v>
      </c>
      <c r="CB66" s="5"/>
      <c r="CC66" s="8">
        <f t="shared" si="27"/>
        <v>0</v>
      </c>
      <c r="CD66" s="5"/>
      <c r="CE66" s="8">
        <f t="shared" si="28"/>
        <v>0</v>
      </c>
      <c r="CF66" s="5"/>
      <c r="CG66" s="8">
        <f t="shared" si="29"/>
        <v>0</v>
      </c>
      <c r="CH66" s="5"/>
      <c r="CI66" s="8">
        <f t="shared" si="30"/>
        <v>0</v>
      </c>
      <c r="CJ66" s="8">
        <f t="shared" si="40"/>
        <v>0</v>
      </c>
      <c r="CK66" s="8">
        <f t="shared" si="41"/>
        <v>0</v>
      </c>
      <c r="CL66" s="133"/>
      <c r="CM66" s="133"/>
      <c r="CN66" s="133"/>
      <c r="CO66" s="133"/>
      <c r="CP66" s="133"/>
      <c r="CQ66" s="133"/>
    </row>
    <row r="67" spans="1:95" ht="15" customHeight="1">
      <c r="A67" s="158">
        <v>52</v>
      </c>
      <c r="B67" s="808" t="s">
        <v>212</v>
      </c>
      <c r="C67" s="806"/>
      <c r="D67" s="806"/>
      <c r="E67" s="807"/>
      <c r="F67" s="78" t="s">
        <v>17</v>
      </c>
      <c r="G67" s="78">
        <v>5500</v>
      </c>
      <c r="H67" s="5">
        <v>1</v>
      </c>
      <c r="I67" s="8">
        <f t="shared" si="31"/>
        <v>5500</v>
      </c>
      <c r="J67" s="5">
        <v>3</v>
      </c>
      <c r="K67" s="8">
        <f t="shared" si="32"/>
        <v>16500</v>
      </c>
      <c r="L67" s="5">
        <v>3</v>
      </c>
      <c r="M67" s="8">
        <f t="shared" si="33"/>
        <v>16500</v>
      </c>
      <c r="N67" s="5">
        <v>10</v>
      </c>
      <c r="O67" s="8">
        <f t="shared" si="34"/>
        <v>55000</v>
      </c>
      <c r="P67" s="5">
        <v>2</v>
      </c>
      <c r="Q67" s="8">
        <f t="shared" si="35"/>
        <v>11000</v>
      </c>
      <c r="R67" s="5">
        <v>3</v>
      </c>
      <c r="S67" s="8">
        <f t="shared" si="36"/>
        <v>16500</v>
      </c>
      <c r="T67" s="5">
        <v>3</v>
      </c>
      <c r="U67" s="8">
        <f t="shared" si="37"/>
        <v>16500</v>
      </c>
      <c r="V67" s="577">
        <f>3*0+10</f>
        <v>10</v>
      </c>
      <c r="W67" s="578">
        <f t="shared" si="38"/>
        <v>55000</v>
      </c>
      <c r="X67" s="5"/>
      <c r="Y67" s="8">
        <f t="shared" si="39"/>
        <v>0</v>
      </c>
      <c r="Z67" s="5"/>
      <c r="AA67" s="8">
        <f t="shared" si="0"/>
        <v>0</v>
      </c>
      <c r="AB67" s="5"/>
      <c r="AC67" s="8">
        <f t="shared" si="1"/>
        <v>0</v>
      </c>
      <c r="AD67" s="5">
        <v>3</v>
      </c>
      <c r="AE67" s="8">
        <f t="shared" si="2"/>
        <v>16500</v>
      </c>
      <c r="AF67" s="5">
        <v>3</v>
      </c>
      <c r="AG67" s="8">
        <f t="shared" si="3"/>
        <v>16500</v>
      </c>
      <c r="AH67" s="5">
        <v>2</v>
      </c>
      <c r="AI67" s="8">
        <f t="shared" si="4"/>
        <v>11000</v>
      </c>
      <c r="AJ67" s="5"/>
      <c r="AK67" s="8">
        <f t="shared" si="5"/>
        <v>0</v>
      </c>
      <c r="AL67" s="5"/>
      <c r="AM67" s="8">
        <f t="shared" si="6"/>
        <v>0</v>
      </c>
      <c r="AN67" s="5"/>
      <c r="AO67" s="8">
        <f t="shared" si="7"/>
        <v>0</v>
      </c>
      <c r="AP67" s="577">
        <f>3*0+2</f>
        <v>2</v>
      </c>
      <c r="AQ67" s="578">
        <f t="shared" si="8"/>
        <v>11000</v>
      </c>
      <c r="AR67" s="5"/>
      <c r="AS67" s="8">
        <f t="shared" si="9"/>
        <v>0</v>
      </c>
      <c r="AT67" s="5"/>
      <c r="AU67" s="8">
        <f t="shared" si="10"/>
        <v>0</v>
      </c>
      <c r="AV67" s="577">
        <f>1*0</f>
        <v>0</v>
      </c>
      <c r="AW67" s="578">
        <f t="shared" si="11"/>
        <v>0</v>
      </c>
      <c r="AX67" s="5"/>
      <c r="AY67" s="8">
        <f t="shared" si="12"/>
        <v>0</v>
      </c>
      <c r="AZ67" s="5"/>
      <c r="BA67" s="8">
        <f t="shared" si="13"/>
        <v>0</v>
      </c>
      <c r="BB67" s="5"/>
      <c r="BC67" s="8">
        <f t="shared" si="14"/>
        <v>0</v>
      </c>
      <c r="BD67" s="5"/>
      <c r="BE67" s="8">
        <f t="shared" si="15"/>
        <v>0</v>
      </c>
      <c r="BF67" s="5">
        <v>3</v>
      </c>
      <c r="BG67" s="8">
        <f t="shared" si="16"/>
        <v>16500</v>
      </c>
      <c r="BH67" s="5"/>
      <c r="BI67" s="8">
        <f t="shared" si="17"/>
        <v>0</v>
      </c>
      <c r="BJ67" s="5"/>
      <c r="BK67" s="8">
        <f t="shared" si="18"/>
        <v>0</v>
      </c>
      <c r="BL67" s="5"/>
      <c r="BM67" s="8">
        <f t="shared" si="19"/>
        <v>0</v>
      </c>
      <c r="BN67" s="5"/>
      <c r="BO67" s="8">
        <f t="shared" si="20"/>
        <v>0</v>
      </c>
      <c r="BP67" s="5"/>
      <c r="BQ67" s="8">
        <f t="shared" si="21"/>
        <v>0</v>
      </c>
      <c r="BR67" s="5"/>
      <c r="BS67" s="8">
        <f t="shared" si="22"/>
        <v>0</v>
      </c>
      <c r="BT67" s="5"/>
      <c r="BU67" s="8">
        <f t="shared" si="23"/>
        <v>0</v>
      </c>
      <c r="BV67" s="5"/>
      <c r="BW67" s="8">
        <f t="shared" si="24"/>
        <v>0</v>
      </c>
      <c r="BX67" s="5"/>
      <c r="BY67" s="8">
        <f t="shared" si="25"/>
        <v>0</v>
      </c>
      <c r="BZ67" s="5"/>
      <c r="CA67" s="8">
        <f t="shared" si="26"/>
        <v>0</v>
      </c>
      <c r="CB67" s="5"/>
      <c r="CC67" s="8">
        <f t="shared" si="27"/>
        <v>0</v>
      </c>
      <c r="CD67" s="5"/>
      <c r="CE67" s="8">
        <f t="shared" si="28"/>
        <v>0</v>
      </c>
      <c r="CF67" s="5"/>
      <c r="CG67" s="8">
        <f t="shared" si="29"/>
        <v>0</v>
      </c>
      <c r="CH67" s="5"/>
      <c r="CI67" s="8">
        <f t="shared" si="30"/>
        <v>0</v>
      </c>
      <c r="CJ67" s="8">
        <f t="shared" si="40"/>
        <v>48</v>
      </c>
      <c r="CK67" s="8">
        <f t="shared" si="41"/>
        <v>264000</v>
      </c>
      <c r="CL67" s="443"/>
      <c r="CM67" s="443"/>
      <c r="CN67" s="133"/>
      <c r="CO67" s="133"/>
      <c r="CP67" s="133"/>
      <c r="CQ67" s="133"/>
    </row>
    <row r="68" spans="1:95" s="312" customFormat="1" ht="17.25" customHeight="1" thickBot="1">
      <c r="A68" s="313">
        <v>53</v>
      </c>
      <c r="B68" s="914" t="s">
        <v>33</v>
      </c>
      <c r="C68" s="915"/>
      <c r="D68" s="915"/>
      <c r="E68" s="916"/>
      <c r="F68" s="314" t="s">
        <v>34</v>
      </c>
      <c r="G68" s="173"/>
      <c r="H68" s="5"/>
      <c r="I68" s="5">
        <v>30000</v>
      </c>
      <c r="J68" s="5"/>
      <c r="K68" s="5"/>
      <c r="L68" s="5"/>
      <c r="M68" s="5"/>
      <c r="N68" s="5"/>
      <c r="O68" s="5"/>
      <c r="P68" s="5"/>
      <c r="Q68" s="5">
        <v>70000</v>
      </c>
      <c r="R68" s="5"/>
      <c r="S68" s="5"/>
      <c r="T68" s="5"/>
      <c r="U68" s="5"/>
      <c r="V68" s="5"/>
      <c r="W68" s="5"/>
      <c r="X68" s="5"/>
      <c r="Y68" s="5"/>
      <c r="Z68" s="5"/>
      <c r="AA68" s="8">
        <f t="shared" si="0"/>
        <v>0</v>
      </c>
      <c r="AB68" s="5"/>
      <c r="AC68" s="8">
        <f t="shared" si="1"/>
        <v>0</v>
      </c>
      <c r="AD68" s="5"/>
      <c r="AE68" s="8">
        <f t="shared" si="2"/>
        <v>0</v>
      </c>
      <c r="AF68" s="5"/>
      <c r="AG68" s="8">
        <f t="shared" si="3"/>
        <v>0</v>
      </c>
      <c r="AH68" s="5"/>
      <c r="AI68" s="8">
        <v>5000</v>
      </c>
      <c r="AJ68" s="5"/>
      <c r="AK68" s="8">
        <f>5000+20000</f>
        <v>25000</v>
      </c>
      <c r="AL68" s="5"/>
      <c r="AM68" s="8">
        <v>5000</v>
      </c>
      <c r="AN68" s="5"/>
      <c r="AO68" s="8">
        <v>5000</v>
      </c>
      <c r="AP68" s="5"/>
      <c r="AQ68" s="8">
        <v>10000</v>
      </c>
      <c r="AR68" s="5"/>
      <c r="AS68" s="8">
        <f t="shared" si="9"/>
        <v>0</v>
      </c>
      <c r="AT68" s="5"/>
      <c r="AU68" s="8">
        <f t="shared" si="10"/>
        <v>0</v>
      </c>
      <c r="AV68" s="5"/>
      <c r="AW68" s="8">
        <f t="shared" si="11"/>
        <v>0</v>
      </c>
      <c r="AX68" s="5"/>
      <c r="AY68" s="8">
        <f t="shared" si="12"/>
        <v>0</v>
      </c>
      <c r="AZ68" s="5"/>
      <c r="BA68" s="8">
        <f t="shared" si="13"/>
        <v>0</v>
      </c>
      <c r="BB68" s="5"/>
      <c r="BC68" s="8">
        <f t="shared" si="14"/>
        <v>0</v>
      </c>
      <c r="BD68" s="5"/>
      <c r="BE68" s="8">
        <f t="shared" si="15"/>
        <v>0</v>
      </c>
      <c r="BF68" s="5"/>
      <c r="BG68" s="8">
        <f t="shared" si="16"/>
        <v>0</v>
      </c>
      <c r="BH68" s="5"/>
      <c r="BI68" s="8">
        <f t="shared" si="17"/>
        <v>0</v>
      </c>
      <c r="BJ68" s="5"/>
      <c r="BK68" s="8">
        <f t="shared" si="18"/>
        <v>0</v>
      </c>
      <c r="BL68" s="5"/>
      <c r="BM68" s="8">
        <f t="shared" si="19"/>
        <v>0</v>
      </c>
      <c r="BN68" s="5"/>
      <c r="BO68" s="8">
        <v>300000</v>
      </c>
      <c r="BP68" s="5"/>
      <c r="BQ68" s="8">
        <f t="shared" si="21"/>
        <v>0</v>
      </c>
      <c r="BR68" s="5"/>
      <c r="BS68" s="8">
        <f t="shared" si="22"/>
        <v>0</v>
      </c>
      <c r="BT68" s="5"/>
      <c r="BU68" s="8">
        <f t="shared" si="23"/>
        <v>0</v>
      </c>
      <c r="BV68" s="5"/>
      <c r="BW68" s="8">
        <f t="shared" si="24"/>
        <v>0</v>
      </c>
      <c r="BX68" s="5"/>
      <c r="BY68" s="8">
        <f t="shared" si="25"/>
        <v>0</v>
      </c>
      <c r="BZ68" s="5"/>
      <c r="CA68" s="8">
        <f t="shared" si="26"/>
        <v>0</v>
      </c>
      <c r="CB68" s="5"/>
      <c r="CC68" s="8">
        <f t="shared" si="27"/>
        <v>0</v>
      </c>
      <c r="CD68" s="5"/>
      <c r="CE68" s="8">
        <f t="shared" si="28"/>
        <v>0</v>
      </c>
      <c r="CF68" s="5"/>
      <c r="CG68" s="8">
        <f t="shared" si="29"/>
        <v>0</v>
      </c>
      <c r="CH68" s="5"/>
      <c r="CI68" s="8">
        <v>10000</v>
      </c>
      <c r="CJ68" s="8">
        <f t="shared" si="40"/>
        <v>0</v>
      </c>
      <c r="CK68" s="8">
        <f t="shared" si="41"/>
        <v>460000</v>
      </c>
      <c r="CL68" s="444"/>
      <c r="CM68" s="444"/>
      <c r="CN68" s="316"/>
      <c r="CO68" s="316"/>
      <c r="CP68" s="316"/>
      <c r="CQ68" s="316"/>
    </row>
    <row r="69" spans="1:91" s="47" customFormat="1" ht="16.5" customHeight="1" thickBot="1">
      <c r="A69" s="310">
        <v>54</v>
      </c>
      <c r="B69" s="822" t="s">
        <v>167</v>
      </c>
      <c r="C69" s="823"/>
      <c r="D69" s="823"/>
      <c r="E69" s="824"/>
      <c r="F69" s="304"/>
      <c r="G69" s="276"/>
      <c r="H69" s="124"/>
      <c r="I69" s="125">
        <f>SUM(I13:I68)</f>
        <v>474392</v>
      </c>
      <c r="J69" s="125"/>
      <c r="K69" s="125">
        <f>SUM(K13:K68)</f>
        <v>120140</v>
      </c>
      <c r="L69" s="125"/>
      <c r="M69" s="125">
        <f>SUM(M13:M68)</f>
        <v>300600</v>
      </c>
      <c r="N69" s="125"/>
      <c r="O69" s="125">
        <f>SUM(O13:O68)</f>
        <v>292665</v>
      </c>
      <c r="P69" s="125"/>
      <c r="Q69" s="125">
        <f>SUM(Q13:Q68)</f>
        <v>481670</v>
      </c>
      <c r="R69" s="125"/>
      <c r="S69" s="125">
        <f>SUM(S13:S68)</f>
        <v>472200</v>
      </c>
      <c r="T69" s="125"/>
      <c r="U69" s="125">
        <f>SUM(U13:U68)</f>
        <v>247200</v>
      </c>
      <c r="V69" s="125"/>
      <c r="W69" s="125">
        <f>SUM(W13:W68)</f>
        <v>410200</v>
      </c>
      <c r="X69" s="125"/>
      <c r="Y69" s="125">
        <f>SUM(Y13:Y68)</f>
        <v>285310</v>
      </c>
      <c r="Z69" s="125"/>
      <c r="AA69" s="125">
        <f>SUM(AA13:AA68)</f>
        <v>346346</v>
      </c>
      <c r="AB69" s="125"/>
      <c r="AC69" s="125">
        <f>SUM(AC13:AC68)</f>
        <v>209918</v>
      </c>
      <c r="AD69" s="125"/>
      <c r="AE69" s="125">
        <f>SUM(AE13:AE68)</f>
        <v>128779</v>
      </c>
      <c r="AF69" s="125"/>
      <c r="AG69" s="125">
        <f>SUM(AG13:AG68)</f>
        <v>145032</v>
      </c>
      <c r="AH69" s="125"/>
      <c r="AI69" s="125">
        <f>SUM(AI13:AI68)</f>
        <v>85040</v>
      </c>
      <c r="AJ69" s="125"/>
      <c r="AK69" s="125">
        <f>SUM(AK13:AK68)</f>
        <v>45000</v>
      </c>
      <c r="AL69" s="125"/>
      <c r="AM69" s="125">
        <f>SUM(AM13:AM68)</f>
        <v>96320</v>
      </c>
      <c r="AN69" s="125"/>
      <c r="AO69" s="125">
        <f>SUM(AO13:AO68)</f>
        <v>272422</v>
      </c>
      <c r="AP69" s="125"/>
      <c r="AQ69" s="125">
        <f>SUM(AQ13:AQ68)</f>
        <v>127500</v>
      </c>
      <c r="AR69" s="125"/>
      <c r="AS69" s="125">
        <f>SUM(AS13:AS68)</f>
        <v>231300</v>
      </c>
      <c r="AT69" s="124"/>
      <c r="AU69" s="125">
        <f>SUM(AU13:AU68)</f>
        <v>140000</v>
      </c>
      <c r="AV69" s="124"/>
      <c r="AW69" s="125">
        <f>SUM(AW13:AW68)</f>
        <v>300087</v>
      </c>
      <c r="AX69" s="126"/>
      <c r="AY69" s="125">
        <f>SUM(AY13:AY68)</f>
        <v>57565</v>
      </c>
      <c r="AZ69" s="124"/>
      <c r="BA69" s="125">
        <f>SUM(BA13:BA68)</f>
        <v>169710</v>
      </c>
      <c r="BB69" s="124"/>
      <c r="BC69" s="125">
        <f>SUM(BC13:BC68)</f>
        <v>309321</v>
      </c>
      <c r="BD69" s="124"/>
      <c r="BE69" s="125">
        <f>SUM(BE13:BE68)</f>
        <v>282348</v>
      </c>
      <c r="BF69" s="124"/>
      <c r="BG69" s="125">
        <f>SUM(BG13:BG68)</f>
        <v>440700</v>
      </c>
      <c r="BH69" s="124"/>
      <c r="BI69" s="125">
        <f>SUM(BI13:BI68)</f>
        <v>206000</v>
      </c>
      <c r="BJ69" s="124"/>
      <c r="BK69" s="125">
        <f>SUM(BK13:BK68)</f>
        <v>40000</v>
      </c>
      <c r="BL69" s="124"/>
      <c r="BM69" s="125">
        <f>SUM(BM13:BM68)</f>
        <v>40000</v>
      </c>
      <c r="BN69" s="126"/>
      <c r="BO69" s="125">
        <f>SUM(BO13:BO68)</f>
        <v>582780</v>
      </c>
      <c r="BP69" s="6"/>
      <c r="BQ69" s="125">
        <f>SUM(BQ13:BQ68)</f>
        <v>14900</v>
      </c>
      <c r="BR69" s="6"/>
      <c r="BS69" s="125">
        <f>SUM(BS13:BS68)</f>
        <v>49574</v>
      </c>
      <c r="BT69" s="6"/>
      <c r="BU69" s="125">
        <f>SUM(BU13:BU68)</f>
        <v>0</v>
      </c>
      <c r="BV69" s="6"/>
      <c r="BW69" s="125">
        <f>SUM(BW13:BW68)</f>
        <v>0</v>
      </c>
      <c r="BX69" s="6"/>
      <c r="BY69" s="125">
        <f>SUM(BY13:BY68)</f>
        <v>0</v>
      </c>
      <c r="BZ69" s="6"/>
      <c r="CA69" s="125">
        <f>SUM(CA13:CA68)</f>
        <v>0</v>
      </c>
      <c r="CB69" s="6"/>
      <c r="CC69" s="125">
        <f>SUM(CC13:CC68)</f>
        <v>0</v>
      </c>
      <c r="CD69" s="6"/>
      <c r="CE69" s="125">
        <f>SUM(CE13:CE68)</f>
        <v>156100</v>
      </c>
      <c r="CF69" s="6"/>
      <c r="CG69" s="125">
        <f>SUM(CG13:CG68)</f>
        <v>0</v>
      </c>
      <c r="CH69" s="6"/>
      <c r="CI69" s="125">
        <f>SUM(CI13:CI68)</f>
        <v>10000</v>
      </c>
      <c r="CJ69" s="8">
        <f t="shared" si="40"/>
        <v>0</v>
      </c>
      <c r="CK69" s="599">
        <f>I69+K69+M69+O69+Q69+S69+U69+W69+Y69+AA69+AC69+AE69+AG69+AI69+AK69+AM69+AO69+AQ69+AS69+AU69+AW69+AY69+BA69+BC69+BE69+BG69+BI69+BK69+BM69+BO69+BQ69+BS69+BU69+BW69+BY69+CA69+CC69+CE69+CG69+CI68</f>
        <v>7571119</v>
      </c>
      <c r="CL69" s="45"/>
      <c r="CM69" s="45"/>
    </row>
    <row r="70" spans="1:91" ht="18" customHeight="1" thickBot="1">
      <c r="A70" s="389">
        <v>55</v>
      </c>
      <c r="B70" s="917" t="s">
        <v>353</v>
      </c>
      <c r="C70" s="917"/>
      <c r="D70" s="917"/>
      <c r="E70" s="918"/>
      <c r="F70" s="384" t="s">
        <v>34</v>
      </c>
      <c r="G70" s="118"/>
      <c r="H70" s="480"/>
      <c r="I70" s="480">
        <v>168300</v>
      </c>
      <c r="J70" s="480"/>
      <c r="K70" s="480"/>
      <c r="L70" s="480"/>
      <c r="M70" s="480">
        <v>30200</v>
      </c>
      <c r="N70" s="480"/>
      <c r="O70" s="480">
        <v>15300</v>
      </c>
      <c r="P70" s="480"/>
      <c r="Q70" s="480"/>
      <c r="R70" s="480"/>
      <c r="S70" s="480">
        <v>130700</v>
      </c>
      <c r="T70" s="480"/>
      <c r="U70" s="480">
        <v>45510</v>
      </c>
      <c r="V70" s="480"/>
      <c r="W70" s="480"/>
      <c r="X70" s="480"/>
      <c r="Y70" s="480">
        <v>46730</v>
      </c>
      <c r="Z70" s="480"/>
      <c r="AA70" s="118"/>
      <c r="AB70" s="480"/>
      <c r="AC70" s="480"/>
      <c r="AD70" s="480"/>
      <c r="AE70" s="480"/>
      <c r="AF70" s="480"/>
      <c r="AG70" s="480"/>
      <c r="AH70" s="480"/>
      <c r="AI70" s="480">
        <v>72400</v>
      </c>
      <c r="AJ70" s="480"/>
      <c r="AK70" s="480">
        <f>157700+7600</f>
        <v>165300</v>
      </c>
      <c r="AL70" s="480"/>
      <c r="AM70" s="480">
        <v>14000</v>
      </c>
      <c r="AN70" s="480"/>
      <c r="AO70" s="480">
        <v>198400</v>
      </c>
      <c r="AP70" s="480"/>
      <c r="AQ70" s="480"/>
      <c r="AR70" s="480"/>
      <c r="AS70" s="480">
        <v>142700</v>
      </c>
      <c r="AT70" s="480"/>
      <c r="AU70" s="480">
        <v>84200</v>
      </c>
      <c r="AV70" s="480"/>
      <c r="AW70" s="480">
        <v>16300</v>
      </c>
      <c r="AX70" s="480"/>
      <c r="AY70" s="480">
        <v>8500</v>
      </c>
      <c r="AZ70" s="480"/>
      <c r="BA70" s="480">
        <v>13800</v>
      </c>
      <c r="BB70" s="480"/>
      <c r="BC70" s="480"/>
      <c r="BD70" s="480"/>
      <c r="BE70" s="480">
        <v>82700</v>
      </c>
      <c r="BF70" s="480"/>
      <c r="BG70" s="480">
        <v>265600</v>
      </c>
      <c r="BH70" s="480"/>
      <c r="BI70" s="480"/>
      <c r="BJ70" s="480"/>
      <c r="BK70" s="579">
        <f>27800*0+144940</f>
        <v>144940</v>
      </c>
      <c r="BL70" s="480"/>
      <c r="BM70" s="480">
        <f>42700+29356+43110</f>
        <v>115166</v>
      </c>
      <c r="BN70" s="481"/>
      <c r="BO70" s="481"/>
      <c r="BP70" s="482"/>
      <c r="BQ70" s="118"/>
      <c r="BR70" s="482"/>
      <c r="BS70" s="482">
        <v>3500</v>
      </c>
      <c r="BT70" s="482"/>
      <c r="BU70" s="118"/>
      <c r="BV70" s="482"/>
      <c r="BW70" s="482"/>
      <c r="BX70" s="482"/>
      <c r="BY70" s="118"/>
      <c r="BZ70" s="482"/>
      <c r="CA70" s="118"/>
      <c r="CB70" s="482"/>
      <c r="CC70" s="118"/>
      <c r="CD70" s="482"/>
      <c r="CE70" s="118">
        <v>29800</v>
      </c>
      <c r="CF70" s="482"/>
      <c r="CG70" s="482">
        <v>2460</v>
      </c>
      <c r="CH70" s="482"/>
      <c r="CI70" s="118"/>
      <c r="CJ70" s="8">
        <f t="shared" si="40"/>
        <v>0</v>
      </c>
      <c r="CK70" s="8">
        <f>I70+K70+M70+O70+Q70+S70+U70+W70+Y70+AA70+AC70+AE70+AG70+AI70+AK70+AM70+AO70+AQ70+AS70+AU70+AW70+AY70+BA70+BC70+BE70+BG70+BI70+BK70+BM70+BO70+BQ70+BS70+BU70+BW70+BY70+CA70+CC70+CE70+CG70+CI70</f>
        <v>1796506</v>
      </c>
      <c r="CL70" s="12"/>
      <c r="CM70" s="12"/>
    </row>
    <row r="71" spans="1:89" ht="18.75" customHeight="1" thickBot="1">
      <c r="A71" s="310">
        <v>56</v>
      </c>
      <c r="B71" s="832" t="s">
        <v>168</v>
      </c>
      <c r="C71" s="833"/>
      <c r="D71" s="833"/>
      <c r="E71" s="834"/>
      <c r="F71" s="368"/>
      <c r="G71" s="292"/>
      <c r="H71" s="370"/>
      <c r="I71" s="569">
        <f>SUM(I69:I70)</f>
        <v>642692</v>
      </c>
      <c r="J71" s="370"/>
      <c r="K71" s="569">
        <f>SUM(K69:K70)</f>
        <v>120140</v>
      </c>
      <c r="L71" s="370"/>
      <c r="M71" s="569">
        <f>SUM(M69:M70)</f>
        <v>330800</v>
      </c>
      <c r="N71" s="370"/>
      <c r="O71" s="569">
        <f>SUM(O69:O70)</f>
        <v>307965</v>
      </c>
      <c r="P71" s="370"/>
      <c r="Q71" s="569">
        <f>SUM(Q69:Q70)</f>
        <v>481670</v>
      </c>
      <c r="R71" s="370"/>
      <c r="S71" s="569">
        <f>SUM(S69:S70)</f>
        <v>602900</v>
      </c>
      <c r="T71" s="370"/>
      <c r="U71" s="569">
        <f>SUM(U69:U70)</f>
        <v>292710</v>
      </c>
      <c r="V71" s="370"/>
      <c r="W71" s="569">
        <f>SUM(W69:W70)</f>
        <v>410200</v>
      </c>
      <c r="X71" s="370"/>
      <c r="Y71" s="569">
        <f>SUM(Y69:Y70)</f>
        <v>332040</v>
      </c>
      <c r="Z71" s="370"/>
      <c r="AA71" s="569">
        <f>SUM(AA69:AA70)</f>
        <v>346346</v>
      </c>
      <c r="AB71" s="370"/>
      <c r="AC71" s="569">
        <f>SUM(AC69:AC70)</f>
        <v>209918</v>
      </c>
      <c r="AD71" s="370"/>
      <c r="AE71" s="569">
        <f>SUM(AE69:AE70)</f>
        <v>128779</v>
      </c>
      <c r="AF71" s="370"/>
      <c r="AG71" s="569">
        <f>SUM(AG69:AG70)</f>
        <v>145032</v>
      </c>
      <c r="AH71" s="370"/>
      <c r="AI71" s="568">
        <f>SUM(AI69:AI70)</f>
        <v>157440</v>
      </c>
      <c r="AJ71" s="370"/>
      <c r="AK71" s="569">
        <f>SUM(AK69:AK70)</f>
        <v>210300</v>
      </c>
      <c r="AL71" s="370"/>
      <c r="AM71" s="569">
        <f>SUM(AM69:AM70)</f>
        <v>110320</v>
      </c>
      <c r="AN71" s="370"/>
      <c r="AO71" s="569">
        <f>SUM(AO69:AO70)</f>
        <v>470822</v>
      </c>
      <c r="AP71" s="370"/>
      <c r="AQ71" s="568">
        <f>SUM(AQ69:AQ70)</f>
        <v>127500</v>
      </c>
      <c r="AR71" s="370"/>
      <c r="AS71" s="568">
        <f>SUM(AS69:AS70)</f>
        <v>374000</v>
      </c>
      <c r="AT71" s="370"/>
      <c r="AU71" s="569">
        <f>SUM(AU69:AU70)</f>
        <v>224200</v>
      </c>
      <c r="AV71" s="370"/>
      <c r="AW71" s="569">
        <f>SUM(AW69:AW70)</f>
        <v>316387</v>
      </c>
      <c r="AX71" s="370"/>
      <c r="AY71" s="568">
        <f>SUM(AY69:AY70)</f>
        <v>66065</v>
      </c>
      <c r="AZ71" s="370"/>
      <c r="BA71" s="568">
        <f>SUM(BA69:BA70)</f>
        <v>183510</v>
      </c>
      <c r="BB71" s="370"/>
      <c r="BC71" s="569">
        <f>SUM(BC69:BC70)</f>
        <v>309321</v>
      </c>
      <c r="BD71" s="370"/>
      <c r="BE71" s="569">
        <f>SUM(BE69:BE70)</f>
        <v>365048</v>
      </c>
      <c r="BF71" s="370"/>
      <c r="BG71" s="569">
        <f>SUM(BG69:BG70)</f>
        <v>706300</v>
      </c>
      <c r="BH71" s="370"/>
      <c r="BI71" s="569">
        <f>SUM(BI69:BI70)</f>
        <v>206000</v>
      </c>
      <c r="BJ71" s="370"/>
      <c r="BK71" s="568">
        <f>SUM(BK69:BK70)</f>
        <v>184940</v>
      </c>
      <c r="BL71" s="370"/>
      <c r="BM71" s="569">
        <f>SUM(BM69:BM70)</f>
        <v>155166</v>
      </c>
      <c r="BN71" s="371"/>
      <c r="BO71" s="569">
        <f>SUM(BO69:BO70)</f>
        <v>582780</v>
      </c>
      <c r="BP71" s="372"/>
      <c r="BQ71" s="569">
        <f>SUM(BQ69:BQ70)</f>
        <v>14900</v>
      </c>
      <c r="BR71" s="372"/>
      <c r="BS71" s="569">
        <f>SUM(BS69:BS70)</f>
        <v>53074</v>
      </c>
      <c r="BT71" s="372"/>
      <c r="BU71" s="569">
        <f>SUM(BU69:BU70)</f>
        <v>0</v>
      </c>
      <c r="BV71" s="372"/>
      <c r="BW71" s="569">
        <f>SUM(BW69:BW70)</f>
        <v>0</v>
      </c>
      <c r="BX71" s="372"/>
      <c r="BY71" s="569">
        <f>SUM(BY69:BY70)</f>
        <v>0</v>
      </c>
      <c r="BZ71" s="372"/>
      <c r="CA71" s="569">
        <f>SUM(CA69:CA70)</f>
        <v>0</v>
      </c>
      <c r="CB71" s="372"/>
      <c r="CC71" s="569">
        <f>SUM(CC69:CC70)</f>
        <v>0</v>
      </c>
      <c r="CD71" s="372"/>
      <c r="CE71" s="569">
        <f>SUM(CE69:CE70)</f>
        <v>185900</v>
      </c>
      <c r="CF71" s="372"/>
      <c r="CG71" s="569">
        <f>SUM(CG69:CG70)</f>
        <v>2460</v>
      </c>
      <c r="CH71" s="372"/>
      <c r="CI71" s="570">
        <f>SUM(CI69:CI70)</f>
        <v>10000</v>
      </c>
      <c r="CJ71" s="8">
        <f t="shared" si="40"/>
        <v>0</v>
      </c>
      <c r="CK71" s="8">
        <f t="shared" si="41"/>
        <v>9367625</v>
      </c>
    </row>
    <row r="72" spans="5:95" ht="15.75" customHeight="1">
      <c r="E72" s="174"/>
      <c r="AD72" s="47"/>
      <c r="AE72" s="47"/>
      <c r="CK72" s="59"/>
      <c r="CL72" s="135"/>
      <c r="CM72" s="135"/>
      <c r="CN72" s="135"/>
      <c r="CO72" s="135"/>
      <c r="CP72" s="135"/>
      <c r="CQ72" s="135"/>
    </row>
    <row r="86" ht="15.75" customHeight="1">
      <c r="BX86" s="47"/>
    </row>
  </sheetData>
  <sheetProtection/>
  <mergeCells count="176">
    <mergeCell ref="L7:M7"/>
    <mergeCell ref="N1:O1"/>
    <mergeCell ref="N2:O2"/>
    <mergeCell ref="N3:O3"/>
    <mergeCell ref="N4:O4"/>
    <mergeCell ref="N5:O5"/>
    <mergeCell ref="N6:O6"/>
    <mergeCell ref="N7:O7"/>
    <mergeCell ref="L1:M1"/>
    <mergeCell ref="L2:M2"/>
    <mergeCell ref="L3:M3"/>
    <mergeCell ref="L4:M4"/>
    <mergeCell ref="H5:I5"/>
    <mergeCell ref="H6:I6"/>
    <mergeCell ref="H3:I3"/>
    <mergeCell ref="H4:I4"/>
    <mergeCell ref="L5:M5"/>
    <mergeCell ref="L6:M6"/>
    <mergeCell ref="H7:I7"/>
    <mergeCell ref="J1:K1"/>
    <mergeCell ref="J2:K2"/>
    <mergeCell ref="J3:K3"/>
    <mergeCell ref="J4:K4"/>
    <mergeCell ref="J5:K5"/>
    <mergeCell ref="J6:K6"/>
    <mergeCell ref="J7:K7"/>
    <mergeCell ref="H1:I1"/>
    <mergeCell ref="H2:I2"/>
    <mergeCell ref="CJ9:CK9"/>
    <mergeCell ref="CH9:CI9"/>
    <mergeCell ref="BT9:BU9"/>
    <mergeCell ref="BV9:BW9"/>
    <mergeCell ref="BX9:BY9"/>
    <mergeCell ref="BZ9:CA9"/>
    <mergeCell ref="CB9:CC9"/>
    <mergeCell ref="CF9:CG9"/>
    <mergeCell ref="CD9:CE9"/>
    <mergeCell ref="CF10:CG10"/>
    <mergeCell ref="BZ10:CA10"/>
    <mergeCell ref="BP9:BQ9"/>
    <mergeCell ref="BR9:BS9"/>
    <mergeCell ref="BT10:BU10"/>
    <mergeCell ref="BV10:BW10"/>
    <mergeCell ref="CB10:CC10"/>
    <mergeCell ref="CD10:CE10"/>
    <mergeCell ref="BX10:BY10"/>
    <mergeCell ref="BJ9:BK9"/>
    <mergeCell ref="BL9:BM9"/>
    <mergeCell ref="BN9:BO9"/>
    <mergeCell ref="BB9:BC9"/>
    <mergeCell ref="BD9:BE9"/>
    <mergeCell ref="BF9:BG9"/>
    <mergeCell ref="AN9:AO9"/>
    <mergeCell ref="BH9:BI9"/>
    <mergeCell ref="AX9:AY9"/>
    <mergeCell ref="AZ9:BA9"/>
    <mergeCell ref="AP9:AQ9"/>
    <mergeCell ref="AR9:AS9"/>
    <mergeCell ref="AT9:AU9"/>
    <mergeCell ref="AV9:AW9"/>
    <mergeCell ref="AD9:AE9"/>
    <mergeCell ref="V9:W9"/>
    <mergeCell ref="AJ9:AK9"/>
    <mergeCell ref="AL9:AM9"/>
    <mergeCell ref="AB9:AC9"/>
    <mergeCell ref="X9:Y9"/>
    <mergeCell ref="L9:M9"/>
    <mergeCell ref="N9:O9"/>
    <mergeCell ref="AF9:AG9"/>
    <mergeCell ref="AH10:AI10"/>
    <mergeCell ref="R9:S9"/>
    <mergeCell ref="T9:U9"/>
    <mergeCell ref="R10:S10"/>
    <mergeCell ref="AH9:AI9"/>
    <mergeCell ref="Z9:AA9"/>
    <mergeCell ref="T10:U10"/>
    <mergeCell ref="B23:E23"/>
    <mergeCell ref="J10:K10"/>
    <mergeCell ref="B22:E22"/>
    <mergeCell ref="B21:E21"/>
    <mergeCell ref="H10:I10"/>
    <mergeCell ref="B16:E16"/>
    <mergeCell ref="B15:E15"/>
    <mergeCell ref="P9:Q9"/>
    <mergeCell ref="L10:M10"/>
    <mergeCell ref="B30:E30"/>
    <mergeCell ref="B31:E31"/>
    <mergeCell ref="B29:E29"/>
    <mergeCell ref="B24:E24"/>
    <mergeCell ref="B28:E28"/>
    <mergeCell ref="B26:E26"/>
    <mergeCell ref="B25:E25"/>
    <mergeCell ref="B27:E27"/>
    <mergeCell ref="V10:W10"/>
    <mergeCell ref="B20:E20"/>
    <mergeCell ref="B17:E17"/>
    <mergeCell ref="B18:E18"/>
    <mergeCell ref="B19:E19"/>
    <mergeCell ref="N10:O10"/>
    <mergeCell ref="P10:Q10"/>
    <mergeCell ref="CJ10:CJ11"/>
    <mergeCell ref="CK10:CK11"/>
    <mergeCell ref="B12:E12"/>
    <mergeCell ref="B14:E14"/>
    <mergeCell ref="B13:E13"/>
    <mergeCell ref="BN10:BO10"/>
    <mergeCell ref="BP10:BQ10"/>
    <mergeCell ref="BR10:BS10"/>
    <mergeCell ref="CH10:CI10"/>
    <mergeCell ref="BF10:BG10"/>
    <mergeCell ref="BJ10:BK10"/>
    <mergeCell ref="BL10:BM10"/>
    <mergeCell ref="AR10:AS10"/>
    <mergeCell ref="AT10:AU10"/>
    <mergeCell ref="AV10:AW10"/>
    <mergeCell ref="BD10:BE10"/>
    <mergeCell ref="BB10:BC10"/>
    <mergeCell ref="AX10:AY10"/>
    <mergeCell ref="AZ10:BA10"/>
    <mergeCell ref="BH10:BI10"/>
    <mergeCell ref="AP10:AQ10"/>
    <mergeCell ref="AL10:AM10"/>
    <mergeCell ref="AN10:AO10"/>
    <mergeCell ref="A8:G8"/>
    <mergeCell ref="G9:G11"/>
    <mergeCell ref="H9:I9"/>
    <mergeCell ref="J9:K9"/>
    <mergeCell ref="A9:A11"/>
    <mergeCell ref="B9:E11"/>
    <mergeCell ref="F9:F11"/>
    <mergeCell ref="AJ10:AK10"/>
    <mergeCell ref="X10:Y10"/>
    <mergeCell ref="AB10:AC10"/>
    <mergeCell ref="AD10:AE10"/>
    <mergeCell ref="AF10:AG10"/>
    <mergeCell ref="Z10:AA10"/>
    <mergeCell ref="B35:E35"/>
    <mergeCell ref="B32:E32"/>
    <mergeCell ref="B33:E33"/>
    <mergeCell ref="B34:E34"/>
    <mergeCell ref="B38:E38"/>
    <mergeCell ref="B43:E43"/>
    <mergeCell ref="B37:E37"/>
    <mergeCell ref="B36:E36"/>
    <mergeCell ref="A39:E39"/>
    <mergeCell ref="B41:E41"/>
    <mergeCell ref="B53:E53"/>
    <mergeCell ref="B54:E54"/>
    <mergeCell ref="B42:E42"/>
    <mergeCell ref="B40:E40"/>
    <mergeCell ref="B46:E46"/>
    <mergeCell ref="B44:E44"/>
    <mergeCell ref="B45:E45"/>
    <mergeCell ref="B49:E49"/>
    <mergeCell ref="B47:E47"/>
    <mergeCell ref="B48:E48"/>
    <mergeCell ref="B70:E70"/>
    <mergeCell ref="B66:E66"/>
    <mergeCell ref="A51:E51"/>
    <mergeCell ref="B59:E59"/>
    <mergeCell ref="B61:E61"/>
    <mergeCell ref="B50:E50"/>
    <mergeCell ref="B52:E52"/>
    <mergeCell ref="B58:E58"/>
    <mergeCell ref="B60:E60"/>
    <mergeCell ref="B55:E55"/>
    <mergeCell ref="B56:E56"/>
    <mergeCell ref="B57:E57"/>
    <mergeCell ref="B63:E63"/>
    <mergeCell ref="B62:E62"/>
    <mergeCell ref="B71:E71"/>
    <mergeCell ref="B64:E64"/>
    <mergeCell ref="B65:E65"/>
    <mergeCell ref="B69:E69"/>
    <mergeCell ref="B68:E68"/>
    <mergeCell ref="B67:E67"/>
  </mergeCells>
  <printOptions/>
  <pageMargins left="0.94" right="0.17" top="0.47" bottom="0.1968503937007874" header="0.23" footer="0.15748031496062992"/>
  <pageSetup horizontalDpi="600" verticalDpi="600" orientation="landscape" paperSize="9" scale="50" r:id="rId1"/>
  <colBreaks count="1" manualBreakCount="1">
    <brk id="89" max="6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O76"/>
  <sheetViews>
    <sheetView tabSelected="1" zoomScale="75" zoomScaleNormal="75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5.00390625" style="0" customWidth="1"/>
    <col min="5" max="5" width="46.375" style="0" customWidth="1"/>
    <col min="6" max="6" width="8.00390625" style="0" customWidth="1"/>
    <col min="7" max="7" width="8.625" style="0" customWidth="1"/>
    <col min="8" max="8" width="9.625" style="0" customWidth="1"/>
    <col min="9" max="9" width="10.375" style="0" customWidth="1"/>
    <col min="10" max="10" width="11.25390625" style="0" customWidth="1"/>
    <col min="11" max="12" width="10.75390625" style="0" customWidth="1"/>
    <col min="13" max="13" width="12.75390625" style="0" customWidth="1"/>
    <col min="14" max="14" width="10.00390625" style="0" customWidth="1"/>
    <col min="15" max="15" width="15.00390625" style="0" customWidth="1"/>
  </cols>
  <sheetData>
    <row r="3" spans="1:15" ht="18">
      <c r="A3" s="672" t="s">
        <v>334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</row>
    <row r="4" ht="13.5" thickBot="1"/>
    <row r="5" spans="1:15" ht="16.5" customHeight="1">
      <c r="A5" s="966" t="s">
        <v>0</v>
      </c>
      <c r="B5" s="969" t="s">
        <v>40</v>
      </c>
      <c r="C5" s="969"/>
      <c r="D5" s="969"/>
      <c r="E5" s="970"/>
      <c r="F5" s="984" t="s">
        <v>2</v>
      </c>
      <c r="G5" s="963" t="s">
        <v>41</v>
      </c>
      <c r="H5" s="982" t="s">
        <v>66</v>
      </c>
      <c r="I5" s="960"/>
      <c r="J5" s="959" t="s">
        <v>67</v>
      </c>
      <c r="K5" s="960"/>
      <c r="L5" s="959" t="s">
        <v>77</v>
      </c>
      <c r="M5" s="980"/>
      <c r="N5" s="975" t="s">
        <v>68</v>
      </c>
      <c r="O5" s="976"/>
    </row>
    <row r="6" spans="1:15" ht="15.75" thickBot="1">
      <c r="A6" s="967"/>
      <c r="B6" s="971"/>
      <c r="C6" s="971"/>
      <c r="D6" s="971"/>
      <c r="E6" s="972"/>
      <c r="F6" s="985"/>
      <c r="G6" s="964"/>
      <c r="H6" s="983"/>
      <c r="I6" s="962"/>
      <c r="J6" s="961"/>
      <c r="K6" s="962"/>
      <c r="L6" s="961"/>
      <c r="M6" s="981"/>
      <c r="N6" s="957" t="s">
        <v>75</v>
      </c>
      <c r="O6" s="958"/>
    </row>
    <row r="7" spans="1:15" ht="30.75" thickBot="1">
      <c r="A7" s="968"/>
      <c r="B7" s="973"/>
      <c r="C7" s="973"/>
      <c r="D7" s="973"/>
      <c r="E7" s="974"/>
      <c r="F7" s="986"/>
      <c r="G7" s="965"/>
      <c r="H7" s="167" t="s">
        <v>6</v>
      </c>
      <c r="I7" s="168" t="s">
        <v>7</v>
      </c>
      <c r="J7" s="169" t="s">
        <v>6</v>
      </c>
      <c r="K7" s="170" t="s">
        <v>7</v>
      </c>
      <c r="L7" s="171" t="s">
        <v>6</v>
      </c>
      <c r="M7" s="172" t="s">
        <v>7</v>
      </c>
      <c r="N7" s="167" t="s">
        <v>6</v>
      </c>
      <c r="O7" s="172" t="s">
        <v>7</v>
      </c>
    </row>
    <row r="8" spans="1:15" ht="15" customHeight="1" thickBot="1">
      <c r="A8" s="299"/>
      <c r="B8" s="832" t="s">
        <v>42</v>
      </c>
      <c r="C8" s="844"/>
      <c r="D8" s="844"/>
      <c r="E8" s="845"/>
      <c r="F8" s="206"/>
      <c r="G8" s="205"/>
      <c r="H8" s="284"/>
      <c r="I8" s="285"/>
      <c r="J8" s="286"/>
      <c r="K8" s="287"/>
      <c r="L8" s="288"/>
      <c r="M8" s="289"/>
      <c r="N8" s="281"/>
      <c r="O8" s="282"/>
    </row>
    <row r="9" spans="1:15" ht="22.5" customHeight="1">
      <c r="A9" s="203">
        <v>1</v>
      </c>
      <c r="B9" s="944" t="s">
        <v>131</v>
      </c>
      <c r="C9" s="945"/>
      <c r="D9" s="945"/>
      <c r="E9" s="946"/>
      <c r="F9" s="209" t="s">
        <v>17</v>
      </c>
      <c r="G9" s="283">
        <v>7000</v>
      </c>
      <c r="H9" s="210">
        <f>'Рем.стр.ДУ-1'!BP13</f>
        <v>0</v>
      </c>
      <c r="I9" s="211">
        <f>'Рем.стр.ДУ-1'!BQ13</f>
        <v>0</v>
      </c>
      <c r="J9" s="205">
        <f>'Рем.стр.ДУ 2'!BL13</f>
        <v>0</v>
      </c>
      <c r="K9" s="204">
        <f>'Рем.стр.ДУ 2'!BM13</f>
        <v>0</v>
      </c>
      <c r="L9" s="206">
        <f>'Рем.стр.ДУ-3'!CJ13</f>
        <v>0</v>
      </c>
      <c r="M9" s="290">
        <f>'Рем.стр.ДУ-3'!CK13</f>
        <v>0</v>
      </c>
      <c r="N9" s="207">
        <f aca="true" t="shared" si="0" ref="N9:O16">H9+J9+L9</f>
        <v>0</v>
      </c>
      <c r="O9" s="208">
        <f t="shared" si="0"/>
        <v>0</v>
      </c>
    </row>
    <row r="10" spans="1:15" s="157" customFormat="1" ht="27.75" customHeight="1">
      <c r="A10" s="203">
        <v>2</v>
      </c>
      <c r="B10" s="929" t="s">
        <v>95</v>
      </c>
      <c r="C10" s="930"/>
      <c r="D10" s="930"/>
      <c r="E10" s="931"/>
      <c r="F10" s="209" t="s">
        <v>43</v>
      </c>
      <c r="G10" s="283">
        <v>9500</v>
      </c>
      <c r="H10" s="210">
        <f>'Рем.стр.ДУ-1'!BP14</f>
        <v>0</v>
      </c>
      <c r="I10" s="211">
        <f>'Рем.стр.ДУ-1'!BQ14</f>
        <v>0</v>
      </c>
      <c r="J10" s="205">
        <f>'Рем.стр.ДУ 2'!BL14</f>
        <v>0</v>
      </c>
      <c r="K10" s="204">
        <f>'Рем.стр.ДУ 2'!BM14</f>
        <v>0</v>
      </c>
      <c r="L10" s="206">
        <f>'Рем.стр.ДУ-3'!CJ14</f>
        <v>0</v>
      </c>
      <c r="M10" s="290">
        <f>'Рем.стр.ДУ-3'!CK14</f>
        <v>0</v>
      </c>
      <c r="N10" s="207">
        <f t="shared" si="0"/>
        <v>0</v>
      </c>
      <c r="O10" s="208">
        <f t="shared" si="0"/>
        <v>0</v>
      </c>
    </row>
    <row r="11" spans="1:15" s="157" customFormat="1" ht="27.75" customHeight="1">
      <c r="A11" s="203">
        <v>3</v>
      </c>
      <c r="B11" s="932" t="s">
        <v>158</v>
      </c>
      <c r="C11" s="930"/>
      <c r="D11" s="930"/>
      <c r="E11" s="931"/>
      <c r="F11" s="209" t="s">
        <v>44</v>
      </c>
      <c r="G11" s="283">
        <v>350</v>
      </c>
      <c r="H11" s="210">
        <f>'Рем.стр.ДУ-1'!BP15</f>
        <v>0</v>
      </c>
      <c r="I11" s="211">
        <f>'Рем.стр.ДУ-1'!BQ15</f>
        <v>0</v>
      </c>
      <c r="J11" s="205">
        <f>'Рем.стр.ДУ 2'!BL15</f>
        <v>0</v>
      </c>
      <c r="K11" s="204">
        <f>'Рем.стр.ДУ 2'!BM15</f>
        <v>0</v>
      </c>
      <c r="L11" s="206">
        <f>'Рем.стр.ДУ-3'!CJ15</f>
        <v>0</v>
      </c>
      <c r="M11" s="290">
        <f>'Рем.стр.ДУ-3'!CK15</f>
        <v>0</v>
      </c>
      <c r="N11" s="207">
        <f t="shared" si="0"/>
        <v>0</v>
      </c>
      <c r="O11" s="208">
        <f t="shared" si="0"/>
        <v>0</v>
      </c>
    </row>
    <row r="12" spans="1:15" ht="26.25" customHeight="1">
      <c r="A12" s="203">
        <v>4</v>
      </c>
      <c r="B12" s="932" t="s">
        <v>157</v>
      </c>
      <c r="C12" s="930"/>
      <c r="D12" s="930"/>
      <c r="E12" s="931"/>
      <c r="F12" s="209" t="s">
        <v>44</v>
      </c>
      <c r="G12" s="283">
        <v>60</v>
      </c>
      <c r="H12" s="210">
        <f>'Рем.стр.ДУ-1'!BP16</f>
        <v>0</v>
      </c>
      <c r="I12" s="211">
        <f>'Рем.стр.ДУ-1'!BQ16</f>
        <v>0</v>
      </c>
      <c r="J12" s="205">
        <f>'Рем.стр.ДУ 2'!BL16</f>
        <v>0</v>
      </c>
      <c r="K12" s="204">
        <f>'Рем.стр.ДУ 2'!BM16</f>
        <v>0</v>
      </c>
      <c r="L12" s="206">
        <f>'Рем.стр.ДУ-3'!CJ16</f>
        <v>0</v>
      </c>
      <c r="M12" s="290">
        <f>'Рем.стр.ДУ-3'!CK16</f>
        <v>0</v>
      </c>
      <c r="N12" s="207">
        <f t="shared" si="0"/>
        <v>0</v>
      </c>
      <c r="O12" s="208">
        <f t="shared" si="0"/>
        <v>0</v>
      </c>
    </row>
    <row r="13" spans="1:15" s="157" customFormat="1" ht="22.5" customHeight="1">
      <c r="A13" s="203">
        <v>5</v>
      </c>
      <c r="B13" s="932" t="s">
        <v>71</v>
      </c>
      <c r="C13" s="933"/>
      <c r="D13" s="933"/>
      <c r="E13" s="934"/>
      <c r="F13" s="209" t="s">
        <v>44</v>
      </c>
      <c r="G13" s="283">
        <v>900</v>
      </c>
      <c r="H13" s="210">
        <f>'Рем.стр.ДУ-1'!BP17</f>
        <v>0</v>
      </c>
      <c r="I13" s="211">
        <f>'Рем.стр.ДУ-1'!BQ17</f>
        <v>0</v>
      </c>
      <c r="J13" s="205">
        <f>'Рем.стр.ДУ 2'!BL17</f>
        <v>0</v>
      </c>
      <c r="K13" s="204">
        <f>'Рем.стр.ДУ 2'!BM17</f>
        <v>0</v>
      </c>
      <c r="L13" s="206">
        <f>'Рем.стр.ДУ-3'!CJ17</f>
        <v>0</v>
      </c>
      <c r="M13" s="290">
        <f>'Рем.стр.ДУ-3'!CK17</f>
        <v>0</v>
      </c>
      <c r="N13" s="207">
        <f t="shared" si="0"/>
        <v>0</v>
      </c>
      <c r="O13" s="208">
        <f t="shared" si="0"/>
        <v>0</v>
      </c>
    </row>
    <row r="14" spans="1:15" s="157" customFormat="1" ht="24" customHeight="1">
      <c r="A14" s="203">
        <v>6</v>
      </c>
      <c r="B14" s="929" t="s">
        <v>346</v>
      </c>
      <c r="C14" s="933"/>
      <c r="D14" s="933"/>
      <c r="E14" s="934"/>
      <c r="F14" s="209" t="s">
        <v>96</v>
      </c>
      <c r="G14" s="283"/>
      <c r="H14" s="210">
        <f>'Рем.стр.ДУ-1'!BP18</f>
        <v>0</v>
      </c>
      <c r="I14" s="211">
        <f>'Рем.стр.ДУ-1'!BQ18</f>
        <v>0</v>
      </c>
      <c r="J14" s="205">
        <f>'Рем.стр.ДУ 2'!BL18</f>
        <v>0</v>
      </c>
      <c r="K14" s="204">
        <f>'Рем.стр.ДУ 2'!BM18</f>
        <v>0</v>
      </c>
      <c r="L14" s="206">
        <f>'Рем.стр.ДУ-3'!CJ18</f>
        <v>154</v>
      </c>
      <c r="M14" s="290">
        <f>'Рем.стр.ДУ-3'!CK18</f>
        <v>46200</v>
      </c>
      <c r="N14" s="207">
        <f t="shared" si="0"/>
        <v>154</v>
      </c>
      <c r="O14" s="208">
        <f t="shared" si="0"/>
        <v>46200</v>
      </c>
    </row>
    <row r="15" spans="1:15" ht="22.5" customHeight="1">
      <c r="A15" s="203">
        <v>7</v>
      </c>
      <c r="B15" s="932" t="s">
        <v>156</v>
      </c>
      <c r="C15" s="933"/>
      <c r="D15" s="933"/>
      <c r="E15" s="934"/>
      <c r="F15" s="209" t="s">
        <v>44</v>
      </c>
      <c r="G15" s="283">
        <v>400</v>
      </c>
      <c r="H15" s="210">
        <f>'Рем.стр.ДУ-1'!BP19</f>
        <v>1200</v>
      </c>
      <c r="I15" s="211">
        <f>'Рем.стр.ДУ-1'!BQ19</f>
        <v>480000</v>
      </c>
      <c r="J15" s="205">
        <f>'Рем.стр.ДУ 2'!BL19</f>
        <v>220</v>
      </c>
      <c r="K15" s="204">
        <f>'Рем.стр.ДУ 2'!BM19</f>
        <v>88000</v>
      </c>
      <c r="L15" s="206">
        <f>'Рем.стр.ДУ-3'!CJ19</f>
        <v>2150</v>
      </c>
      <c r="M15" s="290">
        <f>'Рем.стр.ДУ-3'!CK19</f>
        <v>860000</v>
      </c>
      <c r="N15" s="207">
        <f t="shared" si="0"/>
        <v>3570</v>
      </c>
      <c r="O15" s="208">
        <f t="shared" si="0"/>
        <v>1428000</v>
      </c>
    </row>
    <row r="16" spans="1:15" s="157" customFormat="1" ht="22.5" customHeight="1" thickBot="1">
      <c r="A16" s="203">
        <v>8</v>
      </c>
      <c r="B16" s="951" t="s">
        <v>94</v>
      </c>
      <c r="C16" s="952"/>
      <c r="D16" s="952"/>
      <c r="E16" s="953"/>
      <c r="F16" s="209" t="s">
        <v>44</v>
      </c>
      <c r="G16" s="283">
        <v>800</v>
      </c>
      <c r="H16" s="210">
        <f>'Рем.стр.ДУ-1'!BP20</f>
        <v>0</v>
      </c>
      <c r="I16" s="211">
        <f>'Рем.стр.ДУ-1'!BQ20</f>
        <v>0</v>
      </c>
      <c r="J16" s="205">
        <f>'Рем.стр.ДУ 2'!BL20</f>
        <v>0</v>
      </c>
      <c r="K16" s="204">
        <f>'Рем.стр.ДУ 2'!BM20</f>
        <v>0</v>
      </c>
      <c r="L16" s="206">
        <f>'Рем.стр.ДУ-3'!CJ20</f>
        <v>7.5</v>
      </c>
      <c r="M16" s="290">
        <f>'Рем.стр.ДУ-3'!CK20</f>
        <v>6000</v>
      </c>
      <c r="N16" s="207">
        <f t="shared" si="0"/>
        <v>7.5</v>
      </c>
      <c r="O16" s="208">
        <f t="shared" si="0"/>
        <v>6000</v>
      </c>
    </row>
    <row r="17" spans="1:15" ht="15.75" customHeight="1" thickBot="1">
      <c r="A17" s="299"/>
      <c r="B17" s="832" t="s">
        <v>46</v>
      </c>
      <c r="C17" s="844"/>
      <c r="D17" s="844"/>
      <c r="E17" s="845"/>
      <c r="F17" s="213"/>
      <c r="G17" s="283"/>
      <c r="H17" s="210"/>
      <c r="I17" s="211"/>
      <c r="J17" s="205"/>
      <c r="K17" s="204"/>
      <c r="L17" s="206">
        <f>'Рем.стр.ДУ-3'!CJ21</f>
        <v>0</v>
      </c>
      <c r="M17" s="290">
        <f>'Рем.стр.ДУ-3'!CK21</f>
        <v>0</v>
      </c>
      <c r="N17" s="207"/>
      <c r="O17" s="208"/>
    </row>
    <row r="18" spans="1:15" ht="19.5" customHeight="1">
      <c r="A18" s="203">
        <v>9</v>
      </c>
      <c r="B18" s="954" t="s">
        <v>129</v>
      </c>
      <c r="C18" s="955"/>
      <c r="D18" s="955"/>
      <c r="E18" s="956"/>
      <c r="F18" s="209" t="s">
        <v>45</v>
      </c>
      <c r="G18" s="283">
        <v>600</v>
      </c>
      <c r="H18" s="210">
        <f>'Рем.стр.ДУ-1'!BP22</f>
        <v>0</v>
      </c>
      <c r="I18" s="211">
        <f>'Рем.стр.ДУ-1'!BQ22</f>
        <v>0</v>
      </c>
      <c r="J18" s="205">
        <f>'Рем.стр.ДУ 2'!BL22</f>
        <v>0</v>
      </c>
      <c r="K18" s="204">
        <f>'Рем.стр.ДУ 2'!BM22</f>
        <v>0</v>
      </c>
      <c r="L18" s="206">
        <f>'Рем.стр.ДУ-3'!CJ22</f>
        <v>200</v>
      </c>
      <c r="M18" s="290">
        <f>'Рем.стр.ДУ-3'!CK22</f>
        <v>120000</v>
      </c>
      <c r="N18" s="207">
        <f>H18+J18+L18</f>
        <v>200</v>
      </c>
      <c r="O18" s="208">
        <f>I18+K18+M18</f>
        <v>120000</v>
      </c>
    </row>
    <row r="19" spans="1:15" ht="22.5" customHeight="1">
      <c r="A19" s="203">
        <v>10</v>
      </c>
      <c r="B19" s="929" t="s">
        <v>214</v>
      </c>
      <c r="C19" s="933"/>
      <c r="D19" s="933"/>
      <c r="E19" s="934"/>
      <c r="F19" s="209" t="s">
        <v>44</v>
      </c>
      <c r="G19" s="283">
        <v>1500</v>
      </c>
      <c r="H19" s="210">
        <f>'Рем.стр.ДУ-1'!BP23</f>
        <v>0</v>
      </c>
      <c r="I19" s="211">
        <f>'Рем.стр.ДУ-1'!BQ23</f>
        <v>0</v>
      </c>
      <c r="J19" s="205">
        <f>'Рем.стр.ДУ 2'!BL23</f>
        <v>0</v>
      </c>
      <c r="K19" s="204">
        <f>'Рем.стр.ДУ 2'!BM23</f>
        <v>0</v>
      </c>
      <c r="L19" s="206">
        <f>'Рем.стр.ДУ-3'!CJ23</f>
        <v>0</v>
      </c>
      <c r="M19" s="290">
        <f>'Рем.стр.ДУ-3'!CK23</f>
        <v>0</v>
      </c>
      <c r="N19" s="207">
        <f>H19+J19+L19</f>
        <v>0</v>
      </c>
      <c r="O19" s="208">
        <f>I19+K19+M19</f>
        <v>0</v>
      </c>
    </row>
    <row r="20" spans="1:15" s="157" customFormat="1" ht="22.5" customHeight="1">
      <c r="A20" s="203">
        <v>11</v>
      </c>
      <c r="B20" s="929" t="s">
        <v>148</v>
      </c>
      <c r="C20" s="933"/>
      <c r="D20" s="933"/>
      <c r="E20" s="934"/>
      <c r="F20" s="209" t="s">
        <v>44</v>
      </c>
      <c r="G20" s="283">
        <v>2700</v>
      </c>
      <c r="H20" s="210">
        <f>'Рем.стр.ДУ-1'!BP24</f>
        <v>12</v>
      </c>
      <c r="I20" s="211">
        <f>'Рем.стр.ДУ-1'!BQ24</f>
        <v>32400</v>
      </c>
      <c r="J20" s="205">
        <f>'Рем.стр.ДУ 2'!BL24</f>
        <v>0</v>
      </c>
      <c r="K20" s="204">
        <f>'Рем.стр.ДУ 2'!BM24</f>
        <v>0</v>
      </c>
      <c r="L20" s="206">
        <f>'Рем.стр.ДУ-3'!CJ24</f>
        <v>0</v>
      </c>
      <c r="M20" s="290">
        <f>'Рем.стр.ДУ-3'!CK24</f>
        <v>0</v>
      </c>
      <c r="N20" s="207">
        <f aca="true" t="shared" si="1" ref="N20:N34">H20+J20+L20</f>
        <v>12</v>
      </c>
      <c r="O20" s="208">
        <f aca="true" t="shared" si="2" ref="O20:O34">I20+K20+M20</f>
        <v>32400</v>
      </c>
    </row>
    <row r="21" spans="1:15" s="157" customFormat="1" ht="22.5" customHeight="1">
      <c r="A21" s="203">
        <v>12</v>
      </c>
      <c r="B21" s="929" t="s">
        <v>47</v>
      </c>
      <c r="C21" s="930"/>
      <c r="D21" s="930"/>
      <c r="E21" s="931"/>
      <c r="F21" s="209" t="s">
        <v>44</v>
      </c>
      <c r="G21" s="283">
        <v>860</v>
      </c>
      <c r="H21" s="210">
        <f>'Рем.стр.ДУ-1'!BP25</f>
        <v>28</v>
      </c>
      <c r="I21" s="211">
        <f>'Рем.стр.ДУ-1'!BQ25</f>
        <v>24080</v>
      </c>
      <c r="J21" s="205">
        <f>'Рем.стр.ДУ 2'!BL25</f>
        <v>0</v>
      </c>
      <c r="K21" s="204">
        <f>'Рем.стр.ДУ 2'!BM25</f>
        <v>0</v>
      </c>
      <c r="L21" s="206">
        <f>'Рем.стр.ДУ-3'!CJ25</f>
        <v>173.5</v>
      </c>
      <c r="M21" s="290">
        <f>'Рем.стр.ДУ-3'!CK25</f>
        <v>149210</v>
      </c>
      <c r="N21" s="207">
        <f t="shared" si="1"/>
        <v>201.5</v>
      </c>
      <c r="O21" s="208">
        <f t="shared" si="2"/>
        <v>173290</v>
      </c>
    </row>
    <row r="22" spans="1:15" s="157" customFormat="1" ht="22.5" customHeight="1">
      <c r="A22" s="203">
        <v>13</v>
      </c>
      <c r="B22" s="929" t="s">
        <v>99</v>
      </c>
      <c r="C22" s="930"/>
      <c r="D22" s="930"/>
      <c r="E22" s="931"/>
      <c r="F22" s="209" t="s">
        <v>96</v>
      </c>
      <c r="G22" s="283">
        <v>500</v>
      </c>
      <c r="H22" s="210">
        <f>'Рем.стр.ДУ-1'!BP26</f>
        <v>77.4</v>
      </c>
      <c r="I22" s="211">
        <f>'Рем.стр.ДУ-1'!BQ26</f>
        <v>38700</v>
      </c>
      <c r="J22" s="205">
        <f>'Рем.стр.ДУ 2'!BL26</f>
        <v>0</v>
      </c>
      <c r="K22" s="204">
        <f>'Рем.стр.ДУ 2'!BM26</f>
        <v>0</v>
      </c>
      <c r="L22" s="206">
        <f>'Рем.стр.ДУ-3'!CJ26</f>
        <v>296</v>
      </c>
      <c r="M22" s="290">
        <f>'Рем.стр.ДУ-3'!CK26</f>
        <v>148000</v>
      </c>
      <c r="N22" s="207">
        <f t="shared" si="1"/>
        <v>373.4</v>
      </c>
      <c r="O22" s="208">
        <f t="shared" si="2"/>
        <v>186700</v>
      </c>
    </row>
    <row r="23" spans="1:15" s="157" customFormat="1" ht="22.5" customHeight="1">
      <c r="A23" s="203">
        <v>14</v>
      </c>
      <c r="B23" s="929" t="s">
        <v>130</v>
      </c>
      <c r="C23" s="930"/>
      <c r="D23" s="930"/>
      <c r="E23" s="931"/>
      <c r="F23" s="209" t="s">
        <v>44</v>
      </c>
      <c r="G23" s="283">
        <v>700</v>
      </c>
      <c r="H23" s="210">
        <f>'Рем.стр.ДУ-1'!BP27</f>
        <v>0</v>
      </c>
      <c r="I23" s="211">
        <f>'Рем.стр.ДУ-1'!BQ27</f>
        <v>0</v>
      </c>
      <c r="J23" s="205">
        <f>'Рем.стр.ДУ 2'!BL27</f>
        <v>101</v>
      </c>
      <c r="K23" s="204">
        <f>'Рем.стр.ДУ 2'!BM27</f>
        <v>70700</v>
      </c>
      <c r="L23" s="206">
        <f>'Рем.стр.ДУ-3'!CJ27</f>
        <v>223</v>
      </c>
      <c r="M23" s="290">
        <f>'Рем.стр.ДУ-3'!CK27</f>
        <v>156100</v>
      </c>
      <c r="N23" s="207">
        <f t="shared" si="1"/>
        <v>324</v>
      </c>
      <c r="O23" s="208">
        <f t="shared" si="2"/>
        <v>226800</v>
      </c>
    </row>
    <row r="24" spans="1:15" s="157" customFormat="1" ht="22.5" customHeight="1">
      <c r="A24" s="203">
        <v>15</v>
      </c>
      <c r="B24" s="929" t="s">
        <v>341</v>
      </c>
      <c r="C24" s="930"/>
      <c r="D24" s="930"/>
      <c r="E24" s="931"/>
      <c r="F24" s="209" t="s">
        <v>44</v>
      </c>
      <c r="G24" s="283">
        <v>1650</v>
      </c>
      <c r="H24" s="210">
        <f>'Рем.стр.ДУ-1'!BP28</f>
        <v>0</v>
      </c>
      <c r="I24" s="211">
        <f>'Рем.стр.ДУ-1'!BQ28</f>
        <v>0</v>
      </c>
      <c r="J24" s="205">
        <f>'Рем.стр.ДУ 2'!BL28</f>
        <v>0</v>
      </c>
      <c r="K24" s="204">
        <f>'Рем.стр.ДУ 2'!BM28</f>
        <v>0</v>
      </c>
      <c r="L24" s="206">
        <f>'Рем.стр.ДУ-3'!CJ28</f>
        <v>0</v>
      </c>
      <c r="M24" s="290">
        <f>'Рем.стр.ДУ-3'!CK28</f>
        <v>0</v>
      </c>
      <c r="N24" s="207">
        <f t="shared" si="1"/>
        <v>0</v>
      </c>
      <c r="O24" s="208">
        <f t="shared" si="2"/>
        <v>0</v>
      </c>
    </row>
    <row r="25" spans="1:15" s="157" customFormat="1" ht="22.5" customHeight="1">
      <c r="A25" s="203">
        <v>16</v>
      </c>
      <c r="B25" s="932" t="s">
        <v>180</v>
      </c>
      <c r="C25" s="930"/>
      <c r="D25" s="930"/>
      <c r="E25" s="931"/>
      <c r="F25" s="209" t="s">
        <v>44</v>
      </c>
      <c r="G25" s="283">
        <v>450</v>
      </c>
      <c r="H25" s="210">
        <f>'Рем.стр.ДУ-1'!BP29</f>
        <v>20</v>
      </c>
      <c r="I25" s="211">
        <f>'Рем.стр.ДУ-1'!BQ29</f>
        <v>9000</v>
      </c>
      <c r="J25" s="205">
        <f>'Рем.стр.ДУ 2'!BL29</f>
        <v>63.6</v>
      </c>
      <c r="K25" s="204">
        <f>'Рем.стр.ДУ 2'!BM29</f>
        <v>28620</v>
      </c>
      <c r="L25" s="206">
        <f>'Рем.стр.ДУ-3'!CJ29</f>
        <v>48.5</v>
      </c>
      <c r="M25" s="290">
        <f>'Рем.стр.ДУ-3'!CK29</f>
        <v>21825</v>
      </c>
      <c r="N25" s="207">
        <f t="shared" si="1"/>
        <v>132.1</v>
      </c>
      <c r="O25" s="208">
        <f t="shared" si="2"/>
        <v>59445</v>
      </c>
    </row>
    <row r="26" spans="1:15" s="157" customFormat="1" ht="22.5" customHeight="1">
      <c r="A26" s="203">
        <v>17</v>
      </c>
      <c r="B26" s="929" t="s">
        <v>154</v>
      </c>
      <c r="C26" s="933"/>
      <c r="D26" s="933"/>
      <c r="E26" s="934"/>
      <c r="F26" s="209" t="s">
        <v>44</v>
      </c>
      <c r="G26" s="283">
        <v>30</v>
      </c>
      <c r="H26" s="210">
        <f>'Рем.стр.ДУ-1'!BP30</f>
        <v>80</v>
      </c>
      <c r="I26" s="211">
        <f>'Рем.стр.ДУ-1'!BQ30</f>
        <v>2400</v>
      </c>
      <c r="J26" s="205">
        <f>'Рем.стр.ДУ 2'!BL30</f>
        <v>0</v>
      </c>
      <c r="K26" s="204">
        <f>'Рем.стр.ДУ 2'!BM30</f>
        <v>0</v>
      </c>
      <c r="L26" s="206">
        <f>'Рем.стр.ДУ-3'!CJ30</f>
        <v>0</v>
      </c>
      <c r="M26" s="290">
        <f>'Рем.стр.ДУ-3'!CK30</f>
        <v>0</v>
      </c>
      <c r="N26" s="207">
        <f t="shared" si="1"/>
        <v>80</v>
      </c>
      <c r="O26" s="208">
        <f t="shared" si="2"/>
        <v>2400</v>
      </c>
    </row>
    <row r="27" spans="1:15" s="157" customFormat="1" ht="25.5" customHeight="1">
      <c r="A27" s="203">
        <v>18</v>
      </c>
      <c r="B27" s="932" t="s">
        <v>295</v>
      </c>
      <c r="C27" s="930"/>
      <c r="D27" s="930"/>
      <c r="E27" s="931"/>
      <c r="F27" s="209" t="s">
        <v>44</v>
      </c>
      <c r="G27" s="283">
        <v>550</v>
      </c>
      <c r="H27" s="210">
        <f>'Рем.стр.ДУ-1'!BP32</f>
        <v>120</v>
      </c>
      <c r="I27" s="211">
        <f>'Рем.стр.ДУ-1'!BQ32</f>
        <v>42000</v>
      </c>
      <c r="J27" s="205">
        <f>'Рем.стр.ДУ 2'!BL31</f>
        <v>58.5</v>
      </c>
      <c r="K27" s="204">
        <f>'Рем.стр.ДУ 2'!BM31</f>
        <v>32175</v>
      </c>
      <c r="L27" s="206">
        <f>'Рем.стр.ДУ-3'!CJ31</f>
        <v>0</v>
      </c>
      <c r="M27" s="290">
        <f>'Рем.стр.ДУ-3'!CK31</f>
        <v>0</v>
      </c>
      <c r="N27" s="207">
        <f t="shared" si="1"/>
        <v>178.5</v>
      </c>
      <c r="O27" s="208">
        <f t="shared" si="2"/>
        <v>74175</v>
      </c>
    </row>
    <row r="28" spans="1:15" s="157" customFormat="1" ht="25.5" customHeight="1">
      <c r="A28" s="203">
        <v>19</v>
      </c>
      <c r="B28" s="932" t="s">
        <v>296</v>
      </c>
      <c r="C28" s="933"/>
      <c r="D28" s="933"/>
      <c r="E28" s="934"/>
      <c r="F28" s="491" t="s">
        <v>44</v>
      </c>
      <c r="G28" s="492">
        <v>350</v>
      </c>
      <c r="H28" s="210">
        <f>'Рем.стр.ДУ-1'!BP33</f>
        <v>0</v>
      </c>
      <c r="I28" s="211">
        <f>'Рем.стр.ДУ-1'!BQ33</f>
        <v>0</v>
      </c>
      <c r="J28" s="205">
        <f>'Рем.стр.ДУ 2'!BL32</f>
        <v>70</v>
      </c>
      <c r="K28" s="204">
        <f>'Рем.стр.ДУ 2'!BM32</f>
        <v>24500</v>
      </c>
      <c r="L28" s="206">
        <f>'Рем.стр.ДУ-3'!CJ32</f>
        <v>140</v>
      </c>
      <c r="M28" s="290">
        <f>'Рем.стр.ДУ-3'!CK32</f>
        <v>49000</v>
      </c>
      <c r="N28" s="207">
        <f t="shared" si="1"/>
        <v>210</v>
      </c>
      <c r="O28" s="208">
        <f t="shared" si="2"/>
        <v>73500</v>
      </c>
    </row>
    <row r="29" spans="1:15" ht="24.75" customHeight="1">
      <c r="A29" s="203">
        <v>20</v>
      </c>
      <c r="B29" s="932" t="s">
        <v>189</v>
      </c>
      <c r="C29" s="933"/>
      <c r="D29" s="933"/>
      <c r="E29" s="934"/>
      <c r="F29" s="209" t="s">
        <v>17</v>
      </c>
      <c r="G29" s="283">
        <v>12000</v>
      </c>
      <c r="H29" s="210">
        <f>'Рем.стр.ДУ-1'!BP33</f>
        <v>0</v>
      </c>
      <c r="I29" s="211">
        <f>'Рем.стр.ДУ-1'!BQ33</f>
        <v>0</v>
      </c>
      <c r="J29" s="205">
        <f>'Рем.стр.ДУ 2'!BL33</f>
        <v>0</v>
      </c>
      <c r="K29" s="204">
        <f>'Рем.стр.ДУ 2'!BM33</f>
        <v>0</v>
      </c>
      <c r="L29" s="206">
        <f>'Рем.стр.ДУ-3'!CJ33</f>
        <v>0</v>
      </c>
      <c r="M29" s="290">
        <f>'Рем.стр.ДУ-3'!CK33</f>
        <v>0</v>
      </c>
      <c r="N29" s="207">
        <f t="shared" si="1"/>
        <v>0</v>
      </c>
      <c r="O29" s="208">
        <f t="shared" si="2"/>
        <v>0</v>
      </c>
    </row>
    <row r="30" spans="1:15" s="157" customFormat="1" ht="22.5" customHeight="1">
      <c r="A30" s="203">
        <v>21</v>
      </c>
      <c r="B30" s="932" t="s">
        <v>101</v>
      </c>
      <c r="C30" s="933"/>
      <c r="D30" s="933"/>
      <c r="E30" s="934"/>
      <c r="F30" s="212" t="s">
        <v>44</v>
      </c>
      <c r="G30" s="283">
        <v>700</v>
      </c>
      <c r="H30" s="210">
        <f>'Рем.стр.ДУ-1'!BP34</f>
        <v>0</v>
      </c>
      <c r="I30" s="211">
        <f>'Рем.стр.ДУ-1'!BQ34</f>
        <v>0</v>
      </c>
      <c r="J30" s="205">
        <f>'Рем.стр.ДУ 2'!BL34</f>
        <v>0</v>
      </c>
      <c r="K30" s="204">
        <f>'Рем.стр.ДУ 2'!BM34</f>
        <v>0</v>
      </c>
      <c r="L30" s="206">
        <f>'Рем.стр.ДУ-3'!CJ34</f>
        <v>0</v>
      </c>
      <c r="M30" s="290">
        <f>'Рем.стр.ДУ-3'!CK34</f>
        <v>0</v>
      </c>
      <c r="N30" s="207">
        <f t="shared" si="1"/>
        <v>0</v>
      </c>
      <c r="O30" s="208">
        <f t="shared" si="2"/>
        <v>0</v>
      </c>
    </row>
    <row r="31" spans="1:15" ht="22.5" customHeight="1">
      <c r="A31" s="203">
        <v>22</v>
      </c>
      <c r="B31" s="929" t="s">
        <v>48</v>
      </c>
      <c r="C31" s="930"/>
      <c r="D31" s="930"/>
      <c r="E31" s="931"/>
      <c r="F31" s="209" t="s">
        <v>17</v>
      </c>
      <c r="G31" s="283">
        <v>7000</v>
      </c>
      <c r="H31" s="210">
        <f>'Рем.стр.ДУ-1'!BP35</f>
        <v>1</v>
      </c>
      <c r="I31" s="211">
        <f>'Рем.стр.ДУ-1'!BQ35</f>
        <v>7000</v>
      </c>
      <c r="J31" s="205">
        <f>'Рем.стр.ДУ 2'!BL35</f>
        <v>3</v>
      </c>
      <c r="K31" s="204">
        <f>'Рем.стр.ДУ 2'!BM35</f>
        <v>21000</v>
      </c>
      <c r="L31" s="206">
        <f>'Рем.стр.ДУ-3'!CJ35</f>
        <v>4</v>
      </c>
      <c r="M31" s="290">
        <f>'Рем.стр.ДУ-3'!CK35</f>
        <v>28000</v>
      </c>
      <c r="N31" s="207">
        <f t="shared" si="1"/>
        <v>8</v>
      </c>
      <c r="O31" s="208">
        <f t="shared" si="2"/>
        <v>56000</v>
      </c>
    </row>
    <row r="32" spans="1:15" s="157" customFormat="1" ht="22.5" customHeight="1">
      <c r="A32" s="203">
        <v>23</v>
      </c>
      <c r="B32" s="932" t="s">
        <v>340</v>
      </c>
      <c r="C32" s="933"/>
      <c r="D32" s="933"/>
      <c r="E32" s="934"/>
      <c r="F32" s="209" t="s">
        <v>43</v>
      </c>
      <c r="G32" s="283">
        <v>9000</v>
      </c>
      <c r="H32" s="210">
        <f>'Рем.стр.ДУ-1'!BP36</f>
        <v>0</v>
      </c>
      <c r="I32" s="211">
        <f>'Рем.стр.ДУ-1'!BQ36</f>
        <v>0</v>
      </c>
      <c r="J32" s="205">
        <f>'Рем.стр.ДУ 2'!BL36</f>
        <v>0</v>
      </c>
      <c r="K32" s="204">
        <f>'Рем.стр.ДУ 2'!BM36</f>
        <v>0</v>
      </c>
      <c r="L32" s="206">
        <f>'Рем.стр.ДУ-3'!CJ36</f>
        <v>2.8000000000000003</v>
      </c>
      <c r="M32" s="290">
        <f>'Рем.стр.ДУ-3'!CK36</f>
        <v>23800</v>
      </c>
      <c r="N32" s="207">
        <f t="shared" si="1"/>
        <v>2.8000000000000003</v>
      </c>
      <c r="O32" s="208">
        <f t="shared" si="2"/>
        <v>23800</v>
      </c>
    </row>
    <row r="33" spans="1:15" s="157" customFormat="1" ht="30" customHeight="1">
      <c r="A33" s="203">
        <v>24</v>
      </c>
      <c r="B33" s="932" t="s">
        <v>223</v>
      </c>
      <c r="C33" s="933"/>
      <c r="D33" s="933"/>
      <c r="E33" s="934"/>
      <c r="F33" s="209" t="s">
        <v>44</v>
      </c>
      <c r="G33" s="283">
        <v>4000</v>
      </c>
      <c r="H33" s="210">
        <f>'Рем.стр.ДУ-1'!BP37</f>
        <v>0</v>
      </c>
      <c r="I33" s="211">
        <f>'Рем.стр.ДУ-1'!BQ37</f>
        <v>0</v>
      </c>
      <c r="J33" s="205">
        <f>'Рем.стр.ДУ 2'!BL37</f>
        <v>0</v>
      </c>
      <c r="K33" s="204">
        <f>'Рем.стр.ДУ 2'!BM37</f>
        <v>0</v>
      </c>
      <c r="L33" s="206">
        <f>'Рем.стр.ДУ-3'!CJ37</f>
        <v>8.5</v>
      </c>
      <c r="M33" s="290">
        <f>'Рем.стр.ДУ-3'!CK37</f>
        <v>20000</v>
      </c>
      <c r="N33" s="207">
        <f t="shared" si="1"/>
        <v>8.5</v>
      </c>
      <c r="O33" s="208">
        <f t="shared" si="2"/>
        <v>20000</v>
      </c>
    </row>
    <row r="34" spans="1:15" ht="22.5" customHeight="1" thickBot="1">
      <c r="A34" s="300">
        <v>25</v>
      </c>
      <c r="B34" s="947" t="s">
        <v>224</v>
      </c>
      <c r="C34" s="948"/>
      <c r="D34" s="948"/>
      <c r="E34" s="949"/>
      <c r="F34" s="209" t="s">
        <v>17</v>
      </c>
      <c r="G34" s="283">
        <v>23000</v>
      </c>
      <c r="H34" s="210">
        <f>'Рем.стр.ДУ-1'!BP38</f>
        <v>0</v>
      </c>
      <c r="I34" s="211">
        <f>'Рем.стр.ДУ-1'!BQ38</f>
        <v>0</v>
      </c>
      <c r="J34" s="205">
        <f>'Рем.стр.ДУ 2'!BL38</f>
        <v>2</v>
      </c>
      <c r="K34" s="204">
        <f>'Рем.стр.ДУ 2'!BM38</f>
        <v>46000</v>
      </c>
      <c r="L34" s="206">
        <f>'Рем.стр.ДУ-3'!CJ38</f>
        <v>2</v>
      </c>
      <c r="M34" s="290">
        <f>'Рем.стр.ДУ-3'!CK38</f>
        <v>46000</v>
      </c>
      <c r="N34" s="207">
        <f t="shared" si="1"/>
        <v>4</v>
      </c>
      <c r="O34" s="208">
        <f t="shared" si="2"/>
        <v>92000</v>
      </c>
    </row>
    <row r="35" spans="1:15" ht="18" customHeight="1" thickBot="1">
      <c r="A35" s="302"/>
      <c r="B35" s="950" t="s">
        <v>49</v>
      </c>
      <c r="C35" s="844"/>
      <c r="D35" s="844"/>
      <c r="E35" s="845"/>
      <c r="F35" s="213"/>
      <c r="G35" s="283"/>
      <c r="H35" s="210"/>
      <c r="I35" s="211"/>
      <c r="J35" s="205"/>
      <c r="K35" s="204"/>
      <c r="L35" s="206">
        <f>'Рем.стр.ДУ-3'!CJ39</f>
        <v>0</v>
      </c>
      <c r="M35" s="290">
        <f>'Рем.стр.ДУ-3'!CK39</f>
        <v>0</v>
      </c>
      <c r="N35" s="207"/>
      <c r="O35" s="208"/>
    </row>
    <row r="36" spans="1:15" s="157" customFormat="1" ht="22.5" customHeight="1">
      <c r="A36" s="301">
        <v>26</v>
      </c>
      <c r="B36" s="944" t="s">
        <v>70</v>
      </c>
      <c r="C36" s="945"/>
      <c r="D36" s="945"/>
      <c r="E36" s="946"/>
      <c r="F36" s="209" t="s">
        <v>17</v>
      </c>
      <c r="G36" s="283">
        <v>38000</v>
      </c>
      <c r="H36" s="210">
        <f>'Рем.стр.ДУ-1'!BP40</f>
        <v>26</v>
      </c>
      <c r="I36" s="211">
        <f>'Рем.стр.ДУ-1'!BQ40</f>
        <v>961000</v>
      </c>
      <c r="J36" s="205">
        <f>'Рем.стр.ДУ 2'!BL40</f>
        <v>0</v>
      </c>
      <c r="K36" s="204">
        <f>'Рем.стр.ДУ 2'!BM40</f>
        <v>0</v>
      </c>
      <c r="L36" s="206">
        <f>'Рем.стр.ДУ-3'!CJ40</f>
        <v>14</v>
      </c>
      <c r="M36" s="290">
        <f>'Рем.стр.ДУ-3'!CK40</f>
        <v>555000</v>
      </c>
      <c r="N36" s="207">
        <f aca="true" t="shared" si="3" ref="N36:N46">H36+J36+L36</f>
        <v>40</v>
      </c>
      <c r="O36" s="208">
        <f aca="true" t="shared" si="4" ref="O36:O46">I36+K36+M36</f>
        <v>1516000</v>
      </c>
    </row>
    <row r="37" spans="1:15" ht="22.5" customHeight="1">
      <c r="A37" s="203">
        <v>27</v>
      </c>
      <c r="B37" s="929" t="s">
        <v>50</v>
      </c>
      <c r="C37" s="930"/>
      <c r="D37" s="930"/>
      <c r="E37" s="931"/>
      <c r="F37" s="209" t="s">
        <v>17</v>
      </c>
      <c r="G37" s="283">
        <v>14000</v>
      </c>
      <c r="H37" s="210">
        <f>'Рем.стр.ДУ-1'!BP41</f>
        <v>0</v>
      </c>
      <c r="I37" s="211">
        <f>'Рем.стр.ДУ-1'!BQ41</f>
        <v>0</v>
      </c>
      <c r="J37" s="205">
        <f>'Рем.стр.ДУ 2'!BL41</f>
        <v>0</v>
      </c>
      <c r="K37" s="204">
        <f>'Рем.стр.ДУ 2'!BM41</f>
        <v>0</v>
      </c>
      <c r="L37" s="206">
        <f>'Рем.стр.ДУ-3'!CJ41</f>
        <v>13</v>
      </c>
      <c r="M37" s="290">
        <f>'Рем.стр.ДУ-3'!CK41</f>
        <v>146000</v>
      </c>
      <c r="N37" s="207">
        <f t="shared" si="3"/>
        <v>13</v>
      </c>
      <c r="O37" s="208">
        <f t="shared" si="4"/>
        <v>146000</v>
      </c>
    </row>
    <row r="38" spans="1:15" ht="22.5" customHeight="1">
      <c r="A38" s="203">
        <v>28</v>
      </c>
      <c r="B38" s="929" t="s">
        <v>347</v>
      </c>
      <c r="C38" s="933"/>
      <c r="D38" s="933"/>
      <c r="E38" s="934"/>
      <c r="F38" s="209" t="s">
        <v>44</v>
      </c>
      <c r="G38" s="283">
        <v>1100</v>
      </c>
      <c r="H38" s="210">
        <f>'Рем.стр.ДУ-1'!BP42</f>
        <v>0</v>
      </c>
      <c r="I38" s="211">
        <f>'Рем.стр.ДУ-1'!BQ42</f>
        <v>0</v>
      </c>
      <c r="J38" s="205">
        <f>'Рем.стр.ДУ 2'!BL42</f>
        <v>0</v>
      </c>
      <c r="K38" s="204">
        <f>'Рем.стр.ДУ 2'!BM42</f>
        <v>0</v>
      </c>
      <c r="L38" s="206">
        <f>'Рем.стр.ДУ-3'!CJ42</f>
        <v>37.5</v>
      </c>
      <c r="M38" s="290">
        <f>'Рем.стр.ДУ-3'!CK42</f>
        <v>41250</v>
      </c>
      <c r="N38" s="207">
        <f t="shared" si="3"/>
        <v>37.5</v>
      </c>
      <c r="O38" s="208">
        <f t="shared" si="4"/>
        <v>41250</v>
      </c>
    </row>
    <row r="39" spans="1:15" ht="22.5" customHeight="1">
      <c r="A39" s="203">
        <v>29</v>
      </c>
      <c r="B39" s="929" t="s">
        <v>132</v>
      </c>
      <c r="C39" s="933"/>
      <c r="D39" s="933"/>
      <c r="E39" s="934"/>
      <c r="F39" s="209" t="s">
        <v>17</v>
      </c>
      <c r="G39" s="283">
        <v>12500</v>
      </c>
      <c r="H39" s="210">
        <f>'Рем.стр.ДУ-1'!BP43</f>
        <v>9</v>
      </c>
      <c r="I39" s="211">
        <f>'Рем.стр.ДУ-1'!BQ43</f>
        <v>110000</v>
      </c>
      <c r="J39" s="205">
        <f>'Рем.стр.ДУ 2'!BL43</f>
        <v>0</v>
      </c>
      <c r="K39" s="204">
        <f>'Рем.стр.ДУ 2'!BM43</f>
        <v>0</v>
      </c>
      <c r="L39" s="206">
        <f>'Рем.стр.ДУ-3'!CJ43</f>
        <v>1</v>
      </c>
      <c r="M39" s="290">
        <f>'Рем.стр.ДУ-3'!CK43</f>
        <v>12500</v>
      </c>
      <c r="N39" s="207">
        <f t="shared" si="3"/>
        <v>10</v>
      </c>
      <c r="O39" s="208">
        <f t="shared" si="4"/>
        <v>122500</v>
      </c>
    </row>
    <row r="40" spans="1:15" ht="22.5" customHeight="1">
      <c r="A40" s="203">
        <v>30</v>
      </c>
      <c r="B40" s="929" t="s">
        <v>220</v>
      </c>
      <c r="C40" s="930"/>
      <c r="D40" s="930"/>
      <c r="E40" s="931"/>
      <c r="F40" s="212" t="s">
        <v>17</v>
      </c>
      <c r="G40" s="283">
        <v>28000</v>
      </c>
      <c r="H40" s="210">
        <f>'Рем.стр.ДУ-1'!BP44</f>
        <v>0</v>
      </c>
      <c r="I40" s="211">
        <f>'Рем.стр.ДУ-1'!BQ44</f>
        <v>0</v>
      </c>
      <c r="J40" s="205">
        <f>'Рем.стр.ДУ 2'!BL44</f>
        <v>0</v>
      </c>
      <c r="K40" s="204">
        <f>'Рем.стр.ДУ 2'!BM44</f>
        <v>0</v>
      </c>
      <c r="L40" s="206">
        <f>'Рем.стр.ДУ-3'!CJ44</f>
        <v>7</v>
      </c>
      <c r="M40" s="290">
        <f>'Рем.стр.ДУ-3'!CK44</f>
        <v>196000</v>
      </c>
      <c r="N40" s="207">
        <f t="shared" si="3"/>
        <v>7</v>
      </c>
      <c r="O40" s="208">
        <f t="shared" si="4"/>
        <v>196000</v>
      </c>
    </row>
    <row r="41" spans="1:15" ht="22.5" customHeight="1">
      <c r="A41" s="203">
        <v>31</v>
      </c>
      <c r="B41" s="932" t="s">
        <v>102</v>
      </c>
      <c r="C41" s="933"/>
      <c r="D41" s="933"/>
      <c r="E41" s="934"/>
      <c r="F41" s="209" t="s">
        <v>17</v>
      </c>
      <c r="G41" s="283">
        <v>9500</v>
      </c>
      <c r="H41" s="210">
        <f>'Рем.стр.ДУ-1'!BP45</f>
        <v>0</v>
      </c>
      <c r="I41" s="211">
        <f>'Рем.стр.ДУ-1'!BQ45</f>
        <v>0</v>
      </c>
      <c r="J41" s="205">
        <f>'Рем.стр.ДУ 2'!BL45</f>
        <v>2</v>
      </c>
      <c r="K41" s="204">
        <f>'Рем.стр.ДУ 2'!BM45</f>
        <v>19000</v>
      </c>
      <c r="L41" s="206">
        <f>'Рем.стр.ДУ-3'!CJ45</f>
        <v>13</v>
      </c>
      <c r="M41" s="290">
        <f>'Рем.стр.ДУ-3'!CK45</f>
        <v>123500</v>
      </c>
      <c r="N41" s="207">
        <f t="shared" si="3"/>
        <v>15</v>
      </c>
      <c r="O41" s="208">
        <f t="shared" si="4"/>
        <v>142500</v>
      </c>
    </row>
    <row r="42" spans="1:15" ht="22.5" customHeight="1">
      <c r="A42" s="203">
        <v>32</v>
      </c>
      <c r="B42" s="932" t="s">
        <v>103</v>
      </c>
      <c r="C42" s="933"/>
      <c r="D42" s="933"/>
      <c r="E42" s="934"/>
      <c r="F42" s="209" t="s">
        <v>17</v>
      </c>
      <c r="G42" s="283">
        <v>13500</v>
      </c>
      <c r="H42" s="210">
        <f>'Рем.стр.ДУ-1'!BP46</f>
        <v>0</v>
      </c>
      <c r="I42" s="211">
        <f>'Рем.стр.ДУ-1'!BQ46</f>
        <v>0</v>
      </c>
      <c r="J42" s="205">
        <f>'Рем.стр.ДУ 2'!BL46</f>
        <v>0</v>
      </c>
      <c r="K42" s="204">
        <f>'Рем.стр.ДУ 2'!BM46</f>
        <v>0</v>
      </c>
      <c r="L42" s="206">
        <f>'Рем.стр.ДУ-3'!CJ46</f>
        <v>24</v>
      </c>
      <c r="M42" s="290">
        <f>'Рем.стр.ДУ-3'!CK46</f>
        <v>324000</v>
      </c>
      <c r="N42" s="207">
        <f t="shared" si="3"/>
        <v>24</v>
      </c>
      <c r="O42" s="208">
        <f t="shared" si="4"/>
        <v>324000</v>
      </c>
    </row>
    <row r="43" spans="1:15" ht="22.5" customHeight="1">
      <c r="A43" s="203">
        <v>33</v>
      </c>
      <c r="B43" s="932" t="s">
        <v>104</v>
      </c>
      <c r="C43" s="933"/>
      <c r="D43" s="933"/>
      <c r="E43" s="934"/>
      <c r="F43" s="209" t="s">
        <v>17</v>
      </c>
      <c r="G43" s="283">
        <v>7000</v>
      </c>
      <c r="H43" s="210">
        <f>'Рем.стр.ДУ-1'!BP47</f>
        <v>0</v>
      </c>
      <c r="I43" s="211">
        <f>'Рем.стр.ДУ-1'!BQ47</f>
        <v>0</v>
      </c>
      <c r="J43" s="205">
        <f>'Рем.стр.ДУ 2'!BL47</f>
        <v>0</v>
      </c>
      <c r="K43" s="204">
        <f>'Рем.стр.ДУ 2'!BM47</f>
        <v>0</v>
      </c>
      <c r="L43" s="206">
        <f>'Рем.стр.ДУ-3'!CJ47</f>
        <v>41</v>
      </c>
      <c r="M43" s="290">
        <f>'Рем.стр.ДУ-3'!CK47</f>
        <v>287000</v>
      </c>
      <c r="N43" s="207">
        <f t="shared" si="3"/>
        <v>41</v>
      </c>
      <c r="O43" s="208">
        <f t="shared" si="4"/>
        <v>287000</v>
      </c>
    </row>
    <row r="44" spans="1:15" s="157" customFormat="1" ht="22.5" customHeight="1">
      <c r="A44" s="203">
        <v>34</v>
      </c>
      <c r="B44" s="929" t="s">
        <v>252</v>
      </c>
      <c r="C44" s="933"/>
      <c r="D44" s="933"/>
      <c r="E44" s="934"/>
      <c r="F44" s="209" t="s">
        <v>44</v>
      </c>
      <c r="G44" s="283">
        <v>1200</v>
      </c>
      <c r="H44" s="210">
        <f>'Рем.стр.ДУ-1'!BP48</f>
        <v>0</v>
      </c>
      <c r="I44" s="211">
        <f>'Рем.стр.ДУ-1'!BQ48</f>
        <v>0</v>
      </c>
      <c r="J44" s="205">
        <f>'Рем.стр.ДУ 2'!BL48</f>
        <v>88.4</v>
      </c>
      <c r="K44" s="204">
        <f>'Рем.стр.ДУ 2'!BM48</f>
        <v>106080</v>
      </c>
      <c r="L44" s="206">
        <f>'Рем.стр.ДУ-3'!CJ48</f>
        <v>236</v>
      </c>
      <c r="M44" s="290">
        <f>'Рем.стр.ДУ-3'!CK48</f>
        <v>283200</v>
      </c>
      <c r="N44" s="207">
        <f t="shared" si="3"/>
        <v>324.4</v>
      </c>
      <c r="O44" s="208">
        <f t="shared" si="4"/>
        <v>389280</v>
      </c>
    </row>
    <row r="45" spans="1:15" s="157" customFormat="1" ht="22.5" customHeight="1">
      <c r="A45" s="203">
        <v>35</v>
      </c>
      <c r="B45" s="932" t="s">
        <v>297</v>
      </c>
      <c r="C45" s="933"/>
      <c r="D45" s="933"/>
      <c r="E45" s="934"/>
      <c r="F45" s="209" t="s">
        <v>44</v>
      </c>
      <c r="G45" s="283">
        <v>100</v>
      </c>
      <c r="H45" s="210">
        <f>'Рем.стр.ДУ-1'!BP49</f>
        <v>394</v>
      </c>
      <c r="I45" s="211">
        <f>'Рем.стр.ДУ-1'!BQ49</f>
        <v>39400</v>
      </c>
      <c r="J45" s="205">
        <f>'Рем.стр.ДУ 2'!BL49</f>
        <v>0</v>
      </c>
      <c r="K45" s="204">
        <f>'Рем.стр.ДУ 2'!BM49</f>
        <v>0</v>
      </c>
      <c r="L45" s="206">
        <f>'Рем.стр.ДУ-3'!CJ49</f>
        <v>0</v>
      </c>
      <c r="M45" s="290">
        <f>'Рем.стр.ДУ-3'!CK49</f>
        <v>0</v>
      </c>
      <c r="N45" s="207">
        <f t="shared" si="3"/>
        <v>394</v>
      </c>
      <c r="O45" s="208">
        <f t="shared" si="4"/>
        <v>39400</v>
      </c>
    </row>
    <row r="46" spans="1:15" s="157" customFormat="1" ht="22.5" customHeight="1" thickBot="1">
      <c r="A46" s="300">
        <v>36</v>
      </c>
      <c r="B46" s="987" t="s">
        <v>360</v>
      </c>
      <c r="C46" s="988"/>
      <c r="D46" s="988"/>
      <c r="E46" s="989"/>
      <c r="F46" s="213" t="s">
        <v>17</v>
      </c>
      <c r="G46" s="283">
        <v>1600</v>
      </c>
      <c r="H46" s="210">
        <f>'Рем.стр.ДУ-1'!BP50</f>
        <v>0</v>
      </c>
      <c r="I46" s="211">
        <f>'Рем.стр.ДУ-1'!BQ50</f>
        <v>0</v>
      </c>
      <c r="J46" s="205">
        <f>'Рем.стр.ДУ 2'!BL50</f>
        <v>0</v>
      </c>
      <c r="K46" s="204">
        <f>'Рем.стр.ДУ 2'!BM50</f>
        <v>0</v>
      </c>
      <c r="L46" s="206">
        <f>'Рем.стр.ДУ-3'!CJ50</f>
        <v>6</v>
      </c>
      <c r="M46" s="290">
        <f>'Рем.стр.ДУ-3'!CK50</f>
        <v>144000</v>
      </c>
      <c r="N46" s="207">
        <f t="shared" si="3"/>
        <v>6</v>
      </c>
      <c r="O46" s="208">
        <f t="shared" si="4"/>
        <v>144000</v>
      </c>
    </row>
    <row r="47" spans="1:15" ht="18" customHeight="1" thickBot="1">
      <c r="A47" s="832" t="s">
        <v>51</v>
      </c>
      <c r="B47" s="844"/>
      <c r="C47" s="844"/>
      <c r="D47" s="844"/>
      <c r="E47" s="845"/>
      <c r="F47" s="213"/>
      <c r="G47" s="283"/>
      <c r="H47" s="210"/>
      <c r="I47" s="211"/>
      <c r="J47" s="205"/>
      <c r="K47" s="204"/>
      <c r="L47" s="206">
        <f>'Рем.стр.ДУ-3'!CJ51</f>
        <v>0</v>
      </c>
      <c r="M47" s="290">
        <f>'Рем.стр.ДУ-3'!CK51</f>
        <v>0</v>
      </c>
      <c r="N47" s="207"/>
      <c r="O47" s="208"/>
    </row>
    <row r="48" spans="1:15" s="157" customFormat="1" ht="22.5" customHeight="1">
      <c r="A48" s="301">
        <v>37</v>
      </c>
      <c r="B48" s="944" t="s">
        <v>80</v>
      </c>
      <c r="C48" s="945"/>
      <c r="D48" s="945"/>
      <c r="E48" s="946"/>
      <c r="F48" s="209" t="s">
        <v>44</v>
      </c>
      <c r="G48" s="283">
        <v>1200</v>
      </c>
      <c r="H48" s="210">
        <f>'Рем.стр.ДУ-1'!BP52</f>
        <v>0</v>
      </c>
      <c r="I48" s="211">
        <f>'Рем.стр.ДУ-1'!BQ52</f>
        <v>0</v>
      </c>
      <c r="J48" s="205">
        <f>'Рем.стр.ДУ 2'!BL52</f>
        <v>78.7</v>
      </c>
      <c r="K48" s="204">
        <f>'Рем.стр.ДУ 2'!BM52</f>
        <v>94440</v>
      </c>
      <c r="L48" s="206">
        <f>'Рем.стр.ДУ-3'!CJ52</f>
        <v>0</v>
      </c>
      <c r="M48" s="290">
        <f>'Рем.стр.ДУ-3'!CK52</f>
        <v>0</v>
      </c>
      <c r="N48" s="207">
        <f aca="true" t="shared" si="5" ref="N48:N63">H48+J48+L48</f>
        <v>78.7</v>
      </c>
      <c r="O48" s="208">
        <f aca="true" t="shared" si="6" ref="O48:O64">I48+K48+M48</f>
        <v>94440</v>
      </c>
    </row>
    <row r="49" spans="1:15" ht="22.5" customHeight="1">
      <c r="A49" s="203">
        <v>38</v>
      </c>
      <c r="B49" s="929" t="s">
        <v>97</v>
      </c>
      <c r="C49" s="930"/>
      <c r="D49" s="930"/>
      <c r="E49" s="931"/>
      <c r="F49" s="209" t="s">
        <v>44</v>
      </c>
      <c r="G49" s="283"/>
      <c r="H49" s="210">
        <f>'Рем.стр.ДУ-1'!BP53</f>
        <v>6754</v>
      </c>
      <c r="I49" s="211">
        <f>'Рем.стр.ДУ-1'!BQ53</f>
        <v>3272181</v>
      </c>
      <c r="J49" s="205">
        <f>'Рем.стр.ДУ 2'!BL53</f>
        <v>3181</v>
      </c>
      <c r="K49" s="204">
        <f>'Рем.стр.ДУ 2'!BM53</f>
        <v>1690622</v>
      </c>
      <c r="L49" s="206">
        <f>'Рем.стр.ДУ-3'!CJ53</f>
        <v>4714</v>
      </c>
      <c r="M49" s="290">
        <f>'Рем.стр.ДУ-3'!CK53</f>
        <v>2419134</v>
      </c>
      <c r="N49" s="207">
        <f t="shared" si="5"/>
        <v>14649</v>
      </c>
      <c r="O49" s="208">
        <f t="shared" si="6"/>
        <v>7381937</v>
      </c>
    </row>
    <row r="50" spans="1:15" ht="22.5" customHeight="1">
      <c r="A50" s="203">
        <v>39</v>
      </c>
      <c r="B50" s="929" t="s">
        <v>217</v>
      </c>
      <c r="C50" s="930"/>
      <c r="D50" s="930"/>
      <c r="E50" s="931"/>
      <c r="F50" s="209" t="s">
        <v>44</v>
      </c>
      <c r="G50" s="283">
        <v>400</v>
      </c>
      <c r="H50" s="210">
        <f>'Рем.стр.ДУ-1'!BP54</f>
        <v>120</v>
      </c>
      <c r="I50" s="211">
        <f>'Рем.стр.ДУ-1'!BQ54</f>
        <v>30000</v>
      </c>
      <c r="J50" s="205">
        <f>'Рем.стр.ДУ 2'!BL54</f>
        <v>0</v>
      </c>
      <c r="K50" s="204">
        <f>'Рем.стр.ДУ 2'!BM54</f>
        <v>0</v>
      </c>
      <c r="L50" s="206">
        <f>'Рем.стр.ДУ-3'!CJ54</f>
        <v>0</v>
      </c>
      <c r="M50" s="290">
        <f>'Рем.стр.ДУ-3'!CK54</f>
        <v>0</v>
      </c>
      <c r="N50" s="207">
        <f t="shared" si="5"/>
        <v>120</v>
      </c>
      <c r="O50" s="208">
        <f t="shared" si="6"/>
        <v>30000</v>
      </c>
    </row>
    <row r="51" spans="1:15" ht="22.5" customHeight="1">
      <c r="A51" s="203">
        <v>40</v>
      </c>
      <c r="B51" s="929" t="s">
        <v>52</v>
      </c>
      <c r="C51" s="930"/>
      <c r="D51" s="930"/>
      <c r="E51" s="931"/>
      <c r="F51" s="209" t="s">
        <v>17</v>
      </c>
      <c r="G51" s="283">
        <v>3200</v>
      </c>
      <c r="H51" s="210">
        <f>'Рем.стр.ДУ-1'!BP55</f>
        <v>4</v>
      </c>
      <c r="I51" s="211">
        <f>'Рем.стр.ДУ-1'!BQ55</f>
        <v>12800</v>
      </c>
      <c r="J51" s="205">
        <f>'Рем.стр.ДУ 2'!BL55</f>
        <v>0</v>
      </c>
      <c r="K51" s="204">
        <f>'Рем.стр.ДУ 2'!BM55</f>
        <v>0</v>
      </c>
      <c r="L51" s="206">
        <f>'Рем.стр.ДУ-3'!CJ55</f>
        <v>9</v>
      </c>
      <c r="M51" s="290">
        <f>'Рем.стр.ДУ-3'!CK55</f>
        <v>28800</v>
      </c>
      <c r="N51" s="207">
        <f t="shared" si="5"/>
        <v>13</v>
      </c>
      <c r="O51" s="208">
        <f t="shared" si="6"/>
        <v>41600</v>
      </c>
    </row>
    <row r="52" spans="1:15" ht="22.5" customHeight="1">
      <c r="A52" s="203">
        <v>41</v>
      </c>
      <c r="B52" s="929" t="s">
        <v>53</v>
      </c>
      <c r="C52" s="930"/>
      <c r="D52" s="930"/>
      <c r="E52" s="931"/>
      <c r="F52" s="209" t="s">
        <v>17</v>
      </c>
      <c r="G52" s="283">
        <v>6200</v>
      </c>
      <c r="H52" s="210">
        <f>'Рем.стр.ДУ-1'!BP56</f>
        <v>1</v>
      </c>
      <c r="I52" s="211">
        <f>'Рем.стр.ДУ-1'!BQ56</f>
        <v>6200</v>
      </c>
      <c r="J52" s="205">
        <f>'Рем.стр.ДУ 2'!BL56</f>
        <v>0</v>
      </c>
      <c r="K52" s="204">
        <f>'Рем.стр.ДУ 2'!BM56</f>
        <v>0</v>
      </c>
      <c r="L52" s="206">
        <f>'Рем.стр.ДУ-3'!CJ56</f>
        <v>0</v>
      </c>
      <c r="M52" s="290">
        <f>'Рем.стр.ДУ-3'!CK56</f>
        <v>0</v>
      </c>
      <c r="N52" s="207">
        <f t="shared" si="5"/>
        <v>1</v>
      </c>
      <c r="O52" s="208">
        <f t="shared" si="6"/>
        <v>6200</v>
      </c>
    </row>
    <row r="53" spans="1:15" s="157" customFormat="1" ht="22.5" customHeight="1">
      <c r="A53" s="203">
        <v>42</v>
      </c>
      <c r="B53" s="932" t="s">
        <v>218</v>
      </c>
      <c r="C53" s="930"/>
      <c r="D53" s="930"/>
      <c r="E53" s="931"/>
      <c r="F53" s="209" t="s">
        <v>17</v>
      </c>
      <c r="G53" s="283">
        <v>14500</v>
      </c>
      <c r="H53" s="210">
        <f>'Рем.стр.ДУ-1'!BP57</f>
        <v>0</v>
      </c>
      <c r="I53" s="211">
        <f>'Рем.стр.ДУ-1'!BQ57</f>
        <v>0</v>
      </c>
      <c r="J53" s="205">
        <f>'Рем.стр.ДУ 2'!BL57</f>
        <v>2</v>
      </c>
      <c r="K53" s="204">
        <f>'Рем.стр.ДУ 2'!BM57</f>
        <v>29000</v>
      </c>
      <c r="L53" s="206">
        <f>'Рем.стр.ДУ-3'!CJ57</f>
        <v>2</v>
      </c>
      <c r="M53" s="290">
        <f>'Рем.стр.ДУ-3'!CK57</f>
        <v>5000</v>
      </c>
      <c r="N53" s="207">
        <f t="shared" si="5"/>
        <v>4</v>
      </c>
      <c r="O53" s="208">
        <f t="shared" si="6"/>
        <v>34000</v>
      </c>
    </row>
    <row r="54" spans="1:15" s="157" customFormat="1" ht="22.5" customHeight="1">
      <c r="A54" s="203">
        <v>43</v>
      </c>
      <c r="B54" s="932" t="s">
        <v>76</v>
      </c>
      <c r="C54" s="933"/>
      <c r="D54" s="933"/>
      <c r="E54" s="934"/>
      <c r="F54" s="209" t="s">
        <v>17</v>
      </c>
      <c r="G54" s="283">
        <v>5000</v>
      </c>
      <c r="H54" s="210">
        <f>'Рем.стр.ДУ-1'!BP58</f>
        <v>0</v>
      </c>
      <c r="I54" s="211">
        <f>'Рем.стр.ДУ-1'!BQ58</f>
        <v>0</v>
      </c>
      <c r="J54" s="205">
        <f>'Рем.стр.ДУ 2'!BL58</f>
        <v>0</v>
      </c>
      <c r="K54" s="204">
        <f>'Рем.стр.ДУ 2'!BM58</f>
        <v>0</v>
      </c>
      <c r="L54" s="206">
        <f>'Рем.стр.ДУ-3'!CJ58</f>
        <v>0</v>
      </c>
      <c r="M54" s="290">
        <f>'Рем.стр.ДУ-3'!CK58</f>
        <v>0</v>
      </c>
      <c r="N54" s="207">
        <f t="shared" si="5"/>
        <v>0</v>
      </c>
      <c r="O54" s="208">
        <f t="shared" si="6"/>
        <v>0</v>
      </c>
    </row>
    <row r="55" spans="1:15" ht="22.5" customHeight="1">
      <c r="A55" s="203">
        <v>44</v>
      </c>
      <c r="B55" s="929" t="s">
        <v>98</v>
      </c>
      <c r="C55" s="930"/>
      <c r="D55" s="930"/>
      <c r="E55" s="931"/>
      <c r="F55" s="209" t="s">
        <v>17</v>
      </c>
      <c r="G55" s="283">
        <v>17500</v>
      </c>
      <c r="H55" s="210">
        <f>'Рем.стр.ДУ-1'!BP59</f>
        <v>0</v>
      </c>
      <c r="I55" s="211">
        <f>'Рем.стр.ДУ-1'!BQ59</f>
        <v>0</v>
      </c>
      <c r="J55" s="205">
        <f>'Рем.стр.ДУ 2'!BL59</f>
        <v>2</v>
      </c>
      <c r="K55" s="204">
        <f>'Рем.стр.ДУ 2'!BM59</f>
        <v>35000</v>
      </c>
      <c r="L55" s="206">
        <f>'Рем.стр.ДУ-3'!CJ59</f>
        <v>0</v>
      </c>
      <c r="M55" s="290">
        <f>'Рем.стр.ДУ-3'!CK59</f>
        <v>0</v>
      </c>
      <c r="N55" s="207">
        <f t="shared" si="5"/>
        <v>2</v>
      </c>
      <c r="O55" s="208">
        <f t="shared" si="6"/>
        <v>35000</v>
      </c>
    </row>
    <row r="56" spans="1:15" ht="22.5" customHeight="1">
      <c r="A56" s="203">
        <v>45</v>
      </c>
      <c r="B56" s="932" t="s">
        <v>345</v>
      </c>
      <c r="C56" s="930"/>
      <c r="D56" s="930"/>
      <c r="E56" s="931"/>
      <c r="F56" s="209" t="s">
        <v>17</v>
      </c>
      <c r="G56" s="283">
        <v>10000</v>
      </c>
      <c r="H56" s="210">
        <f>'Рем.стр.ДУ-1'!BP60</f>
        <v>2</v>
      </c>
      <c r="I56" s="211">
        <f>'Рем.стр.ДУ-1'!BQ60</f>
        <v>20000</v>
      </c>
      <c r="J56" s="205">
        <f>'Рем.стр.ДУ 2'!BL60</f>
        <v>0</v>
      </c>
      <c r="K56" s="204">
        <f>'Рем.стр.ДУ 2'!BM60</f>
        <v>0</v>
      </c>
      <c r="L56" s="206">
        <f>'Рем.стр.ДУ-3'!CJ60</f>
        <v>0</v>
      </c>
      <c r="M56" s="290">
        <f>'Рем.стр.ДУ-3'!CK60</f>
        <v>0</v>
      </c>
      <c r="N56" s="207">
        <f t="shared" si="5"/>
        <v>2</v>
      </c>
      <c r="O56" s="208">
        <f t="shared" si="6"/>
        <v>20000</v>
      </c>
    </row>
    <row r="57" spans="1:15" ht="22.5" customHeight="1">
      <c r="A57" s="203">
        <v>46</v>
      </c>
      <c r="B57" s="932" t="s">
        <v>106</v>
      </c>
      <c r="C57" s="933"/>
      <c r="D57" s="933"/>
      <c r="E57" s="934"/>
      <c r="F57" s="209" t="s">
        <v>17</v>
      </c>
      <c r="G57" s="283">
        <v>12500</v>
      </c>
      <c r="H57" s="210">
        <f>'Рем.стр.ДУ-1'!BP61</f>
        <v>0</v>
      </c>
      <c r="I57" s="211">
        <f>'Рем.стр.ДУ-1'!BQ61</f>
        <v>0</v>
      </c>
      <c r="J57" s="205">
        <f>'Рем.стр.ДУ 2'!BL61</f>
        <v>0</v>
      </c>
      <c r="K57" s="204">
        <f>'Рем.стр.ДУ 2'!BM61</f>
        <v>0</v>
      </c>
      <c r="L57" s="206">
        <f>'Рем.стр.ДУ-3'!CJ61</f>
        <v>1</v>
      </c>
      <c r="M57" s="290">
        <f>'Рем.стр.ДУ-3'!CK61</f>
        <v>12500</v>
      </c>
      <c r="N57" s="207">
        <f t="shared" si="5"/>
        <v>1</v>
      </c>
      <c r="O57" s="208">
        <f t="shared" si="6"/>
        <v>12500</v>
      </c>
    </row>
    <row r="58" spans="1:15" ht="22.5" customHeight="1">
      <c r="A58" s="203">
        <v>47</v>
      </c>
      <c r="B58" s="929" t="s">
        <v>122</v>
      </c>
      <c r="C58" s="933"/>
      <c r="D58" s="933"/>
      <c r="E58" s="933"/>
      <c r="F58" s="209" t="s">
        <v>17</v>
      </c>
      <c r="G58" s="283">
        <v>1600</v>
      </c>
      <c r="H58" s="210">
        <f>'Рем.стр.ДУ-1'!BP62</f>
        <v>0</v>
      </c>
      <c r="I58" s="211">
        <f>'Рем.стр.ДУ-1'!BQ62</f>
        <v>0</v>
      </c>
      <c r="J58" s="205">
        <f>'Рем.стр.ДУ 2'!BL62</f>
        <v>0</v>
      </c>
      <c r="K58" s="204">
        <f>'Рем.стр.ДУ 2'!BM62</f>
        <v>0</v>
      </c>
      <c r="L58" s="206">
        <f>'Рем.стр.ДУ-3'!CJ62</f>
        <v>14</v>
      </c>
      <c r="M58" s="290">
        <f>'Рем.стр.ДУ-3'!CK62</f>
        <v>22400</v>
      </c>
      <c r="N58" s="207">
        <f t="shared" si="5"/>
        <v>14</v>
      </c>
      <c r="O58" s="208">
        <f t="shared" si="6"/>
        <v>22400</v>
      </c>
    </row>
    <row r="59" spans="1:15" s="157" customFormat="1" ht="22.5" customHeight="1">
      <c r="A59" s="203">
        <v>48</v>
      </c>
      <c r="B59" s="932" t="s">
        <v>349</v>
      </c>
      <c r="C59" s="933"/>
      <c r="D59" s="933"/>
      <c r="E59" s="934"/>
      <c r="F59" s="209" t="s">
        <v>17</v>
      </c>
      <c r="G59" s="283">
        <v>300</v>
      </c>
      <c r="H59" s="210">
        <f>'Рем.стр.ДУ-1'!BP63</f>
        <v>184</v>
      </c>
      <c r="I59" s="211">
        <f>'Рем.стр.ДУ-1'!BQ63</f>
        <v>55200</v>
      </c>
      <c r="J59" s="205">
        <f>'Рем.стр.ДУ 2'!BL63</f>
        <v>0</v>
      </c>
      <c r="K59" s="204">
        <f>'Рем.стр.ДУ 2'!BM63</f>
        <v>0</v>
      </c>
      <c r="L59" s="206">
        <f>'Рем.стр.ДУ-3'!CJ63</f>
        <v>526</v>
      </c>
      <c r="M59" s="290">
        <f>'Рем.стр.ДУ-3'!CK63</f>
        <v>157800</v>
      </c>
      <c r="N59" s="207">
        <f t="shared" si="5"/>
        <v>710</v>
      </c>
      <c r="O59" s="208">
        <f t="shared" si="6"/>
        <v>213000</v>
      </c>
    </row>
    <row r="60" spans="1:15" s="157" customFormat="1" ht="22.5" customHeight="1">
      <c r="A60" s="203">
        <v>49</v>
      </c>
      <c r="B60" s="929" t="s">
        <v>151</v>
      </c>
      <c r="C60" s="930"/>
      <c r="D60" s="930"/>
      <c r="E60" s="931"/>
      <c r="F60" s="209" t="s">
        <v>152</v>
      </c>
      <c r="G60" s="283">
        <v>900</v>
      </c>
      <c r="H60" s="210">
        <f>'Рем.стр.ДУ-1'!BP64</f>
        <v>0</v>
      </c>
      <c r="I60" s="211">
        <f>'Рем.стр.ДУ-1'!BQ64</f>
        <v>0</v>
      </c>
      <c r="J60" s="205">
        <f>'Рем.стр.ДУ 2'!BL64</f>
        <v>0</v>
      </c>
      <c r="K60" s="204">
        <f>'Рем.стр.ДУ 2'!BM64</f>
        <v>0</v>
      </c>
      <c r="L60" s="206">
        <f>'Рем.стр.ДУ-3'!CJ64</f>
        <v>461</v>
      </c>
      <c r="M60" s="290">
        <f>'Рем.стр.ДУ-3'!CK64</f>
        <v>414900</v>
      </c>
      <c r="N60" s="207">
        <f t="shared" si="5"/>
        <v>461</v>
      </c>
      <c r="O60" s="208">
        <f t="shared" si="6"/>
        <v>414900</v>
      </c>
    </row>
    <row r="61" spans="1:15" s="157" customFormat="1" ht="22.5" customHeight="1">
      <c r="A61" s="203">
        <v>50</v>
      </c>
      <c r="B61" s="932" t="s">
        <v>292</v>
      </c>
      <c r="C61" s="933"/>
      <c r="D61" s="933"/>
      <c r="E61" s="934"/>
      <c r="F61" s="209" t="s">
        <v>290</v>
      </c>
      <c r="G61" s="283">
        <v>5000</v>
      </c>
      <c r="H61" s="210">
        <f>'Рем.стр.ДУ-1'!BP65</f>
        <v>0</v>
      </c>
      <c r="I61" s="211">
        <f>'Рем.стр.ДУ-1'!BQ65</f>
        <v>0</v>
      </c>
      <c r="J61" s="205">
        <f>'Рем.стр.ДУ 2'!BL65</f>
        <v>0</v>
      </c>
      <c r="K61" s="204">
        <f>'Рем.стр.ДУ 2'!BM65</f>
        <v>0</v>
      </c>
      <c r="L61" s="206">
        <f>'Рем.стр.ДУ-3'!CJ65</f>
        <v>0</v>
      </c>
      <c r="M61" s="290">
        <f>'Рем.стр.ДУ-3'!CK65</f>
        <v>0</v>
      </c>
      <c r="N61" s="207">
        <f t="shared" si="5"/>
        <v>0</v>
      </c>
      <c r="O61" s="208">
        <f t="shared" si="6"/>
        <v>0</v>
      </c>
    </row>
    <row r="62" spans="1:15" s="157" customFormat="1" ht="22.5" customHeight="1">
      <c r="A62" s="203">
        <v>51</v>
      </c>
      <c r="B62" s="929" t="s">
        <v>294</v>
      </c>
      <c r="C62" s="930"/>
      <c r="D62" s="930"/>
      <c r="E62" s="931"/>
      <c r="F62" s="209" t="s">
        <v>45</v>
      </c>
      <c r="G62" s="283">
        <v>1500</v>
      </c>
      <c r="H62" s="210">
        <f>'Рем.стр.ДУ-1'!BP66</f>
        <v>0</v>
      </c>
      <c r="I62" s="211">
        <f>'Рем.стр.ДУ-1'!BQ66</f>
        <v>0</v>
      </c>
      <c r="J62" s="205">
        <f>'Рем.стр.ДУ 2'!BL66</f>
        <v>0</v>
      </c>
      <c r="K62" s="204">
        <f>'Рем.стр.ДУ 2'!BM66</f>
        <v>0</v>
      </c>
      <c r="L62" s="206">
        <f>'Рем.стр.ДУ-3'!CJ66</f>
        <v>0</v>
      </c>
      <c r="M62" s="290">
        <f>'Рем.стр.ДУ-3'!CK66</f>
        <v>0</v>
      </c>
      <c r="N62" s="207">
        <f t="shared" si="5"/>
        <v>0</v>
      </c>
      <c r="O62" s="208">
        <f t="shared" si="6"/>
        <v>0</v>
      </c>
    </row>
    <row r="63" spans="1:15" s="157" customFormat="1" ht="21.75" customHeight="1">
      <c r="A63" s="203">
        <v>52</v>
      </c>
      <c r="B63" s="929" t="s">
        <v>212</v>
      </c>
      <c r="C63" s="933"/>
      <c r="D63" s="933"/>
      <c r="E63" s="934"/>
      <c r="F63" s="209" t="s">
        <v>17</v>
      </c>
      <c r="G63" s="283">
        <v>5500</v>
      </c>
      <c r="H63" s="210">
        <f>'Рем.стр.ДУ-1'!BP67</f>
        <v>9</v>
      </c>
      <c r="I63" s="211">
        <f>'Рем.стр.ДУ-1'!BQ67</f>
        <v>47580</v>
      </c>
      <c r="J63" s="205">
        <f>'Рем.стр.ДУ 2'!BL67</f>
        <v>0</v>
      </c>
      <c r="K63" s="204">
        <v>0</v>
      </c>
      <c r="L63" s="206">
        <f>'Рем.стр.ДУ-3'!CJ67</f>
        <v>48</v>
      </c>
      <c r="M63" s="290">
        <f>'Рем.стр.ДУ-3'!CK67</f>
        <v>264000</v>
      </c>
      <c r="N63" s="207">
        <f t="shared" si="5"/>
        <v>57</v>
      </c>
      <c r="O63" s="208">
        <f t="shared" si="6"/>
        <v>311580</v>
      </c>
    </row>
    <row r="64" spans="1:15" ht="24.75" customHeight="1" thickBot="1">
      <c r="A64" s="203">
        <v>53</v>
      </c>
      <c r="B64" s="977" t="s">
        <v>33</v>
      </c>
      <c r="C64" s="978"/>
      <c r="D64" s="978"/>
      <c r="E64" s="979"/>
      <c r="F64" s="395" t="s">
        <v>34</v>
      </c>
      <c r="G64" s="396"/>
      <c r="H64" s="397"/>
      <c r="I64" s="398">
        <f>'Рем.стр.ДУ-1'!BQ68</f>
        <v>12000</v>
      </c>
      <c r="J64" s="399"/>
      <c r="K64" s="400">
        <f>'Рем.стр.ДУ 2'!BM68</f>
        <v>15000</v>
      </c>
      <c r="L64" s="401"/>
      <c r="M64" s="402">
        <f>'Рем.стр.ДУ-3'!CK68</f>
        <v>460000</v>
      </c>
      <c r="N64" s="403"/>
      <c r="O64" s="404">
        <f t="shared" si="6"/>
        <v>487000</v>
      </c>
    </row>
    <row r="65" spans="1:15" ht="22.5" customHeight="1" thickBot="1">
      <c r="A65" s="203">
        <v>54</v>
      </c>
      <c r="B65" s="941" t="s">
        <v>176</v>
      </c>
      <c r="C65" s="942"/>
      <c r="D65" s="942"/>
      <c r="E65" s="943"/>
      <c r="F65" s="213"/>
      <c r="G65" s="283"/>
      <c r="H65" s="210"/>
      <c r="I65" s="279">
        <f>'Рем.стр.ДУ-1'!BQ69</f>
        <v>5201941</v>
      </c>
      <c r="J65" s="204"/>
      <c r="K65" s="280">
        <f>'Рем.стр.ДУ 2'!BM69</f>
        <v>2300137</v>
      </c>
      <c r="L65" s="206"/>
      <c r="M65" s="280">
        <f>'Рем.стр.ДУ-3'!CK69</f>
        <v>7571119</v>
      </c>
      <c r="N65" s="207"/>
      <c r="O65" s="208">
        <f>I65+K65+M65</f>
        <v>15073197</v>
      </c>
    </row>
    <row r="66" spans="1:15" ht="21" customHeight="1" thickBot="1">
      <c r="A66" s="203">
        <v>55</v>
      </c>
      <c r="B66" s="935" t="s">
        <v>352</v>
      </c>
      <c r="C66" s="936"/>
      <c r="D66" s="936"/>
      <c r="E66" s="937"/>
      <c r="F66" s="387"/>
      <c r="G66" s="391"/>
      <c r="H66" s="388"/>
      <c r="I66" s="392">
        <f>'Рем.стр.ДУ-1'!BQ70</f>
        <v>534540</v>
      </c>
      <c r="J66" s="387"/>
      <c r="K66" s="393">
        <f>'Рем.стр.ДУ 2'!BM70</f>
        <v>799976</v>
      </c>
      <c r="L66" s="387"/>
      <c r="M66" s="550">
        <f>'Рем.стр.ДУ-3'!CK70</f>
        <v>1796506</v>
      </c>
      <c r="N66" s="388"/>
      <c r="O66" s="394">
        <f>I66+K66+M66</f>
        <v>3131022</v>
      </c>
    </row>
    <row r="67" spans="1:15" ht="23.25" customHeight="1" thickBot="1">
      <c r="A67" s="203">
        <v>56</v>
      </c>
      <c r="B67" s="938" t="s">
        <v>54</v>
      </c>
      <c r="C67" s="939"/>
      <c r="D67" s="939"/>
      <c r="E67" s="940"/>
      <c r="F67" s="460"/>
      <c r="G67" s="463"/>
      <c r="H67" s="460"/>
      <c r="I67" s="464">
        <f>'Рем.стр.ДУ-1'!BQ71</f>
        <v>5736481</v>
      </c>
      <c r="J67" s="459"/>
      <c r="K67" s="438">
        <f>'Рем.стр.ДУ 2'!BM71</f>
        <v>3100113</v>
      </c>
      <c r="L67" s="459"/>
      <c r="M67" s="551">
        <f>'Рем.стр.ДУ-3'!CK71</f>
        <v>9367625</v>
      </c>
      <c r="N67" s="460"/>
      <c r="O67" s="465">
        <f>I67+K67+M67</f>
        <v>18204219</v>
      </c>
    </row>
    <row r="76" ht="15.75">
      <c r="I76" s="548"/>
    </row>
  </sheetData>
  <sheetProtection/>
  <mergeCells count="70">
    <mergeCell ref="B14:E14"/>
    <mergeCell ref="B59:E59"/>
    <mergeCell ref="B37:E37"/>
    <mergeCell ref="B43:E43"/>
    <mergeCell ref="B46:E46"/>
    <mergeCell ref="B58:E58"/>
    <mergeCell ref="B44:E44"/>
    <mergeCell ref="B42:E42"/>
    <mergeCell ref="B57:E57"/>
    <mergeCell ref="B55:E55"/>
    <mergeCell ref="L5:M6"/>
    <mergeCell ref="B26:E26"/>
    <mergeCell ref="B33:E33"/>
    <mergeCell ref="B24:E24"/>
    <mergeCell ref="H5:I6"/>
    <mergeCell ref="B22:E22"/>
    <mergeCell ref="F5:F7"/>
    <mergeCell ref="B15:E15"/>
    <mergeCell ref="B11:E11"/>
    <mergeCell ref="B13:E13"/>
    <mergeCell ref="B64:E64"/>
    <mergeCell ref="B27:E27"/>
    <mergeCell ref="B30:E30"/>
    <mergeCell ref="B32:E32"/>
    <mergeCell ref="B31:E31"/>
    <mergeCell ref="B61:E61"/>
    <mergeCell ref="B45:E45"/>
    <mergeCell ref="B49:E49"/>
    <mergeCell ref="B50:E50"/>
    <mergeCell ref="B56:E56"/>
    <mergeCell ref="A3:O3"/>
    <mergeCell ref="B10:E10"/>
    <mergeCell ref="B8:E8"/>
    <mergeCell ref="B9:E9"/>
    <mergeCell ref="N6:O6"/>
    <mergeCell ref="J5:K6"/>
    <mergeCell ref="G5:G7"/>
    <mergeCell ref="A5:A7"/>
    <mergeCell ref="B5:E7"/>
    <mergeCell ref="N5:O5"/>
    <mergeCell ref="B51:E51"/>
    <mergeCell ref="B52:E52"/>
    <mergeCell ref="B54:E54"/>
    <mergeCell ref="B53:E53"/>
    <mergeCell ref="B38:E38"/>
    <mergeCell ref="B16:E16"/>
    <mergeCell ref="B17:E17"/>
    <mergeCell ref="B18:E18"/>
    <mergeCell ref="B23:E23"/>
    <mergeCell ref="B25:E25"/>
    <mergeCell ref="B12:E12"/>
    <mergeCell ref="B29:E29"/>
    <mergeCell ref="B48:E48"/>
    <mergeCell ref="B20:E20"/>
    <mergeCell ref="B21:E21"/>
    <mergeCell ref="B19:E19"/>
    <mergeCell ref="B39:E39"/>
    <mergeCell ref="B34:E34"/>
    <mergeCell ref="B35:E35"/>
    <mergeCell ref="B36:E36"/>
    <mergeCell ref="B62:E62"/>
    <mergeCell ref="B28:E28"/>
    <mergeCell ref="B66:E66"/>
    <mergeCell ref="B67:E67"/>
    <mergeCell ref="A47:E47"/>
    <mergeCell ref="B60:E60"/>
    <mergeCell ref="B63:E63"/>
    <mergeCell ref="B65:E65"/>
    <mergeCell ref="B40:E40"/>
    <mergeCell ref="B41:E41"/>
  </mergeCells>
  <printOptions/>
  <pageMargins left="0.5905511811023623" right="0" top="0.75" bottom="0.15748031496062992" header="0.15748031496062992" footer="0.15748031496062992"/>
  <pageSetup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13.375" style="0" customWidth="1"/>
    <col min="4" max="4" width="12.00390625" style="0" customWidth="1"/>
    <col min="5" max="5" width="13.25390625" style="0" customWidth="1"/>
    <col min="6" max="6" width="13.75390625" style="0" customWidth="1"/>
  </cols>
  <sheetData>
    <row r="2" spans="1:6" ht="15.75">
      <c r="A2" s="990" t="s">
        <v>355</v>
      </c>
      <c r="B2" s="991"/>
      <c r="C2" s="991"/>
      <c r="D2" s="991"/>
      <c r="E2" s="991"/>
      <c r="F2" s="991"/>
    </row>
    <row r="3" ht="13.5" thickBot="1"/>
    <row r="4" spans="1:6" ht="12.75">
      <c r="A4" s="555"/>
      <c r="B4" s="67"/>
      <c r="C4" s="67"/>
      <c r="D4" s="67"/>
      <c r="E4" s="67"/>
      <c r="F4" s="67"/>
    </row>
    <row r="5" spans="1:6" ht="12.75">
      <c r="A5" s="556" t="s">
        <v>82</v>
      </c>
      <c r="B5" s="68" t="s">
        <v>83</v>
      </c>
      <c r="C5" s="68" t="s">
        <v>66</v>
      </c>
      <c r="D5" s="68" t="s">
        <v>67</v>
      </c>
      <c r="E5" s="68" t="s">
        <v>77</v>
      </c>
      <c r="F5" s="68" t="s">
        <v>84</v>
      </c>
    </row>
    <row r="6" spans="1:6" ht="12.75">
      <c r="A6" s="556" t="s">
        <v>60</v>
      </c>
      <c r="B6" s="68"/>
      <c r="C6" s="68"/>
      <c r="D6" s="68"/>
      <c r="E6" s="68"/>
      <c r="F6" s="68"/>
    </row>
    <row r="7" spans="1:6" ht="13.5" thickBot="1">
      <c r="A7" s="557"/>
      <c r="B7" s="161"/>
      <c r="C7" s="161"/>
      <c r="D7" s="161"/>
      <c r="E7" s="161"/>
      <c r="F7" s="161"/>
    </row>
    <row r="8" spans="1:6" ht="12.75" customHeight="1" thickBot="1" thickTop="1">
      <c r="A8" s="558">
        <v>1</v>
      </c>
      <c r="B8" s="562">
        <v>2</v>
      </c>
      <c r="C8" s="162">
        <v>3</v>
      </c>
      <c r="D8" s="162">
        <v>4</v>
      </c>
      <c r="E8" s="162">
        <v>5</v>
      </c>
      <c r="F8" s="291">
        <v>6</v>
      </c>
    </row>
    <row r="9" spans="1:7" ht="13.5" thickTop="1">
      <c r="A9" s="159">
        <v>1</v>
      </c>
      <c r="B9" s="563" t="s">
        <v>85</v>
      </c>
      <c r="C9" s="559">
        <f>'Рем.стр.ДУ-1'!BQ71</f>
        <v>5736481</v>
      </c>
      <c r="D9" s="160">
        <f>'Рем.стр.ДУ 2'!BM71</f>
        <v>3100113</v>
      </c>
      <c r="E9" s="160">
        <f>'Рем.стр.ДУ-3'!CK71</f>
        <v>9367625</v>
      </c>
      <c r="F9" s="155">
        <f>C9+D9+E9</f>
        <v>18204219</v>
      </c>
      <c r="G9" s="47"/>
    </row>
    <row r="10" spans="1:7" ht="12.75">
      <c r="A10" s="70">
        <v>2</v>
      </c>
      <c r="B10" s="564" t="s">
        <v>86</v>
      </c>
      <c r="C10" s="183">
        <f>'Сан.ДУ-1'!R82</f>
        <v>779700</v>
      </c>
      <c r="D10" s="554">
        <f>'Сан.ДУ-2'!N82</f>
        <v>96950</v>
      </c>
      <c r="E10" s="123">
        <f>'Сан.ДУ-3'!BT82</f>
        <v>1375520</v>
      </c>
      <c r="F10" s="155">
        <f>C10+D10+E10</f>
        <v>2252170</v>
      </c>
      <c r="G10" s="47"/>
    </row>
    <row r="11" spans="1:8" ht="13.5" thickBot="1">
      <c r="A11" s="90">
        <v>3</v>
      </c>
      <c r="B11" s="91" t="s">
        <v>87</v>
      </c>
      <c r="C11" s="560">
        <f>'Эл.ДУ-1'!J59</f>
        <v>0</v>
      </c>
      <c r="D11" s="118">
        <f>'Эл. ДУ-2'!L59</f>
        <v>0</v>
      </c>
      <c r="E11" s="119">
        <f>'Эл. ДУ-3'!AR59</f>
        <v>466965</v>
      </c>
      <c r="F11" s="234">
        <f>C11+E11</f>
        <v>466965</v>
      </c>
      <c r="G11" s="47"/>
      <c r="H11" s="59"/>
    </row>
    <row r="12" spans="1:8" ht="13.5" thickBot="1">
      <c r="A12" s="120"/>
      <c r="B12" s="121" t="s">
        <v>121</v>
      </c>
      <c r="C12" s="591">
        <f>SUM(C9:C11)</f>
        <v>6516181</v>
      </c>
      <c r="D12" s="591">
        <f>D9+D10</f>
        <v>3197063</v>
      </c>
      <c r="E12" s="591">
        <f>SUM(E9:E11)</f>
        <v>11210110</v>
      </c>
      <c r="F12" s="591">
        <f>SUM(F9:F11)</f>
        <v>20923354</v>
      </c>
      <c r="H12" s="59"/>
    </row>
    <row r="13" spans="1:6" ht="12.75">
      <c r="A13" s="69"/>
      <c r="B13" s="45"/>
      <c r="C13" s="45"/>
      <c r="D13" s="45"/>
      <c r="E13" s="45"/>
      <c r="F13" s="541"/>
    </row>
    <row r="14" spans="1:6" ht="12.75">
      <c r="A14" s="69"/>
      <c r="B14" s="45"/>
      <c r="C14" s="45"/>
      <c r="D14" s="45"/>
      <c r="E14" s="45"/>
      <c r="F14" s="45"/>
    </row>
    <row r="15" spans="1:6" ht="12.75">
      <c r="A15" s="45"/>
      <c r="B15" s="45"/>
      <c r="C15" s="45"/>
      <c r="D15" s="45"/>
      <c r="E15" s="45"/>
      <c r="F15" s="45"/>
    </row>
    <row r="17" spans="6:8" ht="12.75">
      <c r="F17" s="59"/>
      <c r="H17" s="59"/>
    </row>
    <row r="18" spans="1:6" ht="15.75">
      <c r="A18" s="990" t="s">
        <v>322</v>
      </c>
      <c r="B18" s="991"/>
      <c r="C18" s="991"/>
      <c r="D18" s="991"/>
      <c r="E18" s="991"/>
      <c r="F18" s="991"/>
    </row>
    <row r="19" ht="13.5" thickBot="1"/>
    <row r="20" spans="1:6" ht="12.75">
      <c r="A20" s="555"/>
      <c r="B20" s="67"/>
      <c r="C20" s="67"/>
      <c r="D20" s="67"/>
      <c r="E20" s="67"/>
      <c r="F20" s="67"/>
    </row>
    <row r="21" spans="1:6" ht="12.75">
      <c r="A21" s="556" t="s">
        <v>82</v>
      </c>
      <c r="B21" s="68" t="s">
        <v>83</v>
      </c>
      <c r="C21" s="68" t="s">
        <v>66</v>
      </c>
      <c r="D21" s="68" t="s">
        <v>67</v>
      </c>
      <c r="E21" s="68" t="s">
        <v>77</v>
      </c>
      <c r="F21" s="68" t="s">
        <v>84</v>
      </c>
    </row>
    <row r="22" spans="1:6" ht="12.75">
      <c r="A22" s="556" t="s">
        <v>60</v>
      </c>
      <c r="B22" s="68"/>
      <c r="C22" s="68"/>
      <c r="D22" s="68"/>
      <c r="E22" s="68"/>
      <c r="F22" s="68"/>
    </row>
    <row r="23" spans="1:6" ht="13.5" thickBot="1">
      <c r="A23" s="557"/>
      <c r="B23" s="161"/>
      <c r="C23" s="161"/>
      <c r="D23" s="161"/>
      <c r="E23" s="161"/>
      <c r="F23" s="161"/>
    </row>
    <row r="24" spans="1:6" ht="14.25" thickBot="1" thickTop="1">
      <c r="A24" s="558">
        <v>1</v>
      </c>
      <c r="B24" s="562">
        <v>2</v>
      </c>
      <c r="C24" s="162">
        <v>3</v>
      </c>
      <c r="D24" s="162">
        <v>4</v>
      </c>
      <c r="E24" s="162">
        <v>5</v>
      </c>
      <c r="F24" s="291">
        <v>6</v>
      </c>
    </row>
    <row r="25" spans="1:6" ht="13.5" thickTop="1">
      <c r="A25" s="159">
        <v>1</v>
      </c>
      <c r="B25" s="563" t="s">
        <v>85</v>
      </c>
      <c r="C25" s="559">
        <v>5201941</v>
      </c>
      <c r="D25" s="160">
        <v>2444337</v>
      </c>
      <c r="E25" s="160">
        <v>7571119</v>
      </c>
      <c r="F25" s="155">
        <f>C25+D25+E25</f>
        <v>15217397</v>
      </c>
    </row>
    <row r="26" spans="1:6" ht="12.75">
      <c r="A26" s="70">
        <v>2</v>
      </c>
      <c r="B26" s="564" t="s">
        <v>86</v>
      </c>
      <c r="C26" s="183">
        <v>779700</v>
      </c>
      <c r="D26" s="554">
        <v>96950</v>
      </c>
      <c r="E26" s="123">
        <v>1375520</v>
      </c>
      <c r="F26" s="155">
        <f>C26+D26+E26</f>
        <v>2252170</v>
      </c>
    </row>
    <row r="27" spans="1:6" ht="13.5" thickBot="1">
      <c r="A27" s="90">
        <v>3</v>
      </c>
      <c r="B27" s="91" t="s">
        <v>87</v>
      </c>
      <c r="C27" s="560">
        <f>'Эл.ДУ-1'!J75</f>
        <v>0</v>
      </c>
      <c r="D27" s="118">
        <f>'Эл. ДУ-2'!L75</f>
        <v>0</v>
      </c>
      <c r="E27" s="119">
        <v>466965</v>
      </c>
      <c r="F27" s="234">
        <f>C27+E27</f>
        <v>466965</v>
      </c>
    </row>
    <row r="28" spans="1:6" ht="13.5" thickBot="1">
      <c r="A28" s="120"/>
      <c r="B28" s="121" t="s">
        <v>121</v>
      </c>
      <c r="C28" s="591">
        <f>SUM(C25:C27)</f>
        <v>5981641</v>
      </c>
      <c r="D28" s="561">
        <f>SUM(D25:D27)</f>
        <v>2541287</v>
      </c>
      <c r="E28" s="591">
        <f>SUM(E25:E27)</f>
        <v>9413604</v>
      </c>
      <c r="F28" s="591">
        <f>SUM(F25:F27)</f>
        <v>17936532</v>
      </c>
    </row>
    <row r="33" spans="3:9" ht="12.75">
      <c r="C33" s="12"/>
      <c r="D33" s="12"/>
      <c r="E33" s="12"/>
      <c r="F33" s="12"/>
      <c r="G33" s="12"/>
      <c r="H33" s="12"/>
      <c r="I33" s="12"/>
    </row>
    <row r="34" spans="3:9" ht="15.75">
      <c r="C34" s="12"/>
      <c r="D34" s="611"/>
      <c r="E34" s="992"/>
      <c r="F34" s="992"/>
      <c r="G34" s="992"/>
      <c r="H34" s="992"/>
      <c r="I34" s="992"/>
    </row>
    <row r="35" spans="3:9" ht="12.75">
      <c r="C35" s="12"/>
      <c r="D35" s="12"/>
      <c r="E35" s="12"/>
      <c r="F35" s="12"/>
      <c r="G35" s="12"/>
      <c r="H35" s="12"/>
      <c r="I35" s="12"/>
    </row>
    <row r="36" spans="3:9" ht="12.75">
      <c r="C36" s="12"/>
      <c r="D36" s="600"/>
      <c r="E36" s="600"/>
      <c r="F36" s="600"/>
      <c r="G36" s="600"/>
      <c r="H36" s="600"/>
      <c r="I36" s="600"/>
    </row>
    <row r="37" spans="3:9" ht="12.75">
      <c r="C37" s="12"/>
      <c r="D37" s="600"/>
      <c r="E37" s="600"/>
      <c r="F37" s="600"/>
      <c r="G37" s="600"/>
      <c r="H37" s="600"/>
      <c r="I37" s="600"/>
    </row>
    <row r="38" spans="3:9" ht="12.75">
      <c r="C38" s="12"/>
      <c r="D38" s="600"/>
      <c r="E38" s="600"/>
      <c r="F38" s="600"/>
      <c r="G38" s="600"/>
      <c r="H38" s="600"/>
      <c r="I38" s="600"/>
    </row>
    <row r="39" spans="3:9" ht="12.75">
      <c r="C39" s="12"/>
      <c r="D39" s="600"/>
      <c r="E39" s="600"/>
      <c r="F39" s="600"/>
      <c r="G39" s="600"/>
      <c r="H39" s="600"/>
      <c r="I39" s="600"/>
    </row>
    <row r="40" spans="3:9" ht="12.75">
      <c r="C40" s="12"/>
      <c r="D40" s="601"/>
      <c r="E40" s="601"/>
      <c r="F40" s="601"/>
      <c r="G40" s="601"/>
      <c r="H40" s="601"/>
      <c r="I40" s="601"/>
    </row>
    <row r="41" spans="3:9" ht="12.75">
      <c r="C41" s="12"/>
      <c r="D41" s="600"/>
      <c r="E41" s="602"/>
      <c r="F41" s="603"/>
      <c r="G41" s="604"/>
      <c r="H41" s="604"/>
      <c r="I41" s="604"/>
    </row>
    <row r="42" spans="3:9" ht="12.75">
      <c r="C42" s="12"/>
      <c r="D42" s="600"/>
      <c r="E42" s="602"/>
      <c r="F42" s="230"/>
      <c r="G42" s="605"/>
      <c r="H42" s="604"/>
      <c r="I42" s="604"/>
    </row>
    <row r="43" spans="3:9" ht="12.75">
      <c r="C43" s="12"/>
      <c r="D43" s="600"/>
      <c r="E43" s="602"/>
      <c r="F43" s="230"/>
      <c r="G43" s="230"/>
      <c r="H43" s="606"/>
      <c r="I43" s="604"/>
    </row>
    <row r="44" spans="3:9" ht="12.75">
      <c r="C44" s="12"/>
      <c r="D44" s="600"/>
      <c r="E44" s="602"/>
      <c r="F44" s="606"/>
      <c r="G44" s="606"/>
      <c r="H44" s="606"/>
      <c r="I44" s="606"/>
    </row>
    <row r="45" spans="3:9" ht="12.75">
      <c r="C45" s="12"/>
      <c r="D45" s="12"/>
      <c r="E45" s="12"/>
      <c r="F45" s="12"/>
      <c r="G45" s="12"/>
      <c r="H45" s="12"/>
      <c r="I45" s="12"/>
    </row>
    <row r="46" spans="3:9" ht="12.75">
      <c r="C46" s="12"/>
      <c r="D46" s="12"/>
      <c r="E46" s="12"/>
      <c r="F46" s="12"/>
      <c r="G46" s="12"/>
      <c r="H46" s="12"/>
      <c r="I46" s="12"/>
    </row>
  </sheetData>
  <sheetProtection/>
  <mergeCells count="3">
    <mergeCell ref="A2:F2"/>
    <mergeCell ref="A18:F18"/>
    <mergeCell ref="D34:I34"/>
  </mergeCells>
  <printOptions/>
  <pageMargins left="0.75" right="0.26" top="1" bottom="1" header="0.5" footer="0.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6"/>
  <sheetViews>
    <sheetView view="pageBreakPreview" zoomScale="75" zoomScaleNormal="75" zoomScaleSheetLayoutView="75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37" sqref="E37"/>
    </sheetView>
  </sheetViews>
  <sheetFormatPr defaultColWidth="9.00390625" defaultRowHeight="12.75"/>
  <cols>
    <col min="1" max="1" width="4.25390625" style="0" customWidth="1"/>
    <col min="2" max="2" width="49.625" style="0" customWidth="1"/>
    <col min="3" max="3" width="9.625" style="0" customWidth="1"/>
    <col min="4" max="4" width="8.125" style="0" customWidth="1"/>
    <col min="5" max="5" width="10.00390625" style="0" customWidth="1"/>
    <col min="6" max="6" width="10.75390625" style="0" customWidth="1"/>
    <col min="7" max="7" width="8.125" style="0" customWidth="1"/>
    <col min="8" max="8" width="10.625" style="0" customWidth="1"/>
    <col min="9" max="9" width="6.75390625" style="0" customWidth="1"/>
    <col min="10" max="10" width="13.125" style="0" customWidth="1"/>
    <col min="11" max="11" width="6.625" style="0" customWidth="1"/>
    <col min="12" max="12" width="12.00390625" style="0" customWidth="1"/>
    <col min="13" max="13" width="10.625" style="0" customWidth="1"/>
    <col min="14" max="14" width="12.875" style="0" customWidth="1"/>
  </cols>
  <sheetData>
    <row r="1" spans="5:12" ht="12.75">
      <c r="E1" s="609" t="s">
        <v>280</v>
      </c>
      <c r="F1" s="609"/>
      <c r="G1" s="609" t="s">
        <v>280</v>
      </c>
      <c r="H1" s="609"/>
      <c r="I1" s="609" t="s">
        <v>280</v>
      </c>
      <c r="J1" s="609"/>
      <c r="K1" s="609" t="s">
        <v>280</v>
      </c>
      <c r="L1" s="609"/>
    </row>
    <row r="2" spans="5:12" ht="12.75">
      <c r="E2" s="609" t="s">
        <v>281</v>
      </c>
      <c r="F2" s="609"/>
      <c r="G2" s="609" t="s">
        <v>281</v>
      </c>
      <c r="H2" s="609"/>
      <c r="I2" s="609" t="s">
        <v>281</v>
      </c>
      <c r="J2" s="609"/>
      <c r="K2" s="609" t="s">
        <v>281</v>
      </c>
      <c r="L2" s="609"/>
    </row>
    <row r="3" spans="5:12" ht="12.75">
      <c r="E3" s="609" t="s">
        <v>282</v>
      </c>
      <c r="F3" s="609"/>
      <c r="G3" s="609" t="s">
        <v>282</v>
      </c>
      <c r="H3" s="609"/>
      <c r="I3" s="610" t="s">
        <v>282</v>
      </c>
      <c r="J3" s="609"/>
      <c r="K3" s="609" t="s">
        <v>282</v>
      </c>
      <c r="L3" s="609"/>
    </row>
    <row r="4" spans="5:12" ht="12.75">
      <c r="E4" s="610" t="s">
        <v>287</v>
      </c>
      <c r="F4" s="609"/>
      <c r="G4" s="610" t="s">
        <v>324</v>
      </c>
      <c r="H4" s="609"/>
      <c r="I4" s="610" t="s">
        <v>325</v>
      </c>
      <c r="J4" s="609"/>
      <c r="K4" s="610" t="s">
        <v>326</v>
      </c>
      <c r="L4" s="609"/>
    </row>
    <row r="5" spans="5:12" ht="12.75">
      <c r="E5" s="609" t="s">
        <v>284</v>
      </c>
      <c r="F5" s="609"/>
      <c r="G5" s="609" t="s">
        <v>284</v>
      </c>
      <c r="H5" s="609"/>
      <c r="I5" s="609" t="s">
        <v>284</v>
      </c>
      <c r="J5" s="609"/>
      <c r="K5" s="609" t="s">
        <v>284</v>
      </c>
      <c r="L5" s="609"/>
    </row>
    <row r="6" spans="5:12" ht="12.75">
      <c r="E6" s="609" t="s">
        <v>285</v>
      </c>
      <c r="F6" s="609"/>
      <c r="G6" s="609" t="s">
        <v>285</v>
      </c>
      <c r="H6" s="609"/>
      <c r="I6" s="609" t="s">
        <v>285</v>
      </c>
      <c r="J6" s="609"/>
      <c r="K6" s="609" t="s">
        <v>285</v>
      </c>
      <c r="L6" s="609"/>
    </row>
    <row r="7" spans="5:12" ht="12.75">
      <c r="E7" s="609" t="s">
        <v>286</v>
      </c>
      <c r="F7" s="609"/>
      <c r="G7" s="609" t="s">
        <v>286</v>
      </c>
      <c r="H7" s="609"/>
      <c r="I7" s="609" t="s">
        <v>286</v>
      </c>
      <c r="J7" s="609"/>
      <c r="K7" s="609" t="s">
        <v>286</v>
      </c>
      <c r="L7" s="609"/>
    </row>
    <row r="8" spans="1:12" ht="16.5" customHeight="1" thickBot="1">
      <c r="A8" s="620" t="s">
        <v>247</v>
      </c>
      <c r="B8" s="621"/>
      <c r="C8" s="621"/>
      <c r="D8" s="621"/>
      <c r="E8" s="437"/>
      <c r="F8" s="437"/>
      <c r="G8" s="50"/>
      <c r="H8" s="240"/>
      <c r="I8" s="174"/>
      <c r="J8" s="50"/>
      <c r="K8" s="50"/>
      <c r="L8" s="50"/>
    </row>
    <row r="9" spans="1:14" ht="22.5" customHeight="1" thickBot="1">
      <c r="A9" s="136"/>
      <c r="B9" s="137"/>
      <c r="C9" s="136"/>
      <c r="D9" s="137"/>
      <c r="E9" s="626" t="s">
        <v>91</v>
      </c>
      <c r="F9" s="627"/>
      <c r="G9" s="622" t="s">
        <v>37</v>
      </c>
      <c r="H9" s="623"/>
      <c r="I9" s="622" t="s">
        <v>37</v>
      </c>
      <c r="J9" s="623"/>
      <c r="K9" s="622" t="s">
        <v>38</v>
      </c>
      <c r="L9" s="623"/>
      <c r="M9" s="251" t="s">
        <v>174</v>
      </c>
      <c r="N9" s="252" t="s">
        <v>175</v>
      </c>
    </row>
    <row r="10" spans="1:14" ht="21.75" customHeight="1" thickBot="1">
      <c r="A10" s="138" t="s">
        <v>59</v>
      </c>
      <c r="B10" s="139" t="s">
        <v>1</v>
      </c>
      <c r="C10" s="138" t="s">
        <v>61</v>
      </c>
      <c r="D10" s="140" t="s">
        <v>57</v>
      </c>
      <c r="E10" s="625">
        <v>6</v>
      </c>
      <c r="F10" s="625"/>
      <c r="G10" s="625">
        <v>58</v>
      </c>
      <c r="H10" s="625"/>
      <c r="I10" s="624" t="s">
        <v>124</v>
      </c>
      <c r="J10" s="625"/>
      <c r="K10" s="622">
        <v>30</v>
      </c>
      <c r="L10" s="623"/>
      <c r="M10" s="250" t="s">
        <v>64</v>
      </c>
      <c r="N10" s="253" t="s">
        <v>64</v>
      </c>
    </row>
    <row r="11" spans="1:14" ht="32.25" customHeight="1" thickBot="1">
      <c r="A11" s="141" t="s">
        <v>60</v>
      </c>
      <c r="B11" s="142"/>
      <c r="C11" s="141" t="s">
        <v>62</v>
      </c>
      <c r="D11" s="143" t="s">
        <v>63</v>
      </c>
      <c r="E11" s="231" t="s">
        <v>6</v>
      </c>
      <c r="F11" s="233" t="s">
        <v>7</v>
      </c>
      <c r="G11" s="231" t="s">
        <v>6</v>
      </c>
      <c r="H11" s="233" t="s">
        <v>7</v>
      </c>
      <c r="I11" s="231" t="s">
        <v>6</v>
      </c>
      <c r="J11" s="233" t="s">
        <v>7</v>
      </c>
      <c r="K11" s="248" t="s">
        <v>6</v>
      </c>
      <c r="L11" s="232" t="s">
        <v>7</v>
      </c>
      <c r="M11" s="231" t="s">
        <v>6</v>
      </c>
      <c r="N11" s="249" t="s">
        <v>7</v>
      </c>
    </row>
    <row r="12" spans="1:14" ht="14.25">
      <c r="A12" s="87"/>
      <c r="B12" s="101" t="s">
        <v>72</v>
      </c>
      <c r="C12" s="264"/>
      <c r="D12" s="265"/>
      <c r="E12" s="189"/>
      <c r="F12" s="189"/>
      <c r="G12" s="189"/>
      <c r="H12" s="189"/>
      <c r="I12" s="189"/>
      <c r="J12" s="189"/>
      <c r="K12" s="189"/>
      <c r="L12" s="190"/>
      <c r="M12" s="189"/>
      <c r="N12" s="189"/>
    </row>
    <row r="13" spans="1:14" ht="15">
      <c r="A13" s="87">
        <v>1</v>
      </c>
      <c r="B13" s="92" t="s">
        <v>8</v>
      </c>
      <c r="C13" s="266" t="s">
        <v>9</v>
      </c>
      <c r="D13" s="267">
        <v>360</v>
      </c>
      <c r="E13" s="173"/>
      <c r="F13" s="173">
        <f>D13*E13</f>
        <v>0</v>
      </c>
      <c r="G13" s="173"/>
      <c r="H13" s="173">
        <f aca="true" t="shared" si="0" ref="H13:H44">D13*G13</f>
        <v>0</v>
      </c>
      <c r="I13" s="173"/>
      <c r="J13" s="173">
        <f aca="true" t="shared" si="1" ref="J13:J44">D13*I13</f>
        <v>0</v>
      </c>
      <c r="K13" s="173"/>
      <c r="L13" s="224">
        <f aca="true" t="shared" si="2" ref="L13:L44">D13*K13</f>
        <v>0</v>
      </c>
      <c r="M13" s="173">
        <f>E13+G13+I13+K13</f>
        <v>0</v>
      </c>
      <c r="N13" s="173">
        <f>F13+H13+J13+L13</f>
        <v>0</v>
      </c>
    </row>
    <row r="14" spans="1:14" ht="15">
      <c r="A14" s="87">
        <v>2</v>
      </c>
      <c r="B14" s="92" t="s">
        <v>10</v>
      </c>
      <c r="C14" s="266" t="s">
        <v>9</v>
      </c>
      <c r="D14" s="267">
        <v>420</v>
      </c>
      <c r="E14" s="173"/>
      <c r="F14" s="173">
        <f aca="true" t="shared" si="3" ref="F14:F79">D14*E14</f>
        <v>0</v>
      </c>
      <c r="G14" s="173"/>
      <c r="H14" s="173">
        <f t="shared" si="0"/>
        <v>0</v>
      </c>
      <c r="I14" s="173"/>
      <c r="J14" s="173">
        <f t="shared" si="1"/>
        <v>0</v>
      </c>
      <c r="K14" s="173"/>
      <c r="L14" s="224">
        <f t="shared" si="2"/>
        <v>0</v>
      </c>
      <c r="M14" s="173">
        <f aca="true" t="shared" si="4" ref="M14:M77">E14+G14+I14+K14</f>
        <v>0</v>
      </c>
      <c r="N14" s="173">
        <f aca="true" t="shared" si="5" ref="N14:N77">F14+H14+J14+L14</f>
        <v>0</v>
      </c>
    </row>
    <row r="15" spans="1:14" ht="15">
      <c r="A15" s="87">
        <v>3</v>
      </c>
      <c r="B15" s="92" t="s">
        <v>11</v>
      </c>
      <c r="C15" s="266" t="s">
        <v>9</v>
      </c>
      <c r="D15" s="267">
        <v>480</v>
      </c>
      <c r="E15" s="173"/>
      <c r="F15" s="173">
        <f t="shared" si="3"/>
        <v>0</v>
      </c>
      <c r="G15" s="173"/>
      <c r="H15" s="173">
        <f t="shared" si="0"/>
        <v>0</v>
      </c>
      <c r="I15" s="173"/>
      <c r="J15" s="173">
        <f t="shared" si="1"/>
        <v>0</v>
      </c>
      <c r="K15" s="173"/>
      <c r="L15" s="224">
        <f t="shared" si="2"/>
        <v>0</v>
      </c>
      <c r="M15" s="173">
        <f t="shared" si="4"/>
        <v>0</v>
      </c>
      <c r="N15" s="173">
        <f t="shared" si="5"/>
        <v>0</v>
      </c>
    </row>
    <row r="16" spans="1:14" ht="15">
      <c r="A16" s="87">
        <v>4</v>
      </c>
      <c r="B16" s="92" t="s">
        <v>12</v>
      </c>
      <c r="C16" s="266" t="s">
        <v>9</v>
      </c>
      <c r="D16" s="267">
        <v>520</v>
      </c>
      <c r="E16" s="173"/>
      <c r="F16" s="173">
        <f t="shared" si="3"/>
        <v>0</v>
      </c>
      <c r="G16" s="173"/>
      <c r="H16" s="173">
        <f t="shared" si="0"/>
        <v>0</v>
      </c>
      <c r="I16" s="173"/>
      <c r="J16" s="173">
        <f t="shared" si="1"/>
        <v>0</v>
      </c>
      <c r="K16" s="173"/>
      <c r="L16" s="224">
        <f t="shared" si="2"/>
        <v>0</v>
      </c>
      <c r="M16" s="173">
        <f t="shared" si="4"/>
        <v>0</v>
      </c>
      <c r="N16" s="173">
        <f t="shared" si="5"/>
        <v>0</v>
      </c>
    </row>
    <row r="17" spans="1:14" ht="15">
      <c r="A17" s="87">
        <v>5</v>
      </c>
      <c r="B17" s="92" t="s">
        <v>13</v>
      </c>
      <c r="C17" s="266" t="s">
        <v>9</v>
      </c>
      <c r="D17" s="267">
        <v>550</v>
      </c>
      <c r="E17" s="173"/>
      <c r="F17" s="173">
        <f t="shared" si="3"/>
        <v>0</v>
      </c>
      <c r="G17" s="173"/>
      <c r="H17" s="173">
        <f t="shared" si="0"/>
        <v>0</v>
      </c>
      <c r="I17" s="173"/>
      <c r="J17" s="173">
        <f t="shared" si="1"/>
        <v>0</v>
      </c>
      <c r="K17" s="173"/>
      <c r="L17" s="224">
        <f t="shared" si="2"/>
        <v>0</v>
      </c>
      <c r="M17" s="173">
        <f t="shared" si="4"/>
        <v>0</v>
      </c>
      <c r="N17" s="173">
        <f t="shared" si="5"/>
        <v>0</v>
      </c>
    </row>
    <row r="18" spans="1:14" ht="15">
      <c r="A18" s="87">
        <v>6</v>
      </c>
      <c r="B18" s="219" t="s">
        <v>149</v>
      </c>
      <c r="C18" s="266" t="s">
        <v>9</v>
      </c>
      <c r="D18" s="267">
        <v>650</v>
      </c>
      <c r="E18" s="173"/>
      <c r="F18" s="173">
        <f t="shared" si="3"/>
        <v>0</v>
      </c>
      <c r="G18" s="588">
        <f>50</f>
        <v>50</v>
      </c>
      <c r="H18" s="588">
        <f t="shared" si="0"/>
        <v>32500</v>
      </c>
      <c r="I18" s="173">
        <v>50</v>
      </c>
      <c r="J18" s="173">
        <f t="shared" si="1"/>
        <v>32500</v>
      </c>
      <c r="K18" s="173"/>
      <c r="L18" s="224">
        <f t="shared" si="2"/>
        <v>0</v>
      </c>
      <c r="M18" s="173">
        <f t="shared" si="4"/>
        <v>100</v>
      </c>
      <c r="N18" s="173">
        <f t="shared" si="5"/>
        <v>65000</v>
      </c>
    </row>
    <row r="19" spans="1:14" ht="15">
      <c r="A19" s="87">
        <v>7</v>
      </c>
      <c r="B19" s="92" t="s">
        <v>14</v>
      </c>
      <c r="C19" s="266" t="s">
        <v>9</v>
      </c>
      <c r="D19" s="267">
        <v>700</v>
      </c>
      <c r="E19" s="173"/>
      <c r="F19" s="173">
        <f t="shared" si="3"/>
        <v>0</v>
      </c>
      <c r="G19" s="588"/>
      <c r="H19" s="588">
        <f t="shared" si="0"/>
        <v>0</v>
      </c>
      <c r="I19" s="173"/>
      <c r="J19" s="173">
        <f t="shared" si="1"/>
        <v>0</v>
      </c>
      <c r="K19" s="173"/>
      <c r="L19" s="224">
        <f t="shared" si="2"/>
        <v>0</v>
      </c>
      <c r="M19" s="173">
        <f t="shared" si="4"/>
        <v>0</v>
      </c>
      <c r="N19" s="173">
        <f t="shared" si="5"/>
        <v>0</v>
      </c>
    </row>
    <row r="20" spans="1:14" ht="15">
      <c r="A20" s="87">
        <v>8</v>
      </c>
      <c r="B20" s="92" t="s">
        <v>15</v>
      </c>
      <c r="C20" s="266" t="s">
        <v>9</v>
      </c>
      <c r="D20" s="267">
        <v>870</v>
      </c>
      <c r="E20" s="173"/>
      <c r="F20" s="173">
        <f t="shared" si="3"/>
        <v>0</v>
      </c>
      <c r="G20" s="588"/>
      <c r="H20" s="588">
        <f t="shared" si="0"/>
        <v>0</v>
      </c>
      <c r="I20" s="173"/>
      <c r="J20" s="173">
        <f t="shared" si="1"/>
        <v>0</v>
      </c>
      <c r="K20" s="173"/>
      <c r="L20" s="224">
        <f t="shared" si="2"/>
        <v>0</v>
      </c>
      <c r="M20" s="173">
        <f t="shared" si="4"/>
        <v>0</v>
      </c>
      <c r="N20" s="173">
        <f t="shared" si="5"/>
        <v>0</v>
      </c>
    </row>
    <row r="21" spans="1:14" ht="15">
      <c r="A21" s="87">
        <v>9</v>
      </c>
      <c r="B21" s="92" t="s">
        <v>81</v>
      </c>
      <c r="C21" s="266" t="s">
        <v>9</v>
      </c>
      <c r="D21" s="267">
        <v>980</v>
      </c>
      <c r="E21" s="173"/>
      <c r="F21" s="173">
        <f t="shared" si="3"/>
        <v>0</v>
      </c>
      <c r="G21" s="588"/>
      <c r="H21" s="588">
        <f t="shared" si="0"/>
        <v>0</v>
      </c>
      <c r="I21" s="173"/>
      <c r="J21" s="173">
        <f t="shared" si="1"/>
        <v>0</v>
      </c>
      <c r="K21" s="173"/>
      <c r="L21" s="224">
        <f t="shared" si="2"/>
        <v>0</v>
      </c>
      <c r="M21" s="173">
        <f t="shared" si="4"/>
        <v>0</v>
      </c>
      <c r="N21" s="173">
        <f t="shared" si="5"/>
        <v>0</v>
      </c>
    </row>
    <row r="22" spans="1:14" ht="15">
      <c r="A22" s="87">
        <v>10</v>
      </c>
      <c r="B22" s="92" t="s">
        <v>16</v>
      </c>
      <c r="C22" s="266"/>
      <c r="D22" s="267"/>
      <c r="E22" s="173"/>
      <c r="F22" s="173">
        <f t="shared" si="3"/>
        <v>0</v>
      </c>
      <c r="G22" s="588"/>
      <c r="H22" s="588">
        <f t="shared" si="0"/>
        <v>0</v>
      </c>
      <c r="I22" s="173"/>
      <c r="J22" s="173">
        <f t="shared" si="1"/>
        <v>0</v>
      </c>
      <c r="K22" s="173"/>
      <c r="L22" s="224">
        <f t="shared" si="2"/>
        <v>0</v>
      </c>
      <c r="M22" s="173">
        <f t="shared" si="4"/>
        <v>0</v>
      </c>
      <c r="N22" s="173">
        <f t="shared" si="5"/>
        <v>0</v>
      </c>
    </row>
    <row r="23" spans="1:14" ht="15">
      <c r="A23" s="87">
        <v>11</v>
      </c>
      <c r="B23" s="92" t="s">
        <v>8</v>
      </c>
      <c r="C23" s="266" t="s">
        <v>17</v>
      </c>
      <c r="D23" s="267">
        <v>200</v>
      </c>
      <c r="E23" s="173"/>
      <c r="F23" s="173">
        <f t="shared" si="3"/>
        <v>0</v>
      </c>
      <c r="G23" s="588">
        <f>3</f>
        <v>3</v>
      </c>
      <c r="H23" s="588">
        <f t="shared" si="0"/>
        <v>600</v>
      </c>
      <c r="I23" s="173">
        <v>3</v>
      </c>
      <c r="J23" s="173">
        <f t="shared" si="1"/>
        <v>600</v>
      </c>
      <c r="K23" s="173"/>
      <c r="L23" s="224">
        <f t="shared" si="2"/>
        <v>0</v>
      </c>
      <c r="M23" s="173">
        <f t="shared" si="4"/>
        <v>6</v>
      </c>
      <c r="N23" s="173">
        <f t="shared" si="5"/>
        <v>1200</v>
      </c>
    </row>
    <row r="24" spans="1:14" ht="15">
      <c r="A24" s="87">
        <v>12</v>
      </c>
      <c r="B24" s="92" t="s">
        <v>10</v>
      </c>
      <c r="C24" s="266" t="s">
        <v>17</v>
      </c>
      <c r="D24" s="267">
        <v>250</v>
      </c>
      <c r="E24" s="173"/>
      <c r="F24" s="173">
        <f t="shared" si="3"/>
        <v>0</v>
      </c>
      <c r="G24" s="588">
        <f>6</f>
        <v>6</v>
      </c>
      <c r="H24" s="588">
        <f t="shared" si="0"/>
        <v>1500</v>
      </c>
      <c r="I24" s="173">
        <v>6</v>
      </c>
      <c r="J24" s="173">
        <f t="shared" si="1"/>
        <v>1500</v>
      </c>
      <c r="K24" s="173"/>
      <c r="L24" s="224">
        <f t="shared" si="2"/>
        <v>0</v>
      </c>
      <c r="M24" s="173">
        <f t="shared" si="4"/>
        <v>12</v>
      </c>
      <c r="N24" s="173">
        <f t="shared" si="5"/>
        <v>3000</v>
      </c>
    </row>
    <row r="25" spans="1:14" ht="15">
      <c r="A25" s="87">
        <v>13</v>
      </c>
      <c r="B25" s="92" t="s">
        <v>11</v>
      </c>
      <c r="C25" s="266" t="s">
        <v>17</v>
      </c>
      <c r="D25" s="267">
        <v>300</v>
      </c>
      <c r="E25" s="173"/>
      <c r="F25" s="173">
        <f t="shared" si="3"/>
        <v>0</v>
      </c>
      <c r="G25" s="588"/>
      <c r="H25" s="588">
        <f t="shared" si="0"/>
        <v>0</v>
      </c>
      <c r="I25" s="173"/>
      <c r="J25" s="173">
        <f t="shared" si="1"/>
        <v>0</v>
      </c>
      <c r="K25" s="173"/>
      <c r="L25" s="224">
        <f t="shared" si="2"/>
        <v>0</v>
      </c>
      <c r="M25" s="173">
        <f t="shared" si="4"/>
        <v>0</v>
      </c>
      <c r="N25" s="173">
        <f t="shared" si="5"/>
        <v>0</v>
      </c>
    </row>
    <row r="26" spans="1:14" ht="15">
      <c r="A26" s="87">
        <v>14</v>
      </c>
      <c r="B26" s="92" t="s">
        <v>12</v>
      </c>
      <c r="C26" s="266" t="s">
        <v>17</v>
      </c>
      <c r="D26" s="267">
        <v>350</v>
      </c>
      <c r="E26" s="173"/>
      <c r="F26" s="173">
        <f t="shared" si="3"/>
        <v>0</v>
      </c>
      <c r="G26" s="588"/>
      <c r="H26" s="588">
        <f t="shared" si="0"/>
        <v>0</v>
      </c>
      <c r="I26" s="173"/>
      <c r="J26" s="173">
        <f t="shared" si="1"/>
        <v>0</v>
      </c>
      <c r="K26" s="173"/>
      <c r="L26" s="224">
        <f t="shared" si="2"/>
        <v>0</v>
      </c>
      <c r="M26" s="173">
        <f t="shared" si="4"/>
        <v>0</v>
      </c>
      <c r="N26" s="173">
        <f t="shared" si="5"/>
        <v>0</v>
      </c>
    </row>
    <row r="27" spans="1:14" ht="15">
      <c r="A27" s="87">
        <v>15</v>
      </c>
      <c r="B27" s="92" t="s">
        <v>13</v>
      </c>
      <c r="C27" s="266" t="s">
        <v>17</v>
      </c>
      <c r="D27" s="267">
        <v>400</v>
      </c>
      <c r="E27" s="173"/>
      <c r="F27" s="173">
        <f t="shared" si="3"/>
        <v>0</v>
      </c>
      <c r="G27" s="588"/>
      <c r="H27" s="588">
        <f t="shared" si="0"/>
        <v>0</v>
      </c>
      <c r="I27" s="173"/>
      <c r="J27" s="173">
        <f t="shared" si="1"/>
        <v>0</v>
      </c>
      <c r="K27" s="173"/>
      <c r="L27" s="224">
        <f t="shared" si="2"/>
        <v>0</v>
      </c>
      <c r="M27" s="173">
        <f t="shared" si="4"/>
        <v>0</v>
      </c>
      <c r="N27" s="173">
        <f t="shared" si="5"/>
        <v>0</v>
      </c>
    </row>
    <row r="28" spans="1:14" ht="15">
      <c r="A28" s="87">
        <v>16</v>
      </c>
      <c r="B28" s="92" t="s">
        <v>18</v>
      </c>
      <c r="C28" s="266" t="s">
        <v>17</v>
      </c>
      <c r="D28" s="267">
        <v>500</v>
      </c>
      <c r="E28" s="173"/>
      <c r="F28" s="173">
        <f t="shared" si="3"/>
        <v>0</v>
      </c>
      <c r="G28" s="588">
        <f>1</f>
        <v>1</v>
      </c>
      <c r="H28" s="588">
        <f t="shared" si="0"/>
        <v>500</v>
      </c>
      <c r="I28" s="173">
        <v>1</v>
      </c>
      <c r="J28" s="173">
        <f t="shared" si="1"/>
        <v>500</v>
      </c>
      <c r="K28" s="173"/>
      <c r="L28" s="224">
        <f t="shared" si="2"/>
        <v>0</v>
      </c>
      <c r="M28" s="173">
        <f t="shared" si="4"/>
        <v>2</v>
      </c>
      <c r="N28" s="173">
        <f t="shared" si="5"/>
        <v>1000</v>
      </c>
    </row>
    <row r="29" spans="1:14" ht="15">
      <c r="A29" s="87">
        <v>17</v>
      </c>
      <c r="B29" s="92" t="s">
        <v>19</v>
      </c>
      <c r="C29" s="266"/>
      <c r="D29" s="267"/>
      <c r="E29" s="173"/>
      <c r="F29" s="173">
        <f t="shared" si="3"/>
        <v>0</v>
      </c>
      <c r="G29" s="173"/>
      <c r="H29" s="173">
        <f t="shared" si="0"/>
        <v>0</v>
      </c>
      <c r="I29" s="173"/>
      <c r="J29" s="173">
        <f t="shared" si="1"/>
        <v>0</v>
      </c>
      <c r="K29" s="173"/>
      <c r="L29" s="224">
        <f t="shared" si="2"/>
        <v>0</v>
      </c>
      <c r="M29" s="173">
        <f t="shared" si="4"/>
        <v>0</v>
      </c>
      <c r="N29" s="173">
        <f t="shared" si="5"/>
        <v>0</v>
      </c>
    </row>
    <row r="30" spans="1:14" ht="15">
      <c r="A30" s="87">
        <v>18</v>
      </c>
      <c r="B30" s="92" t="s">
        <v>18</v>
      </c>
      <c r="C30" s="266" t="s">
        <v>17</v>
      </c>
      <c r="D30" s="267">
        <v>3600</v>
      </c>
      <c r="E30" s="173"/>
      <c r="F30" s="173">
        <f t="shared" si="3"/>
        <v>0</v>
      </c>
      <c r="G30" s="173"/>
      <c r="H30" s="173">
        <f t="shared" si="0"/>
        <v>0</v>
      </c>
      <c r="I30" s="173"/>
      <c r="J30" s="173">
        <f t="shared" si="1"/>
        <v>0</v>
      </c>
      <c r="K30" s="173"/>
      <c r="L30" s="224">
        <f t="shared" si="2"/>
        <v>0</v>
      </c>
      <c r="M30" s="173">
        <f t="shared" si="4"/>
        <v>0</v>
      </c>
      <c r="N30" s="173">
        <f t="shared" si="5"/>
        <v>0</v>
      </c>
    </row>
    <row r="31" spans="1:14" ht="15">
      <c r="A31" s="87">
        <v>19</v>
      </c>
      <c r="B31" s="92" t="s">
        <v>20</v>
      </c>
      <c r="C31" s="266" t="s">
        <v>17</v>
      </c>
      <c r="D31" s="267">
        <v>5500</v>
      </c>
      <c r="E31" s="173"/>
      <c r="F31" s="173">
        <f t="shared" si="3"/>
        <v>0</v>
      </c>
      <c r="G31" s="173"/>
      <c r="H31" s="173">
        <f t="shared" si="0"/>
        <v>0</v>
      </c>
      <c r="I31" s="173"/>
      <c r="J31" s="173">
        <f t="shared" si="1"/>
        <v>0</v>
      </c>
      <c r="K31" s="173"/>
      <c r="L31" s="224">
        <f t="shared" si="2"/>
        <v>0</v>
      </c>
      <c r="M31" s="173">
        <f t="shared" si="4"/>
        <v>0</v>
      </c>
      <c r="N31" s="173">
        <f t="shared" si="5"/>
        <v>0</v>
      </c>
    </row>
    <row r="32" spans="1:14" ht="15">
      <c r="A32" s="87">
        <v>20</v>
      </c>
      <c r="B32" s="102" t="s">
        <v>73</v>
      </c>
      <c r="C32" s="266"/>
      <c r="D32" s="267"/>
      <c r="E32" s="173"/>
      <c r="F32" s="173">
        <f t="shared" si="3"/>
        <v>0</v>
      </c>
      <c r="G32" s="173"/>
      <c r="H32" s="173">
        <f t="shared" si="0"/>
        <v>0</v>
      </c>
      <c r="I32" s="173"/>
      <c r="J32" s="173">
        <f t="shared" si="1"/>
        <v>0</v>
      </c>
      <c r="K32" s="173"/>
      <c r="L32" s="224">
        <f t="shared" si="2"/>
        <v>0</v>
      </c>
      <c r="M32" s="173">
        <f t="shared" si="4"/>
        <v>0</v>
      </c>
      <c r="N32" s="173">
        <f t="shared" si="5"/>
        <v>0</v>
      </c>
    </row>
    <row r="33" spans="1:14" ht="15">
      <c r="A33" s="87">
        <v>21</v>
      </c>
      <c r="B33" s="92" t="s">
        <v>8</v>
      </c>
      <c r="C33" s="266" t="s">
        <v>9</v>
      </c>
      <c r="D33" s="267">
        <v>360</v>
      </c>
      <c r="E33" s="173"/>
      <c r="F33" s="173">
        <f t="shared" si="3"/>
        <v>0</v>
      </c>
      <c r="G33" s="173"/>
      <c r="H33" s="173">
        <f t="shared" si="0"/>
        <v>0</v>
      </c>
      <c r="I33" s="173"/>
      <c r="J33" s="173">
        <f t="shared" si="1"/>
        <v>0</v>
      </c>
      <c r="K33" s="173"/>
      <c r="L33" s="224">
        <f t="shared" si="2"/>
        <v>0</v>
      </c>
      <c r="M33" s="173">
        <f t="shared" si="4"/>
        <v>0</v>
      </c>
      <c r="N33" s="173">
        <f t="shared" si="5"/>
        <v>0</v>
      </c>
    </row>
    <row r="34" spans="1:14" ht="15">
      <c r="A34" s="87">
        <v>22</v>
      </c>
      <c r="B34" s="92" t="s">
        <v>10</v>
      </c>
      <c r="C34" s="266" t="s">
        <v>9</v>
      </c>
      <c r="D34" s="267">
        <v>420</v>
      </c>
      <c r="E34" s="173"/>
      <c r="F34" s="173">
        <f t="shared" si="3"/>
        <v>0</v>
      </c>
      <c r="G34" s="173"/>
      <c r="H34" s="173">
        <f t="shared" si="0"/>
        <v>0</v>
      </c>
      <c r="I34" s="173"/>
      <c r="J34" s="173">
        <f t="shared" si="1"/>
        <v>0</v>
      </c>
      <c r="K34" s="173"/>
      <c r="L34" s="224">
        <f t="shared" si="2"/>
        <v>0</v>
      </c>
      <c r="M34" s="173">
        <f t="shared" si="4"/>
        <v>0</v>
      </c>
      <c r="N34" s="173">
        <f t="shared" si="5"/>
        <v>0</v>
      </c>
    </row>
    <row r="35" spans="1:14" ht="15">
      <c r="A35" s="87">
        <v>23</v>
      </c>
      <c r="B35" s="92" t="s">
        <v>21</v>
      </c>
      <c r="C35" s="266" t="s">
        <v>9</v>
      </c>
      <c r="D35" s="267">
        <v>480</v>
      </c>
      <c r="E35" s="173"/>
      <c r="F35" s="173">
        <f t="shared" si="3"/>
        <v>0</v>
      </c>
      <c r="G35" s="173"/>
      <c r="H35" s="173">
        <f t="shared" si="0"/>
        <v>0</v>
      </c>
      <c r="I35" s="173"/>
      <c r="J35" s="173">
        <f t="shared" si="1"/>
        <v>0</v>
      </c>
      <c r="K35" s="173"/>
      <c r="L35" s="224">
        <f t="shared" si="2"/>
        <v>0</v>
      </c>
      <c r="M35" s="173">
        <f t="shared" si="4"/>
        <v>0</v>
      </c>
      <c r="N35" s="173">
        <f t="shared" si="5"/>
        <v>0</v>
      </c>
    </row>
    <row r="36" spans="1:14" ht="15">
      <c r="A36" s="87">
        <v>24</v>
      </c>
      <c r="B36" s="92" t="s">
        <v>22</v>
      </c>
      <c r="C36" s="266" t="s">
        <v>9</v>
      </c>
      <c r="D36" s="267">
        <v>520</v>
      </c>
      <c r="E36" s="173"/>
      <c r="F36" s="173">
        <f t="shared" si="3"/>
        <v>0</v>
      </c>
      <c r="G36" s="173"/>
      <c r="H36" s="173">
        <f t="shared" si="0"/>
        <v>0</v>
      </c>
      <c r="I36" s="173"/>
      <c r="J36" s="173">
        <f t="shared" si="1"/>
        <v>0</v>
      </c>
      <c r="K36" s="173"/>
      <c r="L36" s="224">
        <f t="shared" si="2"/>
        <v>0</v>
      </c>
      <c r="M36" s="173">
        <f t="shared" si="4"/>
        <v>0</v>
      </c>
      <c r="N36" s="173">
        <f t="shared" si="5"/>
        <v>0</v>
      </c>
    </row>
    <row r="37" spans="1:14" ht="15">
      <c r="A37" s="87">
        <v>25</v>
      </c>
      <c r="B37" s="92" t="s">
        <v>13</v>
      </c>
      <c r="C37" s="266" t="s">
        <v>9</v>
      </c>
      <c r="D37" s="267">
        <v>550</v>
      </c>
      <c r="E37" s="173"/>
      <c r="F37" s="173">
        <f t="shared" si="3"/>
        <v>0</v>
      </c>
      <c r="G37" s="173"/>
      <c r="H37" s="173">
        <f t="shared" si="0"/>
        <v>0</v>
      </c>
      <c r="I37" s="173"/>
      <c r="J37" s="173">
        <f t="shared" si="1"/>
        <v>0</v>
      </c>
      <c r="K37" s="173"/>
      <c r="L37" s="224">
        <f t="shared" si="2"/>
        <v>0</v>
      </c>
      <c r="M37" s="173">
        <f t="shared" si="4"/>
        <v>0</v>
      </c>
      <c r="N37" s="173">
        <f t="shared" si="5"/>
        <v>0</v>
      </c>
    </row>
    <row r="38" spans="1:14" ht="15">
      <c r="A38" s="87">
        <v>26</v>
      </c>
      <c r="B38" s="92" t="s">
        <v>23</v>
      </c>
      <c r="C38" s="266" t="s">
        <v>9</v>
      </c>
      <c r="D38" s="267">
        <v>700</v>
      </c>
      <c r="E38" s="173"/>
      <c r="F38" s="173">
        <f t="shared" si="3"/>
        <v>0</v>
      </c>
      <c r="G38" s="173"/>
      <c r="H38" s="173">
        <f t="shared" si="0"/>
        <v>0</v>
      </c>
      <c r="I38" s="173"/>
      <c r="J38" s="173">
        <f t="shared" si="1"/>
        <v>0</v>
      </c>
      <c r="K38" s="173"/>
      <c r="L38" s="224">
        <f t="shared" si="2"/>
        <v>0</v>
      </c>
      <c r="M38" s="173">
        <f t="shared" si="4"/>
        <v>0</v>
      </c>
      <c r="N38" s="173">
        <f t="shared" si="5"/>
        <v>0</v>
      </c>
    </row>
    <row r="39" spans="1:14" ht="15">
      <c r="A39" s="87">
        <v>27</v>
      </c>
      <c r="B39" s="92" t="s">
        <v>24</v>
      </c>
      <c r="C39" s="266" t="s">
        <v>9</v>
      </c>
      <c r="D39" s="267">
        <v>870</v>
      </c>
      <c r="E39" s="173"/>
      <c r="F39" s="173">
        <f t="shared" si="3"/>
        <v>0</v>
      </c>
      <c r="G39" s="173"/>
      <c r="H39" s="173">
        <f t="shared" si="0"/>
        <v>0</v>
      </c>
      <c r="I39" s="173"/>
      <c r="J39" s="173">
        <f t="shared" si="1"/>
        <v>0</v>
      </c>
      <c r="K39" s="173"/>
      <c r="L39" s="224">
        <f t="shared" si="2"/>
        <v>0</v>
      </c>
      <c r="M39" s="173">
        <f t="shared" si="4"/>
        <v>0</v>
      </c>
      <c r="N39" s="173">
        <f t="shared" si="5"/>
        <v>0</v>
      </c>
    </row>
    <row r="40" spans="1:14" ht="15">
      <c r="A40" s="87">
        <v>28</v>
      </c>
      <c r="B40" s="92" t="s">
        <v>126</v>
      </c>
      <c r="C40" s="266"/>
      <c r="D40" s="267">
        <v>980</v>
      </c>
      <c r="E40" s="173"/>
      <c r="F40" s="173">
        <f t="shared" si="3"/>
        <v>0</v>
      </c>
      <c r="G40" s="173"/>
      <c r="H40" s="173">
        <f t="shared" si="0"/>
        <v>0</v>
      </c>
      <c r="I40" s="173"/>
      <c r="J40" s="173">
        <f t="shared" si="1"/>
        <v>0</v>
      </c>
      <c r="K40" s="173"/>
      <c r="L40" s="224">
        <f t="shared" si="2"/>
        <v>0</v>
      </c>
      <c r="M40" s="173">
        <f t="shared" si="4"/>
        <v>0</v>
      </c>
      <c r="N40" s="173">
        <f t="shared" si="5"/>
        <v>0</v>
      </c>
    </row>
    <row r="41" spans="1:14" ht="15">
      <c r="A41" s="87">
        <v>29</v>
      </c>
      <c r="B41" s="92" t="s">
        <v>25</v>
      </c>
      <c r="C41" s="266"/>
      <c r="E41" s="173"/>
      <c r="F41" s="173">
        <f t="shared" si="3"/>
        <v>0</v>
      </c>
      <c r="G41" s="173"/>
      <c r="H41" s="173">
        <f t="shared" si="0"/>
        <v>0</v>
      </c>
      <c r="I41" s="173"/>
      <c r="J41" s="173">
        <f t="shared" si="1"/>
        <v>0</v>
      </c>
      <c r="K41" s="173"/>
      <c r="L41" s="224">
        <f t="shared" si="2"/>
        <v>0</v>
      </c>
      <c r="M41" s="173">
        <f t="shared" si="4"/>
        <v>0</v>
      </c>
      <c r="N41" s="173">
        <f t="shared" si="5"/>
        <v>0</v>
      </c>
    </row>
    <row r="42" spans="1:14" ht="15">
      <c r="A42" s="87">
        <v>30</v>
      </c>
      <c r="B42" s="92" t="s">
        <v>8</v>
      </c>
      <c r="C42" s="266" t="s">
        <v>26</v>
      </c>
      <c r="D42" s="267">
        <v>200</v>
      </c>
      <c r="E42" s="173"/>
      <c r="F42" s="173">
        <f t="shared" si="3"/>
        <v>0</v>
      </c>
      <c r="G42" s="173"/>
      <c r="H42" s="173">
        <f t="shared" si="0"/>
        <v>0</v>
      </c>
      <c r="I42" s="173"/>
      <c r="J42" s="173">
        <f t="shared" si="1"/>
        <v>0</v>
      </c>
      <c r="K42" s="173"/>
      <c r="L42" s="224">
        <f t="shared" si="2"/>
        <v>0</v>
      </c>
      <c r="M42" s="173">
        <f t="shared" si="4"/>
        <v>0</v>
      </c>
      <c r="N42" s="173">
        <f t="shared" si="5"/>
        <v>0</v>
      </c>
    </row>
    <row r="43" spans="1:14" ht="15">
      <c r="A43" s="87">
        <v>31</v>
      </c>
      <c r="B43" s="92" t="s">
        <v>10</v>
      </c>
      <c r="C43" s="266" t="s">
        <v>26</v>
      </c>
      <c r="D43" s="267">
        <v>250</v>
      </c>
      <c r="E43" s="173"/>
      <c r="F43" s="173">
        <f t="shared" si="3"/>
        <v>0</v>
      </c>
      <c r="G43" s="173"/>
      <c r="H43" s="173">
        <f t="shared" si="0"/>
        <v>0</v>
      </c>
      <c r="I43" s="173"/>
      <c r="J43" s="173">
        <f t="shared" si="1"/>
        <v>0</v>
      </c>
      <c r="K43" s="173"/>
      <c r="L43" s="224">
        <f t="shared" si="2"/>
        <v>0</v>
      </c>
      <c r="M43" s="173">
        <f t="shared" si="4"/>
        <v>0</v>
      </c>
      <c r="N43" s="173">
        <f t="shared" si="5"/>
        <v>0</v>
      </c>
    </row>
    <row r="44" spans="1:14" ht="15">
      <c r="A44" s="87">
        <v>32</v>
      </c>
      <c r="B44" s="92" t="s">
        <v>11</v>
      </c>
      <c r="C44" s="266" t="s">
        <v>26</v>
      </c>
      <c r="D44" s="267">
        <v>300</v>
      </c>
      <c r="E44" s="173"/>
      <c r="F44" s="173">
        <f t="shared" si="3"/>
        <v>0</v>
      </c>
      <c r="G44" s="173"/>
      <c r="H44" s="173">
        <f t="shared" si="0"/>
        <v>0</v>
      </c>
      <c r="I44" s="173"/>
      <c r="J44" s="173">
        <f t="shared" si="1"/>
        <v>0</v>
      </c>
      <c r="K44" s="173"/>
      <c r="L44" s="224">
        <f t="shared" si="2"/>
        <v>0</v>
      </c>
      <c r="M44" s="173">
        <f t="shared" si="4"/>
        <v>0</v>
      </c>
      <c r="N44" s="173">
        <f t="shared" si="5"/>
        <v>0</v>
      </c>
    </row>
    <row r="45" spans="1:14" ht="15">
      <c r="A45" s="87">
        <v>33</v>
      </c>
      <c r="B45" s="92" t="s">
        <v>12</v>
      </c>
      <c r="C45" s="266" t="s">
        <v>26</v>
      </c>
      <c r="D45" s="267">
        <v>350</v>
      </c>
      <c r="E45" s="173"/>
      <c r="F45" s="173">
        <f t="shared" si="3"/>
        <v>0</v>
      </c>
      <c r="G45" s="173"/>
      <c r="H45" s="173">
        <f aca="true" t="shared" si="6" ref="H45:H76">D45*G45</f>
        <v>0</v>
      </c>
      <c r="I45" s="173"/>
      <c r="J45" s="173">
        <f aca="true" t="shared" si="7" ref="J45:J76">D45*I45</f>
        <v>0</v>
      </c>
      <c r="K45" s="173"/>
      <c r="L45" s="224">
        <f aca="true" t="shared" si="8" ref="L45:L76">D45*K45</f>
        <v>0</v>
      </c>
      <c r="M45" s="173">
        <f t="shared" si="4"/>
        <v>0</v>
      </c>
      <c r="N45" s="173">
        <f t="shared" si="5"/>
        <v>0</v>
      </c>
    </row>
    <row r="46" spans="1:14" ht="15">
      <c r="A46" s="87">
        <v>34</v>
      </c>
      <c r="B46" s="92" t="s">
        <v>13</v>
      </c>
      <c r="C46" s="266" t="s">
        <v>26</v>
      </c>
      <c r="D46" s="267">
        <v>400</v>
      </c>
      <c r="E46" s="173"/>
      <c r="F46" s="173">
        <f t="shared" si="3"/>
        <v>0</v>
      </c>
      <c r="G46" s="173"/>
      <c r="H46" s="173">
        <f t="shared" si="6"/>
        <v>0</v>
      </c>
      <c r="I46" s="173"/>
      <c r="J46" s="173">
        <f t="shared" si="7"/>
        <v>0</v>
      </c>
      <c r="K46" s="173"/>
      <c r="L46" s="224">
        <f t="shared" si="8"/>
        <v>0</v>
      </c>
      <c r="M46" s="173">
        <f t="shared" si="4"/>
        <v>0</v>
      </c>
      <c r="N46" s="173">
        <f t="shared" si="5"/>
        <v>0</v>
      </c>
    </row>
    <row r="47" spans="1:14" ht="15">
      <c r="A47" s="87">
        <v>35</v>
      </c>
      <c r="B47" s="219" t="s">
        <v>127</v>
      </c>
      <c r="C47" s="266" t="s">
        <v>26</v>
      </c>
      <c r="D47" s="267">
        <v>500</v>
      </c>
      <c r="E47" s="173"/>
      <c r="F47" s="173">
        <f t="shared" si="3"/>
        <v>0</v>
      </c>
      <c r="G47" s="173"/>
      <c r="H47" s="173">
        <f t="shared" si="6"/>
        <v>0</v>
      </c>
      <c r="I47" s="173"/>
      <c r="J47" s="173">
        <f t="shared" si="7"/>
        <v>0</v>
      </c>
      <c r="K47" s="173"/>
      <c r="L47" s="224">
        <f t="shared" si="8"/>
        <v>0</v>
      </c>
      <c r="M47" s="173">
        <f t="shared" si="4"/>
        <v>0</v>
      </c>
      <c r="N47" s="173">
        <f t="shared" si="5"/>
        <v>0</v>
      </c>
    </row>
    <row r="48" spans="1:14" ht="15">
      <c r="A48" s="87">
        <v>36</v>
      </c>
      <c r="B48" s="92" t="s">
        <v>19</v>
      </c>
      <c r="C48" s="266"/>
      <c r="D48" s="267"/>
      <c r="E48" s="173"/>
      <c r="F48" s="173">
        <f t="shared" si="3"/>
        <v>0</v>
      </c>
      <c r="G48" s="173"/>
      <c r="H48" s="173">
        <f t="shared" si="6"/>
        <v>0</v>
      </c>
      <c r="I48" s="173"/>
      <c r="J48" s="173">
        <f t="shared" si="7"/>
        <v>0</v>
      </c>
      <c r="K48" s="173"/>
      <c r="L48" s="224">
        <f t="shared" si="8"/>
        <v>0</v>
      </c>
      <c r="M48" s="173">
        <f t="shared" si="4"/>
        <v>0</v>
      </c>
      <c r="N48" s="173">
        <f t="shared" si="5"/>
        <v>0</v>
      </c>
    </row>
    <row r="49" spans="1:14" ht="15">
      <c r="A49" s="87">
        <v>37</v>
      </c>
      <c r="B49" s="92" t="s">
        <v>18</v>
      </c>
      <c r="C49" s="266" t="s">
        <v>26</v>
      </c>
      <c r="D49" s="267">
        <v>3600</v>
      </c>
      <c r="E49" s="173"/>
      <c r="F49" s="173">
        <f t="shared" si="3"/>
        <v>0</v>
      </c>
      <c r="G49" s="173"/>
      <c r="H49" s="173">
        <f t="shared" si="6"/>
        <v>0</v>
      </c>
      <c r="I49" s="173"/>
      <c r="J49" s="173">
        <f t="shared" si="7"/>
        <v>0</v>
      </c>
      <c r="K49" s="173"/>
      <c r="L49" s="224">
        <f t="shared" si="8"/>
        <v>0</v>
      </c>
      <c r="M49" s="173">
        <f t="shared" si="4"/>
        <v>0</v>
      </c>
      <c r="N49" s="173">
        <f t="shared" si="5"/>
        <v>0</v>
      </c>
    </row>
    <row r="50" spans="1:14" ht="15">
      <c r="A50" s="87">
        <v>38</v>
      </c>
      <c r="B50" s="92" t="s">
        <v>20</v>
      </c>
      <c r="C50" s="266" t="s">
        <v>26</v>
      </c>
      <c r="D50" s="267">
        <v>5500</v>
      </c>
      <c r="E50" s="173"/>
      <c r="F50" s="173">
        <f t="shared" si="3"/>
        <v>0</v>
      </c>
      <c r="G50" s="173"/>
      <c r="H50" s="173">
        <f t="shared" si="6"/>
        <v>0</v>
      </c>
      <c r="I50" s="173"/>
      <c r="J50" s="173">
        <f t="shared" si="7"/>
        <v>0</v>
      </c>
      <c r="K50" s="173"/>
      <c r="L50" s="224">
        <f t="shared" si="8"/>
        <v>0</v>
      </c>
      <c r="M50" s="173">
        <f t="shared" si="4"/>
        <v>0</v>
      </c>
      <c r="N50" s="173">
        <f t="shared" si="5"/>
        <v>0</v>
      </c>
    </row>
    <row r="51" spans="1:14" ht="15">
      <c r="A51" s="87">
        <v>39</v>
      </c>
      <c r="B51" s="102" t="s">
        <v>74</v>
      </c>
      <c r="C51" s="266"/>
      <c r="D51" s="267"/>
      <c r="E51" s="173"/>
      <c r="F51" s="173">
        <f t="shared" si="3"/>
        <v>0</v>
      </c>
      <c r="G51" s="173"/>
      <c r="H51" s="173">
        <f t="shared" si="6"/>
        <v>0</v>
      </c>
      <c r="I51" s="173"/>
      <c r="J51" s="173">
        <f t="shared" si="7"/>
        <v>0</v>
      </c>
      <c r="K51" s="173"/>
      <c r="L51" s="224">
        <f t="shared" si="8"/>
        <v>0</v>
      </c>
      <c r="M51" s="173">
        <f t="shared" si="4"/>
        <v>0</v>
      </c>
      <c r="N51" s="173">
        <f t="shared" si="5"/>
        <v>0</v>
      </c>
    </row>
    <row r="52" spans="1:14" ht="15">
      <c r="A52" s="87">
        <v>40</v>
      </c>
      <c r="B52" s="217" t="s">
        <v>8</v>
      </c>
      <c r="C52" s="266" t="s">
        <v>9</v>
      </c>
      <c r="D52" s="267">
        <v>360</v>
      </c>
      <c r="E52" s="173"/>
      <c r="F52" s="173">
        <f t="shared" si="3"/>
        <v>0</v>
      </c>
      <c r="G52" s="173"/>
      <c r="H52" s="173">
        <f t="shared" si="6"/>
        <v>0</v>
      </c>
      <c r="I52" s="173"/>
      <c r="J52" s="173">
        <f t="shared" si="7"/>
        <v>0</v>
      </c>
      <c r="K52" s="173"/>
      <c r="L52" s="224">
        <f t="shared" si="8"/>
        <v>0</v>
      </c>
      <c r="M52" s="173">
        <f t="shared" si="4"/>
        <v>0</v>
      </c>
      <c r="N52" s="173">
        <f t="shared" si="5"/>
        <v>0</v>
      </c>
    </row>
    <row r="53" spans="1:14" ht="15">
      <c r="A53" s="87">
        <v>41</v>
      </c>
      <c r="B53" s="92" t="s">
        <v>10</v>
      </c>
      <c r="C53" s="266" t="s">
        <v>9</v>
      </c>
      <c r="D53" s="267">
        <v>420</v>
      </c>
      <c r="E53" s="173">
        <v>15</v>
      </c>
      <c r="F53" s="173">
        <f t="shared" si="3"/>
        <v>6300</v>
      </c>
      <c r="G53" s="173"/>
      <c r="H53" s="173">
        <f t="shared" si="6"/>
        <v>0</v>
      </c>
      <c r="I53" s="173"/>
      <c r="J53" s="173">
        <f t="shared" si="7"/>
        <v>0</v>
      </c>
      <c r="K53" s="173"/>
      <c r="L53" s="224">
        <f t="shared" si="8"/>
        <v>0</v>
      </c>
      <c r="M53" s="173">
        <f t="shared" si="4"/>
        <v>15</v>
      </c>
      <c r="N53" s="173">
        <f t="shared" si="5"/>
        <v>6300</v>
      </c>
    </row>
    <row r="54" spans="1:14" ht="15">
      <c r="A54" s="87">
        <v>42</v>
      </c>
      <c r="B54" s="92" t="s">
        <v>11</v>
      </c>
      <c r="C54" s="266" t="s">
        <v>9</v>
      </c>
      <c r="D54" s="267">
        <v>480</v>
      </c>
      <c r="E54" s="173"/>
      <c r="F54" s="173">
        <f t="shared" si="3"/>
        <v>0</v>
      </c>
      <c r="G54" s="173"/>
      <c r="H54" s="173">
        <f t="shared" si="6"/>
        <v>0</v>
      </c>
      <c r="I54" s="173"/>
      <c r="J54" s="173">
        <f t="shared" si="7"/>
        <v>0</v>
      </c>
      <c r="K54" s="173"/>
      <c r="L54" s="224">
        <f t="shared" si="8"/>
        <v>0</v>
      </c>
      <c r="M54" s="173">
        <f t="shared" si="4"/>
        <v>0</v>
      </c>
      <c r="N54" s="173">
        <f t="shared" si="5"/>
        <v>0</v>
      </c>
    </row>
    <row r="55" spans="1:14" ht="15">
      <c r="A55" s="87">
        <v>43</v>
      </c>
      <c r="B55" s="92" t="s">
        <v>12</v>
      </c>
      <c r="C55" s="266" t="s">
        <v>9</v>
      </c>
      <c r="D55" s="267">
        <v>520</v>
      </c>
      <c r="E55" s="173"/>
      <c r="F55" s="173">
        <f t="shared" si="3"/>
        <v>0</v>
      </c>
      <c r="G55" s="173"/>
      <c r="H55" s="173">
        <f t="shared" si="6"/>
        <v>0</v>
      </c>
      <c r="I55" s="173"/>
      <c r="J55" s="173">
        <f t="shared" si="7"/>
        <v>0</v>
      </c>
      <c r="K55" s="173"/>
      <c r="L55" s="224">
        <f t="shared" si="8"/>
        <v>0</v>
      </c>
      <c r="M55" s="173">
        <f t="shared" si="4"/>
        <v>0</v>
      </c>
      <c r="N55" s="173">
        <f t="shared" si="5"/>
        <v>0</v>
      </c>
    </row>
    <row r="56" spans="1:14" ht="15">
      <c r="A56" s="87">
        <v>44</v>
      </c>
      <c r="B56" s="92" t="s">
        <v>27</v>
      </c>
      <c r="C56" s="266" t="s">
        <v>9</v>
      </c>
      <c r="D56" s="267">
        <v>550</v>
      </c>
      <c r="E56" s="173"/>
      <c r="F56" s="173">
        <f t="shared" si="3"/>
        <v>0</v>
      </c>
      <c r="G56" s="173"/>
      <c r="H56" s="173">
        <f t="shared" si="6"/>
        <v>0</v>
      </c>
      <c r="I56" s="173"/>
      <c r="J56" s="173">
        <f t="shared" si="7"/>
        <v>0</v>
      </c>
      <c r="K56" s="173"/>
      <c r="L56" s="224">
        <f t="shared" si="8"/>
        <v>0</v>
      </c>
      <c r="M56" s="173">
        <f t="shared" si="4"/>
        <v>0</v>
      </c>
      <c r="N56" s="173">
        <f t="shared" si="5"/>
        <v>0</v>
      </c>
    </row>
    <row r="57" spans="1:14" ht="15">
      <c r="A57" s="87">
        <v>45</v>
      </c>
      <c r="B57" s="219" t="s">
        <v>253</v>
      </c>
      <c r="C57" s="266" t="s">
        <v>9</v>
      </c>
      <c r="D57" s="267">
        <v>770</v>
      </c>
      <c r="E57" s="173">
        <v>5</v>
      </c>
      <c r="F57" s="173">
        <f t="shared" si="3"/>
        <v>3850</v>
      </c>
      <c r="G57" s="173"/>
      <c r="H57" s="173">
        <f t="shared" si="6"/>
        <v>0</v>
      </c>
      <c r="I57" s="173"/>
      <c r="J57" s="173">
        <f t="shared" si="7"/>
        <v>0</v>
      </c>
      <c r="K57" s="173"/>
      <c r="L57" s="224">
        <f t="shared" si="8"/>
        <v>0</v>
      </c>
      <c r="M57" s="173">
        <f t="shared" si="4"/>
        <v>5</v>
      </c>
      <c r="N57" s="173">
        <f t="shared" si="5"/>
        <v>3850</v>
      </c>
    </row>
    <row r="58" spans="1:14" ht="15">
      <c r="A58" s="87">
        <v>46</v>
      </c>
      <c r="B58" s="92" t="s">
        <v>15</v>
      </c>
      <c r="C58" s="266" t="s">
        <v>9</v>
      </c>
      <c r="D58" s="267">
        <v>960</v>
      </c>
      <c r="E58" s="173"/>
      <c r="F58" s="173">
        <f t="shared" si="3"/>
        <v>0</v>
      </c>
      <c r="G58" s="173"/>
      <c r="H58" s="173">
        <f t="shared" si="6"/>
        <v>0</v>
      </c>
      <c r="I58" s="173"/>
      <c r="J58" s="173">
        <f t="shared" si="7"/>
        <v>0</v>
      </c>
      <c r="K58" s="173"/>
      <c r="L58" s="224">
        <f t="shared" si="8"/>
        <v>0</v>
      </c>
      <c r="M58" s="173">
        <f t="shared" si="4"/>
        <v>0</v>
      </c>
      <c r="N58" s="173">
        <f t="shared" si="5"/>
        <v>0</v>
      </c>
    </row>
    <row r="59" spans="1:14" ht="15">
      <c r="A59" s="87">
        <v>47</v>
      </c>
      <c r="B59" s="92" t="s">
        <v>81</v>
      </c>
      <c r="C59" s="266" t="s">
        <v>9</v>
      </c>
      <c r="D59" s="267">
        <v>1100</v>
      </c>
      <c r="E59" s="173"/>
      <c r="F59" s="173">
        <f t="shared" si="3"/>
        <v>0</v>
      </c>
      <c r="G59" s="173"/>
      <c r="H59" s="173">
        <f t="shared" si="6"/>
        <v>0</v>
      </c>
      <c r="I59" s="173"/>
      <c r="J59" s="173">
        <f t="shared" si="7"/>
        <v>0</v>
      </c>
      <c r="K59" s="173"/>
      <c r="L59" s="224">
        <f t="shared" si="8"/>
        <v>0</v>
      </c>
      <c r="M59" s="173">
        <f t="shared" si="4"/>
        <v>0</v>
      </c>
      <c r="N59" s="173">
        <f t="shared" si="5"/>
        <v>0</v>
      </c>
    </row>
    <row r="60" spans="1:14" ht="15">
      <c r="A60" s="87">
        <v>48</v>
      </c>
      <c r="B60" s="92" t="s">
        <v>25</v>
      </c>
      <c r="C60" s="266"/>
      <c r="D60" s="267"/>
      <c r="E60" s="173"/>
      <c r="F60" s="173">
        <f t="shared" si="3"/>
        <v>0</v>
      </c>
      <c r="G60" s="173"/>
      <c r="H60" s="173">
        <f t="shared" si="6"/>
        <v>0</v>
      </c>
      <c r="I60" s="173"/>
      <c r="J60" s="173">
        <f t="shared" si="7"/>
        <v>0</v>
      </c>
      <c r="K60" s="173"/>
      <c r="L60" s="224">
        <f t="shared" si="8"/>
        <v>0</v>
      </c>
      <c r="M60" s="173">
        <f t="shared" si="4"/>
        <v>0</v>
      </c>
      <c r="N60" s="173">
        <f t="shared" si="5"/>
        <v>0</v>
      </c>
    </row>
    <row r="61" spans="1:14" ht="15">
      <c r="A61" s="87">
        <v>49</v>
      </c>
      <c r="B61" s="92" t="s">
        <v>8</v>
      </c>
      <c r="C61" s="266" t="s">
        <v>26</v>
      </c>
      <c r="D61" s="267">
        <v>200</v>
      </c>
      <c r="E61" s="173">
        <v>8</v>
      </c>
      <c r="F61" s="173">
        <f t="shared" si="3"/>
        <v>1600</v>
      </c>
      <c r="G61" s="173"/>
      <c r="H61" s="173">
        <f t="shared" si="6"/>
        <v>0</v>
      </c>
      <c r="I61" s="173"/>
      <c r="J61" s="173">
        <f t="shared" si="7"/>
        <v>0</v>
      </c>
      <c r="K61" s="173"/>
      <c r="L61" s="224">
        <f t="shared" si="8"/>
        <v>0</v>
      </c>
      <c r="M61" s="173">
        <f t="shared" si="4"/>
        <v>8</v>
      </c>
      <c r="N61" s="173">
        <f t="shared" si="5"/>
        <v>1600</v>
      </c>
    </row>
    <row r="62" spans="1:14" ht="15">
      <c r="A62" s="87">
        <v>50</v>
      </c>
      <c r="B62" s="92" t="s">
        <v>10</v>
      </c>
      <c r="C62" s="266" t="s">
        <v>26</v>
      </c>
      <c r="D62" s="267">
        <v>250</v>
      </c>
      <c r="E62" s="173">
        <v>8</v>
      </c>
      <c r="F62" s="173">
        <f t="shared" si="3"/>
        <v>2000</v>
      </c>
      <c r="G62" s="173"/>
      <c r="H62" s="173">
        <f t="shared" si="6"/>
        <v>0</v>
      </c>
      <c r="I62" s="173"/>
      <c r="J62" s="173">
        <f t="shared" si="7"/>
        <v>0</v>
      </c>
      <c r="K62" s="173"/>
      <c r="L62" s="224">
        <f t="shared" si="8"/>
        <v>0</v>
      </c>
      <c r="M62" s="173">
        <f t="shared" si="4"/>
        <v>8</v>
      </c>
      <c r="N62" s="173">
        <f t="shared" si="5"/>
        <v>2000</v>
      </c>
    </row>
    <row r="63" spans="1:14" ht="15">
      <c r="A63" s="87">
        <v>51</v>
      </c>
      <c r="B63" s="92" t="s">
        <v>11</v>
      </c>
      <c r="C63" s="266" t="s">
        <v>26</v>
      </c>
      <c r="D63" s="267">
        <v>300</v>
      </c>
      <c r="E63" s="173"/>
      <c r="F63" s="173">
        <f t="shared" si="3"/>
        <v>0</v>
      </c>
      <c r="G63" s="173"/>
      <c r="H63" s="173">
        <f t="shared" si="6"/>
        <v>0</v>
      </c>
      <c r="I63" s="173"/>
      <c r="J63" s="173">
        <f t="shared" si="7"/>
        <v>0</v>
      </c>
      <c r="K63" s="173"/>
      <c r="L63" s="224">
        <f t="shared" si="8"/>
        <v>0</v>
      </c>
      <c r="M63" s="173">
        <f t="shared" si="4"/>
        <v>0</v>
      </c>
      <c r="N63" s="173">
        <f t="shared" si="5"/>
        <v>0</v>
      </c>
    </row>
    <row r="64" spans="1:14" ht="15">
      <c r="A64" s="87">
        <v>52</v>
      </c>
      <c r="B64" s="92" t="s">
        <v>12</v>
      </c>
      <c r="C64" s="266" t="s">
        <v>26</v>
      </c>
      <c r="D64" s="267">
        <v>350</v>
      </c>
      <c r="E64" s="173"/>
      <c r="F64" s="173">
        <f t="shared" si="3"/>
        <v>0</v>
      </c>
      <c r="G64" s="173"/>
      <c r="H64" s="173">
        <f t="shared" si="6"/>
        <v>0</v>
      </c>
      <c r="I64" s="173"/>
      <c r="J64" s="173">
        <f t="shared" si="7"/>
        <v>0</v>
      </c>
      <c r="K64" s="173"/>
      <c r="L64" s="224">
        <f t="shared" si="8"/>
        <v>0</v>
      </c>
      <c r="M64" s="173">
        <f t="shared" si="4"/>
        <v>0</v>
      </c>
      <c r="N64" s="173">
        <f t="shared" si="5"/>
        <v>0</v>
      </c>
    </row>
    <row r="65" spans="1:14" ht="15">
      <c r="A65" s="87">
        <v>53</v>
      </c>
      <c r="B65" s="219" t="s">
        <v>178</v>
      </c>
      <c r="C65" s="266" t="s">
        <v>26</v>
      </c>
      <c r="D65" s="267">
        <v>400</v>
      </c>
      <c r="E65" s="173">
        <v>5</v>
      </c>
      <c r="F65" s="173">
        <f t="shared" si="3"/>
        <v>2000</v>
      </c>
      <c r="G65" s="173"/>
      <c r="H65" s="173">
        <f t="shared" si="6"/>
        <v>0</v>
      </c>
      <c r="I65" s="173"/>
      <c r="J65" s="173">
        <f t="shared" si="7"/>
        <v>0</v>
      </c>
      <c r="K65" s="173"/>
      <c r="L65" s="224">
        <f t="shared" si="8"/>
        <v>0</v>
      </c>
      <c r="M65" s="173">
        <f t="shared" si="4"/>
        <v>5</v>
      </c>
      <c r="N65" s="173">
        <f t="shared" si="5"/>
        <v>2000</v>
      </c>
    </row>
    <row r="66" spans="1:14" ht="15">
      <c r="A66" s="87">
        <v>54</v>
      </c>
      <c r="B66" s="92" t="s">
        <v>19</v>
      </c>
      <c r="C66" s="266"/>
      <c r="D66" s="267"/>
      <c r="E66" s="173"/>
      <c r="F66" s="173">
        <f t="shared" si="3"/>
        <v>0</v>
      </c>
      <c r="G66" s="173"/>
      <c r="H66" s="173">
        <f t="shared" si="6"/>
        <v>0</v>
      </c>
      <c r="I66" s="173"/>
      <c r="J66" s="173">
        <f t="shared" si="7"/>
        <v>0</v>
      </c>
      <c r="K66" s="173"/>
      <c r="L66" s="224">
        <f t="shared" si="8"/>
        <v>0</v>
      </c>
      <c r="M66" s="173">
        <f t="shared" si="4"/>
        <v>0</v>
      </c>
      <c r="N66" s="173">
        <f t="shared" si="5"/>
        <v>0</v>
      </c>
    </row>
    <row r="67" spans="1:14" ht="15">
      <c r="A67" s="87">
        <v>55</v>
      </c>
      <c r="B67" s="92" t="s">
        <v>18</v>
      </c>
      <c r="C67" s="266" t="s">
        <v>26</v>
      </c>
      <c r="D67" s="267">
        <v>3600</v>
      </c>
      <c r="E67" s="173"/>
      <c r="F67" s="173">
        <f t="shared" si="3"/>
        <v>0</v>
      </c>
      <c r="G67" s="173"/>
      <c r="H67" s="173">
        <f t="shared" si="6"/>
        <v>0</v>
      </c>
      <c r="I67" s="173"/>
      <c r="J67" s="173">
        <f t="shared" si="7"/>
        <v>0</v>
      </c>
      <c r="K67" s="173"/>
      <c r="L67" s="224">
        <f t="shared" si="8"/>
        <v>0</v>
      </c>
      <c r="M67" s="173">
        <f t="shared" si="4"/>
        <v>0</v>
      </c>
      <c r="N67" s="173">
        <f t="shared" si="5"/>
        <v>0</v>
      </c>
    </row>
    <row r="68" spans="1:14" ht="15">
      <c r="A68" s="87">
        <v>56</v>
      </c>
      <c r="B68" s="92" t="s">
        <v>28</v>
      </c>
      <c r="C68" s="266" t="s">
        <v>26</v>
      </c>
      <c r="D68" s="267">
        <v>5500</v>
      </c>
      <c r="E68" s="173"/>
      <c r="F68" s="173">
        <f t="shared" si="3"/>
        <v>0</v>
      </c>
      <c r="G68" s="173"/>
      <c r="H68" s="173">
        <f t="shared" si="6"/>
        <v>0</v>
      </c>
      <c r="I68" s="173"/>
      <c r="J68" s="173">
        <f t="shared" si="7"/>
        <v>0</v>
      </c>
      <c r="K68" s="173"/>
      <c r="L68" s="224">
        <f t="shared" si="8"/>
        <v>0</v>
      </c>
      <c r="M68" s="173">
        <f t="shared" si="4"/>
        <v>0</v>
      </c>
      <c r="N68" s="173">
        <f t="shared" si="5"/>
        <v>0</v>
      </c>
    </row>
    <row r="69" spans="1:14" ht="15">
      <c r="A69" s="87">
        <v>57</v>
      </c>
      <c r="B69" s="92" t="s">
        <v>29</v>
      </c>
      <c r="C69" s="266" t="s">
        <v>26</v>
      </c>
      <c r="D69" s="267">
        <v>6000</v>
      </c>
      <c r="E69" s="173"/>
      <c r="F69" s="173">
        <f t="shared" si="3"/>
        <v>0</v>
      </c>
      <c r="G69" s="173"/>
      <c r="H69" s="173">
        <f t="shared" si="6"/>
        <v>0</v>
      </c>
      <c r="I69" s="173"/>
      <c r="J69" s="173">
        <f t="shared" si="7"/>
        <v>0</v>
      </c>
      <c r="K69" s="173"/>
      <c r="L69" s="224">
        <f t="shared" si="8"/>
        <v>0</v>
      </c>
      <c r="M69" s="173">
        <f t="shared" si="4"/>
        <v>0</v>
      </c>
      <c r="N69" s="173">
        <f t="shared" si="5"/>
        <v>0</v>
      </c>
    </row>
    <row r="70" spans="1:14" ht="15">
      <c r="A70" s="87">
        <v>58</v>
      </c>
      <c r="B70" s="92" t="s">
        <v>169</v>
      </c>
      <c r="C70" s="93" t="s">
        <v>45</v>
      </c>
      <c r="D70" s="267">
        <v>140</v>
      </c>
      <c r="E70" s="173"/>
      <c r="F70" s="173">
        <f t="shared" si="3"/>
        <v>0</v>
      </c>
      <c r="G70" s="173"/>
      <c r="H70" s="173">
        <f t="shared" si="6"/>
        <v>0</v>
      </c>
      <c r="I70" s="173"/>
      <c r="J70" s="173">
        <f t="shared" si="7"/>
        <v>0</v>
      </c>
      <c r="K70" s="173"/>
      <c r="L70" s="224">
        <f t="shared" si="8"/>
        <v>0</v>
      </c>
      <c r="M70" s="173">
        <f t="shared" si="4"/>
        <v>0</v>
      </c>
      <c r="N70" s="173">
        <f t="shared" si="5"/>
        <v>0</v>
      </c>
    </row>
    <row r="71" spans="1:14" ht="15">
      <c r="A71" s="87">
        <v>59</v>
      </c>
      <c r="B71" s="100" t="s">
        <v>30</v>
      </c>
      <c r="C71" s="93"/>
      <c r="D71" s="267"/>
      <c r="E71" s="173"/>
      <c r="F71" s="173">
        <f t="shared" si="3"/>
        <v>0</v>
      </c>
      <c r="G71" s="173"/>
      <c r="H71" s="173">
        <f t="shared" si="6"/>
        <v>0</v>
      </c>
      <c r="I71" s="173"/>
      <c r="J71" s="173">
        <f t="shared" si="7"/>
        <v>0</v>
      </c>
      <c r="K71" s="173"/>
      <c r="L71" s="224">
        <f t="shared" si="8"/>
        <v>0</v>
      </c>
      <c r="M71" s="173">
        <f t="shared" si="4"/>
        <v>0</v>
      </c>
      <c r="N71" s="173">
        <f t="shared" si="5"/>
        <v>0</v>
      </c>
    </row>
    <row r="72" spans="1:14" ht="15">
      <c r="A72" s="87">
        <v>60</v>
      </c>
      <c r="B72" s="219" t="s">
        <v>194</v>
      </c>
      <c r="C72" s="93" t="s">
        <v>9</v>
      </c>
      <c r="D72" s="267">
        <v>300</v>
      </c>
      <c r="E72" s="173"/>
      <c r="F72" s="173">
        <f t="shared" si="3"/>
        <v>0</v>
      </c>
      <c r="G72" s="173"/>
      <c r="H72" s="173">
        <f t="shared" si="6"/>
        <v>0</v>
      </c>
      <c r="I72" s="173"/>
      <c r="J72" s="173">
        <f t="shared" si="7"/>
        <v>0</v>
      </c>
      <c r="K72" s="173"/>
      <c r="L72" s="224">
        <f t="shared" si="8"/>
        <v>0</v>
      </c>
      <c r="M72" s="173">
        <f t="shared" si="4"/>
        <v>0</v>
      </c>
      <c r="N72" s="173">
        <f t="shared" si="5"/>
        <v>0</v>
      </c>
    </row>
    <row r="73" spans="1:14" ht="15">
      <c r="A73" s="87">
        <v>61</v>
      </c>
      <c r="B73" s="219" t="s">
        <v>165</v>
      </c>
      <c r="C73" s="93" t="s">
        <v>9</v>
      </c>
      <c r="D73" s="267">
        <v>650</v>
      </c>
      <c r="E73" s="173"/>
      <c r="F73" s="173">
        <f t="shared" si="3"/>
        <v>0</v>
      </c>
      <c r="G73" s="173"/>
      <c r="H73" s="173">
        <f t="shared" si="6"/>
        <v>0</v>
      </c>
      <c r="I73" s="173"/>
      <c r="J73" s="173">
        <f t="shared" si="7"/>
        <v>0</v>
      </c>
      <c r="K73" s="173"/>
      <c r="L73" s="224">
        <f t="shared" si="8"/>
        <v>0</v>
      </c>
      <c r="M73" s="173">
        <f t="shared" si="4"/>
        <v>0</v>
      </c>
      <c r="N73" s="173">
        <f t="shared" si="5"/>
        <v>0</v>
      </c>
    </row>
    <row r="74" spans="1:14" ht="15">
      <c r="A74" s="87">
        <v>62</v>
      </c>
      <c r="B74" s="219" t="s">
        <v>166</v>
      </c>
      <c r="C74" s="93" t="s">
        <v>9</v>
      </c>
      <c r="D74" s="267">
        <v>1500</v>
      </c>
      <c r="E74" s="173"/>
      <c r="F74" s="173">
        <f t="shared" si="3"/>
        <v>0</v>
      </c>
      <c r="G74" s="173"/>
      <c r="H74" s="173">
        <f t="shared" si="6"/>
        <v>0</v>
      </c>
      <c r="I74" s="173"/>
      <c r="J74" s="173">
        <f t="shared" si="7"/>
        <v>0</v>
      </c>
      <c r="K74" s="173">
        <v>4</v>
      </c>
      <c r="L74" s="224">
        <f t="shared" si="8"/>
        <v>6000</v>
      </c>
      <c r="M74" s="173">
        <f t="shared" si="4"/>
        <v>4</v>
      </c>
      <c r="N74" s="173">
        <f t="shared" si="5"/>
        <v>6000</v>
      </c>
    </row>
    <row r="75" spans="1:14" ht="15">
      <c r="A75" s="86">
        <v>63</v>
      </c>
      <c r="B75" s="296" t="s">
        <v>142</v>
      </c>
      <c r="C75" s="93" t="s">
        <v>96</v>
      </c>
      <c r="D75" s="267">
        <v>300</v>
      </c>
      <c r="E75" s="173"/>
      <c r="F75" s="173">
        <f t="shared" si="3"/>
        <v>0</v>
      </c>
      <c r="G75" s="173"/>
      <c r="H75" s="173">
        <f t="shared" si="6"/>
        <v>0</v>
      </c>
      <c r="I75" s="173"/>
      <c r="J75" s="173">
        <f t="shared" si="7"/>
        <v>0</v>
      </c>
      <c r="K75" s="173"/>
      <c r="L75" s="224">
        <f t="shared" si="8"/>
        <v>0</v>
      </c>
      <c r="M75" s="173">
        <f t="shared" si="4"/>
        <v>0</v>
      </c>
      <c r="N75" s="173">
        <f t="shared" si="5"/>
        <v>0</v>
      </c>
    </row>
    <row r="76" spans="1:14" ht="15">
      <c r="A76" s="86">
        <v>64</v>
      </c>
      <c r="B76" s="271" t="s">
        <v>128</v>
      </c>
      <c r="C76" s="93" t="s">
        <v>96</v>
      </c>
      <c r="D76" s="267">
        <v>200</v>
      </c>
      <c r="E76" s="173"/>
      <c r="F76" s="173">
        <f t="shared" si="3"/>
        <v>0</v>
      </c>
      <c r="G76" s="173"/>
      <c r="H76" s="173">
        <f t="shared" si="6"/>
        <v>0</v>
      </c>
      <c r="I76" s="173"/>
      <c r="J76" s="173">
        <f t="shared" si="7"/>
        <v>0</v>
      </c>
      <c r="K76" s="173"/>
      <c r="L76" s="224">
        <f t="shared" si="8"/>
        <v>0</v>
      </c>
      <c r="M76" s="173">
        <f t="shared" si="4"/>
        <v>0</v>
      </c>
      <c r="N76" s="173">
        <f t="shared" si="5"/>
        <v>0</v>
      </c>
    </row>
    <row r="77" spans="1:14" ht="15">
      <c r="A77" s="86">
        <v>65</v>
      </c>
      <c r="B77" s="271" t="s">
        <v>153</v>
      </c>
      <c r="C77" s="268" t="s">
        <v>17</v>
      </c>
      <c r="D77" s="262">
        <v>6000</v>
      </c>
      <c r="E77" s="173"/>
      <c r="F77" s="173">
        <f t="shared" si="3"/>
        <v>0</v>
      </c>
      <c r="G77" s="173"/>
      <c r="H77" s="173">
        <f>D77*G77</f>
        <v>0</v>
      </c>
      <c r="I77" s="173"/>
      <c r="J77" s="173">
        <f>D77*I77</f>
        <v>0</v>
      </c>
      <c r="K77" s="173"/>
      <c r="L77" s="224">
        <f>D77*K77</f>
        <v>0</v>
      </c>
      <c r="M77" s="173">
        <f t="shared" si="4"/>
        <v>0</v>
      </c>
      <c r="N77" s="173">
        <f t="shared" si="5"/>
        <v>0</v>
      </c>
    </row>
    <row r="78" spans="1:14" s="85" customFormat="1" ht="15">
      <c r="A78" s="245">
        <v>66</v>
      </c>
      <c r="B78" s="88"/>
      <c r="C78" s="246"/>
      <c r="D78" s="269"/>
      <c r="E78" s="118"/>
      <c r="F78" s="173">
        <f t="shared" si="3"/>
        <v>0</v>
      </c>
      <c r="G78" s="118"/>
      <c r="H78" s="173">
        <f>D78*G78</f>
        <v>0</v>
      </c>
      <c r="I78" s="118"/>
      <c r="J78" s="173">
        <f>D78*I78</f>
        <v>0</v>
      </c>
      <c r="K78" s="118"/>
      <c r="L78" s="224">
        <f>D78*K78</f>
        <v>0</v>
      </c>
      <c r="M78" s="173">
        <f aca="true" t="shared" si="9" ref="M78:N80">E78+G78+I78+K78</f>
        <v>0</v>
      </c>
      <c r="N78" s="173">
        <f t="shared" si="9"/>
        <v>0</v>
      </c>
    </row>
    <row r="79" spans="1:66" s="333" customFormat="1" ht="15">
      <c r="A79" s="330">
        <v>67</v>
      </c>
      <c r="B79" s="331" t="s">
        <v>173</v>
      </c>
      <c r="C79" s="332" t="s">
        <v>172</v>
      </c>
      <c r="F79" s="315">
        <f t="shared" si="3"/>
        <v>0</v>
      </c>
      <c r="J79" s="333">
        <v>5000</v>
      </c>
      <c r="M79" s="315">
        <f t="shared" si="9"/>
        <v>0</v>
      </c>
      <c r="N79" s="315">
        <f t="shared" si="9"/>
        <v>5000</v>
      </c>
      <c r="O79" s="88"/>
      <c r="P79" s="88"/>
      <c r="Q79" s="88"/>
      <c r="R79" s="88"/>
      <c r="S79" s="88"/>
      <c r="T79" s="88"/>
      <c r="U79" s="88"/>
      <c r="V79" s="88"/>
      <c r="W79" s="88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4"/>
      <c r="AL79" s="334"/>
      <c r="AM79" s="334"/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4"/>
      <c r="BD79" s="334"/>
      <c r="BE79" s="334"/>
      <c r="BF79" s="334"/>
      <c r="BG79" s="334"/>
      <c r="BH79" s="334"/>
      <c r="BI79" s="334"/>
      <c r="BJ79" s="334"/>
      <c r="BK79" s="334"/>
      <c r="BL79" s="334"/>
      <c r="BM79" s="334"/>
      <c r="BN79" s="334"/>
    </row>
    <row r="80" spans="1:66" s="242" customFormat="1" ht="14.25">
      <c r="A80" s="245">
        <v>68</v>
      </c>
      <c r="B80" s="247" t="s">
        <v>171</v>
      </c>
      <c r="C80" s="270"/>
      <c r="D80" s="270"/>
      <c r="E80" s="6"/>
      <c r="F80" s="173">
        <f>SUM(F13:F79)</f>
        <v>15750</v>
      </c>
      <c r="G80" s="173"/>
      <c r="H80" s="173">
        <f>SUM(H13:H79)</f>
        <v>35100</v>
      </c>
      <c r="I80" s="173"/>
      <c r="J80" s="173">
        <f>SUM(J13:J79)</f>
        <v>40100</v>
      </c>
      <c r="K80" s="6"/>
      <c r="L80" s="173">
        <f>SUM(L13:L79)</f>
        <v>6000</v>
      </c>
      <c r="M80" s="173">
        <f t="shared" si="9"/>
        <v>0</v>
      </c>
      <c r="N80" s="173">
        <f t="shared" si="9"/>
        <v>96950</v>
      </c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 s="344" customFormat="1" ht="15">
      <c r="A81" s="341">
        <v>69</v>
      </c>
      <c r="B81" s="440" t="s">
        <v>242</v>
      </c>
      <c r="C81" s="342" t="s">
        <v>172</v>
      </c>
      <c r="D81" s="343"/>
      <c r="F81" s="326"/>
      <c r="N81" s="326">
        <f>F81+H81+J81+L81</f>
        <v>0</v>
      </c>
      <c r="O81" s="45"/>
      <c r="P81" s="45"/>
      <c r="Q81" s="45"/>
      <c r="R81" s="45"/>
      <c r="S81" s="45"/>
      <c r="T81" s="45"/>
      <c r="U81" s="45"/>
      <c r="V81" s="45"/>
      <c r="W81" s="45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</row>
    <row r="82" spans="1:66" s="242" customFormat="1" ht="15.75">
      <c r="A82" s="356">
        <v>70</v>
      </c>
      <c r="B82" s="357" t="s">
        <v>120</v>
      </c>
      <c r="C82" s="359"/>
      <c r="D82" s="359"/>
      <c r="E82" s="360"/>
      <c r="F82" s="571">
        <f>SUM(F80:F81)</f>
        <v>15750</v>
      </c>
      <c r="G82" s="358"/>
      <c r="H82" s="571">
        <f>SUM(H80:H81)</f>
        <v>35100</v>
      </c>
      <c r="I82" s="358"/>
      <c r="J82" s="571">
        <f>SUM(J80:J81)</f>
        <v>40100</v>
      </c>
      <c r="K82" s="360"/>
      <c r="L82" s="571">
        <f>SUM(L80:L81)</f>
        <v>6000</v>
      </c>
      <c r="M82" s="360"/>
      <c r="N82" s="358">
        <f>SUM(N80:N81)</f>
        <v>96950</v>
      </c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4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ht="12.75">
      <c r="A84" s="12"/>
      <c r="B84" s="617" t="s">
        <v>356</v>
      </c>
      <c r="C84" s="618"/>
      <c r="D84" s="618"/>
      <c r="E84" s="12"/>
      <c r="F84" s="12"/>
      <c r="G84" s="12"/>
      <c r="H84" s="12"/>
      <c r="I84" s="12"/>
      <c r="J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10" ht="12.7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2"/>
      <c r="B86" s="618" t="s">
        <v>357</v>
      </c>
      <c r="C86" s="618"/>
      <c r="D86" s="618"/>
      <c r="E86" s="12"/>
      <c r="F86" s="12"/>
      <c r="G86" s="12"/>
      <c r="H86" s="12"/>
      <c r="I86" s="12"/>
      <c r="J86" s="12"/>
    </row>
    <row r="87" spans="1:10" ht="12.7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</sheetData>
  <sheetProtection/>
  <mergeCells count="39">
    <mergeCell ref="E9:F9"/>
    <mergeCell ref="G10:H10"/>
    <mergeCell ref="I9:J9"/>
    <mergeCell ref="E1:F1"/>
    <mergeCell ref="E2:F2"/>
    <mergeCell ref="E3:F3"/>
    <mergeCell ref="E4:F4"/>
    <mergeCell ref="E5:F5"/>
    <mergeCell ref="G5:H5"/>
    <mergeCell ref="I5:J5"/>
    <mergeCell ref="K1:L1"/>
    <mergeCell ref="G7:H7"/>
    <mergeCell ref="I1:J1"/>
    <mergeCell ref="G1:H1"/>
    <mergeCell ref="K2:L2"/>
    <mergeCell ref="K3:L3"/>
    <mergeCell ref="G3:H3"/>
    <mergeCell ref="G4:H4"/>
    <mergeCell ref="I7:J7"/>
    <mergeCell ref="B84:D84"/>
    <mergeCell ref="B86:D86"/>
    <mergeCell ref="K7:L7"/>
    <mergeCell ref="G6:H6"/>
    <mergeCell ref="I6:J6"/>
    <mergeCell ref="K9:L9"/>
    <mergeCell ref="I10:J10"/>
    <mergeCell ref="E6:F6"/>
    <mergeCell ref="E7:F7"/>
    <mergeCell ref="E10:F10"/>
    <mergeCell ref="A8:D8"/>
    <mergeCell ref="K10:L10"/>
    <mergeCell ref="G9:H9"/>
    <mergeCell ref="K4:L4"/>
    <mergeCell ref="G2:H2"/>
    <mergeCell ref="K5:L5"/>
    <mergeCell ref="K6:L6"/>
    <mergeCell ref="I2:J2"/>
    <mergeCell ref="I3:J3"/>
    <mergeCell ref="I4:J4"/>
  </mergeCells>
  <printOptions/>
  <pageMargins left="1.54" right="0.1968503937007874" top="0.26" bottom="0.15748031496062992" header="0.17" footer="0.15748031496062992"/>
  <pageSetup horizontalDpi="600" verticalDpi="600" orientation="landscape" paperSize="9" scale="44" r:id="rId1"/>
  <rowBreaks count="1" manualBreakCount="1">
    <brk id="8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I246"/>
  <sheetViews>
    <sheetView view="pageBreakPreview" zoomScale="75" zoomScaleNormal="75" zoomScaleSheetLayoutView="75" zoomScalePageLayoutView="0" workbookViewId="0" topLeftCell="A1">
      <pane xSplit="4" ySplit="11" topLeftCell="BG1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J33" sqref="BJ33"/>
    </sheetView>
  </sheetViews>
  <sheetFormatPr defaultColWidth="9.00390625" defaultRowHeight="12.75"/>
  <cols>
    <col min="1" max="1" width="3.625" style="0" customWidth="1"/>
    <col min="2" max="2" width="44.25390625" style="0" customWidth="1"/>
    <col min="3" max="3" width="7.375" style="0" customWidth="1"/>
    <col min="4" max="4" width="9.25390625" style="0" customWidth="1"/>
    <col min="5" max="5" width="8.25390625" style="0" customWidth="1"/>
    <col min="6" max="6" width="10.875" style="0" customWidth="1"/>
    <col min="7" max="7" width="7.875" style="0" customWidth="1"/>
    <col min="8" max="8" width="11.00390625" style="0" customWidth="1"/>
    <col min="11" max="11" width="7.75390625" style="0" customWidth="1"/>
    <col min="12" max="12" width="9.375" style="0" customWidth="1"/>
    <col min="13" max="13" width="7.00390625" style="0" customWidth="1"/>
    <col min="15" max="15" width="6.875" style="0" customWidth="1"/>
    <col min="16" max="16" width="9.625" style="0" customWidth="1"/>
    <col min="17" max="17" width="7.625" style="0" customWidth="1"/>
    <col min="18" max="18" width="10.25390625" style="0" customWidth="1"/>
    <col min="19" max="19" width="7.00390625" style="0" customWidth="1"/>
    <col min="20" max="20" width="8.125" style="0" customWidth="1"/>
    <col min="21" max="21" width="7.375" style="0" customWidth="1"/>
    <col min="22" max="22" width="11.00390625" style="0" customWidth="1"/>
    <col min="26" max="26" width="9.625" style="0" customWidth="1"/>
    <col min="55" max="55" width="9.25390625" style="0" customWidth="1"/>
    <col min="64" max="66" width="10.625" style="0" customWidth="1"/>
    <col min="71" max="71" width="11.00390625" style="0" customWidth="1"/>
    <col min="72" max="72" width="14.75390625" style="0" customWidth="1"/>
    <col min="74" max="75" width="9.25390625" style="0" bestFit="1" customWidth="1"/>
  </cols>
  <sheetData>
    <row r="1" spans="5:10" ht="12.75">
      <c r="E1" s="609" t="s">
        <v>280</v>
      </c>
      <c r="F1" s="609"/>
      <c r="G1" s="609"/>
      <c r="H1" s="609"/>
      <c r="I1" s="609"/>
      <c r="J1" s="609"/>
    </row>
    <row r="2" spans="5:10" ht="12.75">
      <c r="E2" s="609" t="s">
        <v>281</v>
      </c>
      <c r="F2" s="609"/>
      <c r="G2" s="609"/>
      <c r="H2" s="609"/>
      <c r="I2" s="609"/>
      <c r="J2" s="609"/>
    </row>
    <row r="3" spans="5:10" ht="12.75">
      <c r="E3" s="609" t="s">
        <v>282</v>
      </c>
      <c r="F3" s="609"/>
      <c r="G3" s="609"/>
      <c r="H3" s="609"/>
      <c r="I3" s="609"/>
      <c r="J3" s="609"/>
    </row>
    <row r="4" spans="5:10" ht="12.75">
      <c r="E4" s="610" t="s">
        <v>288</v>
      </c>
      <c r="F4" s="609"/>
      <c r="G4" s="609"/>
      <c r="H4" s="609"/>
      <c r="I4" s="609"/>
      <c r="J4" s="609"/>
    </row>
    <row r="5" spans="5:10" ht="12.75">
      <c r="E5" s="609" t="s">
        <v>284</v>
      </c>
      <c r="F5" s="609"/>
      <c r="G5" s="609"/>
      <c r="H5" s="609"/>
      <c r="I5" s="609"/>
      <c r="J5" s="609"/>
    </row>
    <row r="6" spans="5:10" ht="12.75">
      <c r="E6" s="609" t="s">
        <v>285</v>
      </c>
      <c r="F6" s="609"/>
      <c r="G6" s="609"/>
      <c r="H6" s="609"/>
      <c r="I6" s="609"/>
      <c r="J6" s="609"/>
    </row>
    <row r="7" spans="5:10" ht="12.75">
      <c r="E7" s="609" t="s">
        <v>286</v>
      </c>
      <c r="F7" s="609"/>
      <c r="G7" s="635"/>
      <c r="H7" s="635"/>
      <c r="I7" s="609"/>
      <c r="J7" s="609"/>
    </row>
    <row r="8" spans="1:72" ht="22.5" customHeight="1" thickBot="1">
      <c r="A8" s="668" t="s">
        <v>195</v>
      </c>
      <c r="B8" s="668"/>
      <c r="C8" s="668"/>
      <c r="D8" s="668"/>
      <c r="E8" s="662"/>
      <c r="F8" s="662"/>
      <c r="G8" s="663"/>
      <c r="H8" s="663"/>
      <c r="I8" s="49"/>
      <c r="J8" s="49"/>
      <c r="K8" s="49"/>
      <c r="L8" s="49"/>
      <c r="M8" s="49"/>
      <c r="N8" s="49"/>
      <c r="O8" s="49"/>
      <c r="P8" s="49"/>
      <c r="Q8" s="663"/>
      <c r="R8" s="663"/>
      <c r="S8" s="49"/>
      <c r="T8" s="49"/>
      <c r="U8" s="49"/>
      <c r="V8" s="49"/>
      <c r="W8" s="49"/>
      <c r="X8" s="49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662"/>
      <c r="BL8" s="662"/>
      <c r="BM8" s="442"/>
      <c r="BN8" s="442"/>
      <c r="BO8" s="1"/>
      <c r="BP8" s="1"/>
      <c r="BQ8" s="1"/>
      <c r="BR8" s="1"/>
      <c r="BS8" s="1"/>
      <c r="BT8" s="1"/>
    </row>
    <row r="9" spans="1:72" ht="24.75" customHeight="1" thickBot="1">
      <c r="A9" s="55"/>
      <c r="B9" s="177"/>
      <c r="C9" s="55"/>
      <c r="D9" s="55"/>
      <c r="E9" s="654" t="s">
        <v>89</v>
      </c>
      <c r="F9" s="654"/>
      <c r="G9" s="666" t="s">
        <v>89</v>
      </c>
      <c r="H9" s="636"/>
      <c r="I9" s="666" t="s">
        <v>89</v>
      </c>
      <c r="J9" s="667"/>
      <c r="K9" s="636" t="s">
        <v>89</v>
      </c>
      <c r="L9" s="636"/>
      <c r="M9" s="666" t="s">
        <v>89</v>
      </c>
      <c r="N9" s="667"/>
      <c r="O9" s="636" t="s">
        <v>89</v>
      </c>
      <c r="P9" s="636"/>
      <c r="Q9" s="666" t="s">
        <v>89</v>
      </c>
      <c r="R9" s="667"/>
      <c r="S9" s="636" t="s">
        <v>89</v>
      </c>
      <c r="T9" s="667"/>
      <c r="U9" s="666" t="s">
        <v>89</v>
      </c>
      <c r="V9" s="667"/>
      <c r="W9" s="659" t="s">
        <v>89</v>
      </c>
      <c r="X9" s="671"/>
      <c r="Y9" s="416" t="s">
        <v>89</v>
      </c>
      <c r="Z9" s="149"/>
      <c r="AA9" s="148" t="s">
        <v>89</v>
      </c>
      <c r="AB9" s="418"/>
      <c r="AC9" s="416" t="s">
        <v>89</v>
      </c>
      <c r="AD9" s="149"/>
      <c r="AE9" s="148" t="s">
        <v>89</v>
      </c>
      <c r="AF9" s="418"/>
      <c r="AG9" s="416" t="s">
        <v>89</v>
      </c>
      <c r="AH9" s="149"/>
      <c r="AI9" s="148" t="s">
        <v>89</v>
      </c>
      <c r="AJ9" s="418"/>
      <c r="AK9" s="416" t="s">
        <v>89</v>
      </c>
      <c r="AL9" s="149"/>
      <c r="AM9" s="148" t="s">
        <v>89</v>
      </c>
      <c r="AN9" s="418"/>
      <c r="AO9" s="416" t="s">
        <v>89</v>
      </c>
      <c r="AP9" s="149"/>
      <c r="AQ9" s="148" t="s">
        <v>89</v>
      </c>
      <c r="AR9" s="418"/>
      <c r="AS9" s="654" t="s">
        <v>39</v>
      </c>
      <c r="AT9" s="654"/>
      <c r="AU9" s="661" t="s">
        <v>39</v>
      </c>
      <c r="AV9" s="660"/>
      <c r="AW9" s="654" t="s">
        <v>39</v>
      </c>
      <c r="AX9" s="654"/>
      <c r="AY9" s="661" t="s">
        <v>39</v>
      </c>
      <c r="AZ9" s="660"/>
      <c r="BA9" s="654" t="s">
        <v>39</v>
      </c>
      <c r="BB9" s="654"/>
      <c r="BC9" s="661" t="s">
        <v>100</v>
      </c>
      <c r="BD9" s="660"/>
      <c r="BE9" s="654" t="s">
        <v>100</v>
      </c>
      <c r="BF9" s="654"/>
      <c r="BG9" s="661" t="s">
        <v>100</v>
      </c>
      <c r="BH9" s="660"/>
      <c r="BI9" s="661" t="s">
        <v>100</v>
      </c>
      <c r="BJ9" s="660"/>
      <c r="BK9" s="654" t="s">
        <v>100</v>
      </c>
      <c r="BL9" s="654"/>
      <c r="BM9" s="659" t="s">
        <v>144</v>
      </c>
      <c r="BN9" s="660"/>
      <c r="BO9" s="659" t="s">
        <v>144</v>
      </c>
      <c r="BP9" s="660"/>
      <c r="BQ9" s="659" t="s">
        <v>197</v>
      </c>
      <c r="BR9" s="660"/>
      <c r="BS9" s="656" t="s">
        <v>4</v>
      </c>
      <c r="BT9" s="651" t="s">
        <v>5</v>
      </c>
    </row>
    <row r="10" spans="1:72" ht="21.75" customHeight="1" thickBot="1">
      <c r="A10" s="56" t="s">
        <v>59</v>
      </c>
      <c r="B10" s="178" t="s">
        <v>1</v>
      </c>
      <c r="C10" s="54" t="s">
        <v>61</v>
      </c>
      <c r="D10" s="56" t="s">
        <v>57</v>
      </c>
      <c r="E10" s="631" t="s">
        <v>3</v>
      </c>
      <c r="F10" s="632"/>
      <c r="G10" s="628">
        <v>2</v>
      </c>
      <c r="H10" s="632"/>
      <c r="I10" s="628">
        <v>3</v>
      </c>
      <c r="J10" s="629"/>
      <c r="K10" s="633">
        <v>4</v>
      </c>
      <c r="L10" s="634"/>
      <c r="M10" s="637">
        <v>5</v>
      </c>
      <c r="N10" s="638"/>
      <c r="O10" s="633">
        <v>6</v>
      </c>
      <c r="P10" s="634"/>
      <c r="Q10" s="637">
        <v>7</v>
      </c>
      <c r="R10" s="638"/>
      <c r="S10" s="633">
        <v>8</v>
      </c>
      <c r="T10" s="638"/>
      <c r="U10" s="637">
        <v>9</v>
      </c>
      <c r="V10" s="638"/>
      <c r="W10" s="637">
        <v>10</v>
      </c>
      <c r="X10" s="638"/>
      <c r="Y10" s="643">
        <v>11</v>
      </c>
      <c r="Z10" s="644"/>
      <c r="AA10" s="628">
        <v>12</v>
      </c>
      <c r="AB10" s="629"/>
      <c r="AC10" s="664">
        <v>13</v>
      </c>
      <c r="AD10" s="665"/>
      <c r="AE10" s="645">
        <v>14</v>
      </c>
      <c r="AF10" s="646"/>
      <c r="AG10" s="664">
        <v>15</v>
      </c>
      <c r="AH10" s="665"/>
      <c r="AI10" s="647">
        <v>16</v>
      </c>
      <c r="AJ10" s="648"/>
      <c r="AK10" s="664">
        <v>17</v>
      </c>
      <c r="AL10" s="665"/>
      <c r="AM10" s="669">
        <v>18</v>
      </c>
      <c r="AN10" s="670"/>
      <c r="AO10" s="639">
        <v>19</v>
      </c>
      <c r="AP10" s="640"/>
      <c r="AQ10" s="641">
        <v>20</v>
      </c>
      <c r="AR10" s="642"/>
      <c r="AS10" s="655">
        <v>21</v>
      </c>
      <c r="AT10" s="632"/>
      <c r="AU10" s="641">
        <v>22</v>
      </c>
      <c r="AV10" s="642"/>
      <c r="AW10" s="649">
        <v>23</v>
      </c>
      <c r="AX10" s="650"/>
      <c r="AY10" s="641">
        <v>24</v>
      </c>
      <c r="AZ10" s="642"/>
      <c r="BA10" s="649">
        <v>25</v>
      </c>
      <c r="BB10" s="650"/>
      <c r="BC10" s="641">
        <v>27</v>
      </c>
      <c r="BD10" s="642"/>
      <c r="BE10" s="649">
        <v>28</v>
      </c>
      <c r="BF10" s="650"/>
      <c r="BG10" s="641">
        <v>29</v>
      </c>
      <c r="BH10" s="642"/>
      <c r="BI10" s="641">
        <v>30</v>
      </c>
      <c r="BJ10" s="642"/>
      <c r="BK10" s="649">
        <v>31</v>
      </c>
      <c r="BL10" s="650"/>
      <c r="BM10" s="641" t="s">
        <v>333</v>
      </c>
      <c r="BN10" s="642"/>
      <c r="BO10" s="641">
        <v>18</v>
      </c>
      <c r="BP10" s="642"/>
      <c r="BQ10" s="641">
        <v>7</v>
      </c>
      <c r="BR10" s="642"/>
      <c r="BS10" s="657"/>
      <c r="BT10" s="652"/>
    </row>
    <row r="11" spans="1:72" ht="26.25" thickBot="1">
      <c r="A11" s="57" t="s">
        <v>60</v>
      </c>
      <c r="B11" s="179"/>
      <c r="C11" s="36" t="s">
        <v>62</v>
      </c>
      <c r="D11" s="57" t="s">
        <v>63</v>
      </c>
      <c r="E11" s="72" t="s">
        <v>6</v>
      </c>
      <c r="F11" s="46" t="s">
        <v>7</v>
      </c>
      <c r="G11" s="72" t="s">
        <v>6</v>
      </c>
      <c r="H11" s="414" t="s">
        <v>7</v>
      </c>
      <c r="I11" s="415" t="s">
        <v>6</v>
      </c>
      <c r="J11" s="46" t="s">
        <v>7</v>
      </c>
      <c r="K11" s="72" t="s">
        <v>6</v>
      </c>
      <c r="L11" s="414" t="s">
        <v>7</v>
      </c>
      <c r="M11" s="415" t="s">
        <v>6</v>
      </c>
      <c r="N11" s="46" t="s">
        <v>7</v>
      </c>
      <c r="O11" s="72" t="s">
        <v>6</v>
      </c>
      <c r="P11" s="414" t="s">
        <v>7</v>
      </c>
      <c r="Q11" s="415" t="s">
        <v>6</v>
      </c>
      <c r="R11" s="46" t="s">
        <v>7</v>
      </c>
      <c r="S11" s="72" t="s">
        <v>6</v>
      </c>
      <c r="T11" s="46" t="s">
        <v>7</v>
      </c>
      <c r="U11" s="58" t="s">
        <v>6</v>
      </c>
      <c r="V11" s="46" t="s">
        <v>7</v>
      </c>
      <c r="W11" s="415" t="s">
        <v>6</v>
      </c>
      <c r="X11" s="46" t="s">
        <v>7</v>
      </c>
      <c r="Y11" s="72" t="s">
        <v>6</v>
      </c>
      <c r="Z11" s="414" t="s">
        <v>7</v>
      </c>
      <c r="AA11" s="419" t="s">
        <v>6</v>
      </c>
      <c r="AB11" s="420" t="s">
        <v>7</v>
      </c>
      <c r="AC11" s="417" t="s">
        <v>6</v>
      </c>
      <c r="AD11" s="71" t="s">
        <v>7</v>
      </c>
      <c r="AE11" s="421" t="s">
        <v>6</v>
      </c>
      <c r="AF11" s="422" t="s">
        <v>7</v>
      </c>
      <c r="AG11" s="417" t="s">
        <v>6</v>
      </c>
      <c r="AH11" s="71" t="s">
        <v>7</v>
      </c>
      <c r="AI11" s="421" t="s">
        <v>6</v>
      </c>
      <c r="AJ11" s="422" t="s">
        <v>7</v>
      </c>
      <c r="AK11" s="423" t="s">
        <v>6</v>
      </c>
      <c r="AL11" s="424" t="s">
        <v>7</v>
      </c>
      <c r="AM11" s="426" t="s">
        <v>6</v>
      </c>
      <c r="AN11" s="427" t="s">
        <v>7</v>
      </c>
      <c r="AO11" s="425" t="s">
        <v>6</v>
      </c>
      <c r="AP11" s="428" t="s">
        <v>7</v>
      </c>
      <c r="AQ11" s="60" t="s">
        <v>6</v>
      </c>
      <c r="AR11" s="74" t="s">
        <v>7</v>
      </c>
      <c r="AS11" s="413" t="s">
        <v>6</v>
      </c>
      <c r="AT11" s="66" t="s">
        <v>7</v>
      </c>
      <c r="AU11" s="60" t="s">
        <v>6</v>
      </c>
      <c r="AV11" s="74" t="s">
        <v>7</v>
      </c>
      <c r="AW11" s="413" t="s">
        <v>6</v>
      </c>
      <c r="AX11" s="66" t="s">
        <v>7</v>
      </c>
      <c r="AY11" s="60" t="s">
        <v>6</v>
      </c>
      <c r="AZ11" s="74" t="s">
        <v>7</v>
      </c>
      <c r="BA11" s="413" t="s">
        <v>6</v>
      </c>
      <c r="BB11" s="66" t="s">
        <v>7</v>
      </c>
      <c r="BC11" s="60" t="s">
        <v>6</v>
      </c>
      <c r="BD11" s="74" t="s">
        <v>7</v>
      </c>
      <c r="BE11" s="413" t="s">
        <v>6</v>
      </c>
      <c r="BF11" s="66" t="s">
        <v>7</v>
      </c>
      <c r="BG11" s="60" t="s">
        <v>6</v>
      </c>
      <c r="BH11" s="74" t="s">
        <v>7</v>
      </c>
      <c r="BI11" s="60" t="s">
        <v>6</v>
      </c>
      <c r="BJ11" s="74" t="s">
        <v>7</v>
      </c>
      <c r="BK11" s="413" t="s">
        <v>6</v>
      </c>
      <c r="BL11" s="66" t="s">
        <v>7</v>
      </c>
      <c r="BM11" s="60" t="s">
        <v>6</v>
      </c>
      <c r="BN11" s="74" t="s">
        <v>7</v>
      </c>
      <c r="BO11" s="60" t="s">
        <v>6</v>
      </c>
      <c r="BP11" s="74" t="s">
        <v>7</v>
      </c>
      <c r="BQ11" s="60" t="s">
        <v>6</v>
      </c>
      <c r="BR11" s="74" t="s">
        <v>7</v>
      </c>
      <c r="BS11" s="658"/>
      <c r="BT11" s="653"/>
    </row>
    <row r="12" spans="1:72" ht="14.25">
      <c r="A12" s="87"/>
      <c r="B12" s="101" t="s">
        <v>72</v>
      </c>
      <c r="C12" s="150"/>
      <c r="D12" s="201"/>
      <c r="E12" s="187"/>
      <c r="F12" s="188"/>
      <c r="G12" s="187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65"/>
      <c r="W12" s="51"/>
      <c r="X12" s="189"/>
      <c r="Y12" s="51"/>
      <c r="Z12" s="51"/>
      <c r="AA12" s="51"/>
      <c r="AB12" s="51"/>
      <c r="AC12" s="61"/>
      <c r="AD12" s="61"/>
      <c r="AE12" s="61"/>
      <c r="AF12" s="61"/>
      <c r="AG12" s="198"/>
      <c r="AH12" s="199"/>
      <c r="AI12" s="199"/>
      <c r="AJ12" s="199"/>
      <c r="AK12" s="318"/>
      <c r="AL12" s="318"/>
      <c r="AM12" s="318"/>
      <c r="AN12" s="318"/>
      <c r="AO12" s="318"/>
      <c r="AP12" s="318"/>
      <c r="AQ12" s="189"/>
      <c r="AR12" s="189"/>
      <c r="AS12" s="51"/>
      <c r="AT12" s="189"/>
      <c r="AU12" s="189"/>
      <c r="AV12" s="189"/>
      <c r="AW12" s="189"/>
      <c r="AX12" s="190"/>
      <c r="AY12" s="189"/>
      <c r="AZ12" s="189"/>
      <c r="BA12" s="189"/>
      <c r="BB12" s="189"/>
      <c r="BC12" s="189"/>
      <c r="BD12" s="190"/>
      <c r="BE12" s="189"/>
      <c r="BF12" s="190"/>
      <c r="BG12" s="235"/>
      <c r="BH12" s="235"/>
      <c r="BI12" s="189"/>
      <c r="BJ12" s="189"/>
      <c r="BK12" s="187"/>
      <c r="BL12" s="187"/>
      <c r="BM12" s="187"/>
      <c r="BN12" s="187"/>
      <c r="BO12" s="187"/>
      <c r="BP12" s="187"/>
      <c r="BQ12" s="187"/>
      <c r="BR12" s="187"/>
      <c r="BS12" s="186"/>
      <c r="BT12" s="196"/>
    </row>
    <row r="13" spans="1:72" ht="15">
      <c r="A13" s="87">
        <v>1</v>
      </c>
      <c r="B13" s="92" t="s">
        <v>8</v>
      </c>
      <c r="C13" s="263" t="s">
        <v>9</v>
      </c>
      <c r="D13" s="262">
        <v>360</v>
      </c>
      <c r="E13" s="53"/>
      <c r="F13" s="173">
        <f>D13*E13</f>
        <v>0</v>
      </c>
      <c r="G13" s="6"/>
      <c r="H13" s="173">
        <f>D13*G13</f>
        <v>0</v>
      </c>
      <c r="I13" s="183"/>
      <c r="J13" s="173">
        <f>D13*I13</f>
        <v>0</v>
      </c>
      <c r="K13" s="173"/>
      <c r="L13" s="173">
        <f>D13*K13</f>
        <v>0</v>
      </c>
      <c r="M13" s="173"/>
      <c r="N13" s="173">
        <f>D13*M13</f>
        <v>0</v>
      </c>
      <c r="O13" s="173"/>
      <c r="P13" s="173">
        <f>D13*O13</f>
        <v>0</v>
      </c>
      <c r="Q13" s="173"/>
      <c r="R13" s="173">
        <f>D13*Q13</f>
        <v>0</v>
      </c>
      <c r="S13" s="173"/>
      <c r="T13" s="173">
        <f>D13*S13</f>
        <v>0</v>
      </c>
      <c r="U13" s="173"/>
      <c r="V13" s="173">
        <f>D13*U13</f>
        <v>0</v>
      </c>
      <c r="W13" s="173"/>
      <c r="X13" s="173">
        <f>D13*W13</f>
        <v>0</v>
      </c>
      <c r="Y13" s="173"/>
      <c r="Z13" s="224">
        <f>D13*Y13</f>
        <v>0</v>
      </c>
      <c r="AA13" s="6"/>
      <c r="AB13" s="173">
        <f>D13*AA13</f>
        <v>0</v>
      </c>
      <c r="AC13" s="173"/>
      <c r="AD13" s="173">
        <f>D13*AC13</f>
        <v>0</v>
      </c>
      <c r="AE13" s="173"/>
      <c r="AF13" s="173">
        <f>D13*AE13</f>
        <v>0</v>
      </c>
      <c r="AG13" s="173"/>
      <c r="AH13" s="173">
        <f>D13*AG13</f>
        <v>0</v>
      </c>
      <c r="AI13" s="173"/>
      <c r="AJ13" s="173">
        <f>D13*AI13</f>
        <v>0</v>
      </c>
      <c r="AK13" s="173"/>
      <c r="AL13" s="173">
        <f>D13*AK13</f>
        <v>0</v>
      </c>
      <c r="AM13" s="173"/>
      <c r="AN13" s="173">
        <f>D13*AM13</f>
        <v>0</v>
      </c>
      <c r="AO13" s="173"/>
      <c r="AP13" s="184">
        <f>D13*AO13</f>
        <v>0</v>
      </c>
      <c r="AQ13" s="173"/>
      <c r="AR13" s="173">
        <f>D13*AQ13</f>
        <v>0</v>
      </c>
      <c r="AS13" s="173"/>
      <c r="AT13" s="173">
        <f>D13*AS13</f>
        <v>0</v>
      </c>
      <c r="AU13" s="183"/>
      <c r="AV13" s="183">
        <f>D13*AU13</f>
        <v>0</v>
      </c>
      <c r="AW13" s="191"/>
      <c r="AX13" s="194">
        <f>D13*AW13</f>
        <v>0</v>
      </c>
      <c r="AY13" s="191"/>
      <c r="AZ13" s="191">
        <f>D13*AY13</f>
        <v>0</v>
      </c>
      <c r="BA13" s="191"/>
      <c r="BB13" s="191">
        <f>D13*BA13</f>
        <v>0</v>
      </c>
      <c r="BC13" s="191"/>
      <c r="BD13" s="194">
        <f>D13*BC13</f>
        <v>0</v>
      </c>
      <c r="BE13" s="191"/>
      <c r="BF13" s="194">
        <f>D13*BE13</f>
        <v>0</v>
      </c>
      <c r="BG13" s="194"/>
      <c r="BH13" s="194">
        <f>D13*BG13</f>
        <v>0</v>
      </c>
      <c r="BI13" s="191"/>
      <c r="BJ13" s="191">
        <f>D13*BI13</f>
        <v>0</v>
      </c>
      <c r="BK13" s="195"/>
      <c r="BL13" s="195">
        <f>D13*BK13</f>
        <v>0</v>
      </c>
      <c r="BM13" s="195">
        <v>36</v>
      </c>
      <c r="BN13" s="195">
        <f>D13*BM13</f>
        <v>12960</v>
      </c>
      <c r="BO13" s="195"/>
      <c r="BP13" s="195">
        <f>D13*BO13</f>
        <v>0</v>
      </c>
      <c r="BQ13" s="195"/>
      <c r="BR13" s="195">
        <f>D13*BQ13</f>
        <v>0</v>
      </c>
      <c r="BS13" s="195">
        <f aca="true" t="shared" si="0" ref="BS13:BS28">E13+G13+I13+K13+M13+O13+Q13+S13+U13+W13+Y13+AA13+AC13+AE13+AG13+AI13+AK13+AM13+AO13+AQ13+AS13+AU13+AW13+AY13+BA13+BC13+BE13+BG13+BI13+BK13+BM13+BO13+BQ13</f>
        <v>36</v>
      </c>
      <c r="BT13" s="195">
        <f>F13+H13+J13+L13+N13+P13+R13+T13+V13+X13+Z13+AB13+AD13+AF13+AH13+AJ13+AL13+AN13+AP13+AR13+AT13+AV13+AX13+AZ13+BB13+BD13+BF13+BH13+BJ13+BL13+BN13+BP13+BR13</f>
        <v>12960</v>
      </c>
    </row>
    <row r="14" spans="1:72" ht="15">
      <c r="A14" s="87">
        <v>2</v>
      </c>
      <c r="B14" s="92" t="s">
        <v>10</v>
      </c>
      <c r="C14" s="263" t="s">
        <v>9</v>
      </c>
      <c r="D14" s="262">
        <v>420</v>
      </c>
      <c r="E14" s="53"/>
      <c r="F14" s="173">
        <f aca="true" t="shared" si="1" ref="F14:F77">D14*E14</f>
        <v>0</v>
      </c>
      <c r="G14" s="6"/>
      <c r="H14" s="173">
        <f aca="true" t="shared" si="2" ref="H14:H77">D14*G14</f>
        <v>0</v>
      </c>
      <c r="I14" s="183"/>
      <c r="J14" s="173">
        <f aca="true" t="shared" si="3" ref="J14:J77">D14*I14</f>
        <v>0</v>
      </c>
      <c r="K14" s="173"/>
      <c r="L14" s="173">
        <f aca="true" t="shared" si="4" ref="L14:L77">D14*K14</f>
        <v>0</v>
      </c>
      <c r="M14" s="173"/>
      <c r="N14" s="173">
        <f aca="true" t="shared" si="5" ref="N14:N77">D14*M14</f>
        <v>0</v>
      </c>
      <c r="O14" s="173"/>
      <c r="P14" s="173">
        <f aca="true" t="shared" si="6" ref="P14:P77">D14*O14</f>
        <v>0</v>
      </c>
      <c r="Q14" s="173"/>
      <c r="R14" s="173">
        <f aca="true" t="shared" si="7" ref="R14:R77">D14*Q14</f>
        <v>0</v>
      </c>
      <c r="S14" s="173"/>
      <c r="T14" s="173">
        <f aca="true" t="shared" si="8" ref="T14:T77">D14*S14</f>
        <v>0</v>
      </c>
      <c r="U14" s="173"/>
      <c r="V14" s="173">
        <f aca="true" t="shared" si="9" ref="V14:V77">D14*U14</f>
        <v>0</v>
      </c>
      <c r="W14" s="173"/>
      <c r="X14" s="173">
        <f aca="true" t="shared" si="10" ref="X14:X77">D14*W14</f>
        <v>0</v>
      </c>
      <c r="Y14" s="173"/>
      <c r="Z14" s="224">
        <f aca="true" t="shared" si="11" ref="Z14:Z77">D14*Y14</f>
        <v>0</v>
      </c>
      <c r="AA14" s="6">
        <f>20</f>
        <v>20</v>
      </c>
      <c r="AB14" s="173">
        <f aca="true" t="shared" si="12" ref="AB14:AB77">D14*AA14</f>
        <v>8400</v>
      </c>
      <c r="AC14" s="173"/>
      <c r="AD14" s="173">
        <f aca="true" t="shared" si="13" ref="AD14:AD77">D14*AC14</f>
        <v>0</v>
      </c>
      <c r="AE14" s="173">
        <v>20</v>
      </c>
      <c r="AF14" s="173">
        <f aca="true" t="shared" si="14" ref="AF14:AF77">D14*AE14</f>
        <v>8400</v>
      </c>
      <c r="AG14" s="173"/>
      <c r="AH14" s="173">
        <f aca="true" t="shared" si="15" ref="AH14:AH77">D14*AG14</f>
        <v>0</v>
      </c>
      <c r="AI14" s="173"/>
      <c r="AJ14" s="173">
        <f aca="true" t="shared" si="16" ref="AJ14:AJ77">D14*AI14</f>
        <v>0</v>
      </c>
      <c r="AK14" s="173"/>
      <c r="AL14" s="173">
        <f aca="true" t="shared" si="17" ref="AL14:AL77">D14*AK14</f>
        <v>0</v>
      </c>
      <c r="AM14" s="173"/>
      <c r="AN14" s="173">
        <f aca="true" t="shared" si="18" ref="AN14:AN77">D14*AM14</f>
        <v>0</v>
      </c>
      <c r="AO14" s="173"/>
      <c r="AP14" s="184">
        <f aca="true" t="shared" si="19" ref="AP14:AP77">D14*AO14</f>
        <v>0</v>
      </c>
      <c r="AQ14" s="173"/>
      <c r="AR14" s="173">
        <f aca="true" t="shared" si="20" ref="AR14:AR77">D14*AQ14</f>
        <v>0</v>
      </c>
      <c r="AS14" s="173">
        <f>20*0</f>
        <v>0</v>
      </c>
      <c r="AT14" s="173">
        <f aca="true" t="shared" si="21" ref="AT14:AT77">D14*AS14</f>
        <v>0</v>
      </c>
      <c r="AU14" s="183"/>
      <c r="AV14" s="183">
        <f aca="true" t="shared" si="22" ref="AV14:AV77">D14*AU14</f>
        <v>0</v>
      </c>
      <c r="AW14" s="191"/>
      <c r="AX14" s="194">
        <f aca="true" t="shared" si="23" ref="AX14:AX77">D14*AW14</f>
        <v>0</v>
      </c>
      <c r="AY14" s="191"/>
      <c r="AZ14" s="191">
        <f aca="true" t="shared" si="24" ref="AZ14:AZ77">D14*AY14</f>
        <v>0</v>
      </c>
      <c r="BA14" s="191"/>
      <c r="BB14" s="191">
        <f aca="true" t="shared" si="25" ref="BB14:BB77">D14*BA14</f>
        <v>0</v>
      </c>
      <c r="BC14" s="191"/>
      <c r="BD14" s="194">
        <f aca="true" t="shared" si="26" ref="BD14:BD78">D14*BC14</f>
        <v>0</v>
      </c>
      <c r="BE14" s="191"/>
      <c r="BF14" s="194">
        <f aca="true" t="shared" si="27" ref="BF14:BF77">D14*BE14</f>
        <v>0</v>
      </c>
      <c r="BG14" s="194"/>
      <c r="BH14" s="194">
        <f aca="true" t="shared" si="28" ref="BH14:BH77">D14*BG14</f>
        <v>0</v>
      </c>
      <c r="BI14" s="191"/>
      <c r="BJ14" s="191">
        <f aca="true" t="shared" si="29" ref="BJ14:BJ77">D14*BI14</f>
        <v>0</v>
      </c>
      <c r="BK14" s="195">
        <v>15</v>
      </c>
      <c r="BL14" s="195">
        <f aca="true" t="shared" si="30" ref="BL14:BL77">D14*BK14</f>
        <v>6300</v>
      </c>
      <c r="BM14" s="195"/>
      <c r="BN14" s="195">
        <f aca="true" t="shared" si="31" ref="BN14:BN77">D14*BM14</f>
        <v>0</v>
      </c>
      <c r="BO14" s="195"/>
      <c r="BP14" s="195">
        <f aca="true" t="shared" si="32" ref="BP14:BP77">D14*BO14</f>
        <v>0</v>
      </c>
      <c r="BQ14" s="195"/>
      <c r="BR14" s="195">
        <f aca="true" t="shared" si="33" ref="BR14:BR77">D14*BQ14</f>
        <v>0</v>
      </c>
      <c r="BS14" s="195">
        <f t="shared" si="0"/>
        <v>55</v>
      </c>
      <c r="BT14" s="195">
        <f aca="true" t="shared" si="34" ref="BT14:BT77">F14+H14+J14+L14+N14+P14+R14+T14+V14+X14+Z14+AB14+AD14+AF14+AH14+AJ14+AL14+AN14+AP14+AR14+AT14+AV14+AX14+AZ14+BB14+BD14+BF14+BH14+BJ14+BL14+BN14+BP14+BR14</f>
        <v>23100</v>
      </c>
    </row>
    <row r="15" spans="1:72" ht="15">
      <c r="A15" s="87">
        <v>3</v>
      </c>
      <c r="B15" s="92" t="s">
        <v>11</v>
      </c>
      <c r="C15" s="263" t="s">
        <v>9</v>
      </c>
      <c r="D15" s="262">
        <v>480</v>
      </c>
      <c r="E15" s="53"/>
      <c r="F15" s="173">
        <f t="shared" si="1"/>
        <v>0</v>
      </c>
      <c r="G15" s="6">
        <v>50</v>
      </c>
      <c r="H15" s="173">
        <f t="shared" si="2"/>
        <v>24000</v>
      </c>
      <c r="I15" s="183"/>
      <c r="J15" s="173">
        <f t="shared" si="3"/>
        <v>0</v>
      </c>
      <c r="K15" s="173"/>
      <c r="L15" s="173">
        <f t="shared" si="4"/>
        <v>0</v>
      </c>
      <c r="M15" s="173">
        <v>150</v>
      </c>
      <c r="N15" s="173">
        <f t="shared" si="5"/>
        <v>72000</v>
      </c>
      <c r="O15" s="173"/>
      <c r="P15" s="173">
        <f t="shared" si="6"/>
        <v>0</v>
      </c>
      <c r="Q15" s="173"/>
      <c r="R15" s="173">
        <f t="shared" si="7"/>
        <v>0</v>
      </c>
      <c r="S15" s="173"/>
      <c r="T15" s="173">
        <f t="shared" si="8"/>
        <v>0</v>
      </c>
      <c r="U15" s="173">
        <v>5</v>
      </c>
      <c r="V15" s="173">
        <f t="shared" si="9"/>
        <v>2400</v>
      </c>
      <c r="W15" s="173"/>
      <c r="X15" s="173">
        <f t="shared" si="10"/>
        <v>0</v>
      </c>
      <c r="Y15" s="173"/>
      <c r="Z15" s="224">
        <f t="shared" si="11"/>
        <v>0</v>
      </c>
      <c r="AA15" s="6">
        <f>20</f>
        <v>20</v>
      </c>
      <c r="AB15" s="173">
        <f t="shared" si="12"/>
        <v>9600</v>
      </c>
      <c r="AC15" s="173"/>
      <c r="AD15" s="173">
        <f t="shared" si="13"/>
        <v>0</v>
      </c>
      <c r="AE15" s="173">
        <v>20</v>
      </c>
      <c r="AF15" s="173">
        <f t="shared" si="14"/>
        <v>9600</v>
      </c>
      <c r="AG15" s="173">
        <v>10</v>
      </c>
      <c r="AH15" s="173">
        <f t="shared" si="15"/>
        <v>4800</v>
      </c>
      <c r="AI15" s="173"/>
      <c r="AJ15" s="173">
        <f t="shared" si="16"/>
        <v>0</v>
      </c>
      <c r="AK15" s="173"/>
      <c r="AL15" s="173">
        <f t="shared" si="17"/>
        <v>0</v>
      </c>
      <c r="AM15" s="173"/>
      <c r="AN15" s="173">
        <f t="shared" si="18"/>
        <v>0</v>
      </c>
      <c r="AO15" s="173"/>
      <c r="AP15" s="184">
        <f t="shared" si="19"/>
        <v>0</v>
      </c>
      <c r="AQ15" s="173"/>
      <c r="AR15" s="173">
        <f t="shared" si="20"/>
        <v>0</v>
      </c>
      <c r="AS15" s="173">
        <f>12*0</f>
        <v>0</v>
      </c>
      <c r="AT15" s="173">
        <f t="shared" si="21"/>
        <v>0</v>
      </c>
      <c r="AU15" s="183"/>
      <c r="AV15" s="183">
        <f t="shared" si="22"/>
        <v>0</v>
      </c>
      <c r="AW15" s="191"/>
      <c r="AX15" s="194">
        <f t="shared" si="23"/>
        <v>0</v>
      </c>
      <c r="AY15" s="191"/>
      <c r="AZ15" s="191">
        <f t="shared" si="24"/>
        <v>0</v>
      </c>
      <c r="BA15" s="191"/>
      <c r="BB15" s="191">
        <f t="shared" si="25"/>
        <v>0</v>
      </c>
      <c r="BC15" s="191"/>
      <c r="BD15" s="194">
        <f t="shared" si="26"/>
        <v>0</v>
      </c>
      <c r="BE15" s="191"/>
      <c r="BF15" s="194">
        <f t="shared" si="27"/>
        <v>0</v>
      </c>
      <c r="BG15" s="194"/>
      <c r="BH15" s="194">
        <f t="shared" si="28"/>
        <v>0</v>
      </c>
      <c r="BI15" s="191"/>
      <c r="BJ15" s="191">
        <f t="shared" si="29"/>
        <v>0</v>
      </c>
      <c r="BK15" s="195"/>
      <c r="BL15" s="195">
        <f t="shared" si="30"/>
        <v>0</v>
      </c>
      <c r="BM15" s="195">
        <v>25</v>
      </c>
      <c r="BN15" s="195">
        <f t="shared" si="31"/>
        <v>12000</v>
      </c>
      <c r="BO15" s="195"/>
      <c r="BP15" s="195">
        <f t="shared" si="32"/>
        <v>0</v>
      </c>
      <c r="BQ15" s="195"/>
      <c r="BR15" s="195">
        <f t="shared" si="33"/>
        <v>0</v>
      </c>
      <c r="BS15" s="195">
        <f t="shared" si="0"/>
        <v>280</v>
      </c>
      <c r="BT15" s="195">
        <f t="shared" si="34"/>
        <v>134400</v>
      </c>
    </row>
    <row r="16" spans="1:72" ht="15">
      <c r="A16" s="87">
        <v>4</v>
      </c>
      <c r="B16" s="92" t="s">
        <v>12</v>
      </c>
      <c r="C16" s="263" t="s">
        <v>9</v>
      </c>
      <c r="D16" s="262">
        <v>520</v>
      </c>
      <c r="E16" s="53"/>
      <c r="F16" s="173">
        <f t="shared" si="1"/>
        <v>0</v>
      </c>
      <c r="G16" s="6"/>
      <c r="H16" s="173">
        <f t="shared" si="2"/>
        <v>0</v>
      </c>
      <c r="I16" s="183"/>
      <c r="J16" s="173">
        <f t="shared" si="3"/>
        <v>0</v>
      </c>
      <c r="K16" s="173"/>
      <c r="L16" s="173">
        <f t="shared" si="4"/>
        <v>0</v>
      </c>
      <c r="M16" s="173"/>
      <c r="N16" s="173">
        <f t="shared" si="5"/>
        <v>0</v>
      </c>
      <c r="O16" s="173"/>
      <c r="P16" s="173">
        <f t="shared" si="6"/>
        <v>0</v>
      </c>
      <c r="Q16" s="173"/>
      <c r="R16" s="173">
        <f t="shared" si="7"/>
        <v>0</v>
      </c>
      <c r="S16" s="173"/>
      <c r="T16" s="173">
        <f t="shared" si="8"/>
        <v>0</v>
      </c>
      <c r="U16" s="173"/>
      <c r="V16" s="173">
        <f t="shared" si="9"/>
        <v>0</v>
      </c>
      <c r="W16" s="173"/>
      <c r="X16" s="173">
        <f t="shared" si="10"/>
        <v>0</v>
      </c>
      <c r="Y16" s="173"/>
      <c r="Z16" s="224">
        <f t="shared" si="11"/>
        <v>0</v>
      </c>
      <c r="AA16" s="6"/>
      <c r="AB16" s="173">
        <f t="shared" si="12"/>
        <v>0</v>
      </c>
      <c r="AC16" s="173"/>
      <c r="AD16" s="173">
        <f t="shared" si="13"/>
        <v>0</v>
      </c>
      <c r="AE16" s="173"/>
      <c r="AF16" s="173">
        <f t="shared" si="14"/>
        <v>0</v>
      </c>
      <c r="AG16" s="173"/>
      <c r="AH16" s="173">
        <f t="shared" si="15"/>
        <v>0</v>
      </c>
      <c r="AI16" s="173"/>
      <c r="AJ16" s="173">
        <f t="shared" si="16"/>
        <v>0</v>
      </c>
      <c r="AK16" s="173"/>
      <c r="AL16" s="173">
        <f t="shared" si="17"/>
        <v>0</v>
      </c>
      <c r="AM16" s="173"/>
      <c r="AN16" s="173">
        <f t="shared" si="18"/>
        <v>0</v>
      </c>
      <c r="AO16" s="173"/>
      <c r="AP16" s="184">
        <f t="shared" si="19"/>
        <v>0</v>
      </c>
      <c r="AQ16" s="173"/>
      <c r="AR16" s="173">
        <f t="shared" si="20"/>
        <v>0</v>
      </c>
      <c r="AS16" s="173"/>
      <c r="AT16" s="173">
        <f t="shared" si="21"/>
        <v>0</v>
      </c>
      <c r="AU16" s="183"/>
      <c r="AV16" s="183">
        <f t="shared" si="22"/>
        <v>0</v>
      </c>
      <c r="AW16" s="191"/>
      <c r="AX16" s="194">
        <f t="shared" si="23"/>
        <v>0</v>
      </c>
      <c r="AY16" s="191"/>
      <c r="AZ16" s="191">
        <f t="shared" si="24"/>
        <v>0</v>
      </c>
      <c r="BA16" s="191"/>
      <c r="BB16" s="191">
        <f t="shared" si="25"/>
        <v>0</v>
      </c>
      <c r="BC16" s="191"/>
      <c r="BD16" s="194">
        <f t="shared" si="26"/>
        <v>0</v>
      </c>
      <c r="BE16" s="191"/>
      <c r="BF16" s="194">
        <f t="shared" si="27"/>
        <v>0</v>
      </c>
      <c r="BG16" s="194"/>
      <c r="BH16" s="194">
        <f t="shared" si="28"/>
        <v>0</v>
      </c>
      <c r="BI16" s="191"/>
      <c r="BJ16" s="191">
        <f t="shared" si="29"/>
        <v>0</v>
      </c>
      <c r="BK16" s="195"/>
      <c r="BL16" s="195">
        <f t="shared" si="30"/>
        <v>0</v>
      </c>
      <c r="BM16" s="195">
        <v>3</v>
      </c>
      <c r="BN16" s="195">
        <f t="shared" si="31"/>
        <v>1560</v>
      </c>
      <c r="BO16" s="195"/>
      <c r="BP16" s="195">
        <f t="shared" si="32"/>
        <v>0</v>
      </c>
      <c r="BQ16" s="195"/>
      <c r="BR16" s="195">
        <f t="shared" si="33"/>
        <v>0</v>
      </c>
      <c r="BS16" s="195">
        <f t="shared" si="0"/>
        <v>3</v>
      </c>
      <c r="BT16" s="195">
        <f t="shared" si="34"/>
        <v>1560</v>
      </c>
    </row>
    <row r="17" spans="1:72" ht="15">
      <c r="A17" s="87">
        <v>5</v>
      </c>
      <c r="B17" s="92" t="s">
        <v>13</v>
      </c>
      <c r="C17" s="263" t="s">
        <v>9</v>
      </c>
      <c r="D17" s="262">
        <v>550</v>
      </c>
      <c r="E17" s="53"/>
      <c r="F17" s="173">
        <f t="shared" si="1"/>
        <v>0</v>
      </c>
      <c r="G17" s="6"/>
      <c r="H17" s="173">
        <f t="shared" si="2"/>
        <v>0</v>
      </c>
      <c r="I17" s="183"/>
      <c r="J17" s="173">
        <f t="shared" si="3"/>
        <v>0</v>
      </c>
      <c r="K17" s="173"/>
      <c r="L17" s="173">
        <f t="shared" si="4"/>
        <v>0</v>
      </c>
      <c r="M17" s="173"/>
      <c r="N17" s="173">
        <f t="shared" si="5"/>
        <v>0</v>
      </c>
      <c r="O17" s="173"/>
      <c r="P17" s="173">
        <f t="shared" si="6"/>
        <v>0</v>
      </c>
      <c r="Q17" s="173"/>
      <c r="R17" s="173">
        <f t="shared" si="7"/>
        <v>0</v>
      </c>
      <c r="S17" s="173"/>
      <c r="T17" s="173">
        <f t="shared" si="8"/>
        <v>0</v>
      </c>
      <c r="U17" s="173"/>
      <c r="V17" s="173">
        <f t="shared" si="9"/>
        <v>0</v>
      </c>
      <c r="W17" s="173"/>
      <c r="X17" s="173">
        <f t="shared" si="10"/>
        <v>0</v>
      </c>
      <c r="Y17" s="173"/>
      <c r="Z17" s="224">
        <f t="shared" si="11"/>
        <v>0</v>
      </c>
      <c r="AA17" s="6"/>
      <c r="AB17" s="173">
        <f t="shared" si="12"/>
        <v>0</v>
      </c>
      <c r="AC17" s="173"/>
      <c r="AD17" s="173">
        <f t="shared" si="13"/>
        <v>0</v>
      </c>
      <c r="AE17" s="173"/>
      <c r="AF17" s="173">
        <f t="shared" si="14"/>
        <v>0</v>
      </c>
      <c r="AG17" s="173"/>
      <c r="AH17" s="173">
        <f t="shared" si="15"/>
        <v>0</v>
      </c>
      <c r="AI17" s="173"/>
      <c r="AJ17" s="173">
        <f t="shared" si="16"/>
        <v>0</v>
      </c>
      <c r="AK17" s="173"/>
      <c r="AL17" s="173">
        <f t="shared" si="17"/>
        <v>0</v>
      </c>
      <c r="AM17" s="173"/>
      <c r="AN17" s="173">
        <f t="shared" si="18"/>
        <v>0</v>
      </c>
      <c r="AO17" s="173"/>
      <c r="AP17" s="184">
        <f t="shared" si="19"/>
        <v>0</v>
      </c>
      <c r="AQ17" s="173"/>
      <c r="AR17" s="173">
        <f t="shared" si="20"/>
        <v>0</v>
      </c>
      <c r="AS17" s="173"/>
      <c r="AT17" s="173">
        <f t="shared" si="21"/>
        <v>0</v>
      </c>
      <c r="AU17" s="183"/>
      <c r="AV17" s="183">
        <f t="shared" si="22"/>
        <v>0</v>
      </c>
      <c r="AW17" s="191"/>
      <c r="AX17" s="194">
        <f t="shared" si="23"/>
        <v>0</v>
      </c>
      <c r="AY17" s="191"/>
      <c r="AZ17" s="191">
        <f t="shared" si="24"/>
        <v>0</v>
      </c>
      <c r="BA17" s="191"/>
      <c r="BB17" s="191">
        <f t="shared" si="25"/>
        <v>0</v>
      </c>
      <c r="BC17" s="191"/>
      <c r="BD17" s="194">
        <f t="shared" si="26"/>
        <v>0</v>
      </c>
      <c r="BE17" s="191"/>
      <c r="BF17" s="194">
        <f t="shared" si="27"/>
        <v>0</v>
      </c>
      <c r="BG17" s="194"/>
      <c r="BH17" s="194">
        <f t="shared" si="28"/>
        <v>0</v>
      </c>
      <c r="BI17" s="191"/>
      <c r="BJ17" s="191">
        <f t="shared" si="29"/>
        <v>0</v>
      </c>
      <c r="BK17" s="195"/>
      <c r="BL17" s="195">
        <f t="shared" si="30"/>
        <v>0</v>
      </c>
      <c r="BM17" s="195"/>
      <c r="BN17" s="195">
        <f t="shared" si="31"/>
        <v>0</v>
      </c>
      <c r="BO17" s="195"/>
      <c r="BP17" s="195">
        <f t="shared" si="32"/>
        <v>0</v>
      </c>
      <c r="BQ17" s="195"/>
      <c r="BR17" s="195">
        <f t="shared" si="33"/>
        <v>0</v>
      </c>
      <c r="BS17" s="195">
        <f t="shared" si="0"/>
        <v>0</v>
      </c>
      <c r="BT17" s="195">
        <f t="shared" si="34"/>
        <v>0</v>
      </c>
    </row>
    <row r="18" spans="1:72" ht="15">
      <c r="A18" s="87">
        <v>6</v>
      </c>
      <c r="B18" s="219" t="s">
        <v>149</v>
      </c>
      <c r="C18" s="263" t="s">
        <v>9</v>
      </c>
      <c r="D18" s="262">
        <v>650</v>
      </c>
      <c r="E18" s="53"/>
      <c r="F18" s="173">
        <f t="shared" si="1"/>
        <v>0</v>
      </c>
      <c r="G18" s="6">
        <v>100</v>
      </c>
      <c r="H18" s="173">
        <f t="shared" si="2"/>
        <v>65000</v>
      </c>
      <c r="I18" s="183"/>
      <c r="J18" s="173">
        <f t="shared" si="3"/>
        <v>0</v>
      </c>
      <c r="K18" s="173"/>
      <c r="L18" s="173">
        <f t="shared" si="4"/>
        <v>0</v>
      </c>
      <c r="M18" s="173">
        <v>170</v>
      </c>
      <c r="N18" s="173">
        <f t="shared" si="5"/>
        <v>110500</v>
      </c>
      <c r="O18" s="173"/>
      <c r="P18" s="173">
        <f t="shared" si="6"/>
        <v>0</v>
      </c>
      <c r="Q18" s="173"/>
      <c r="R18" s="173">
        <f t="shared" si="7"/>
        <v>0</v>
      </c>
      <c r="S18" s="173"/>
      <c r="T18" s="173">
        <f t="shared" si="8"/>
        <v>0</v>
      </c>
      <c r="U18" s="173">
        <v>10</v>
      </c>
      <c r="V18" s="173">
        <f t="shared" si="9"/>
        <v>6500</v>
      </c>
      <c r="W18" s="173"/>
      <c r="X18" s="173">
        <f t="shared" si="10"/>
        <v>0</v>
      </c>
      <c r="Y18" s="173"/>
      <c r="Z18" s="224">
        <f t="shared" si="11"/>
        <v>0</v>
      </c>
      <c r="AA18" s="173">
        <f>80</f>
        <v>80</v>
      </c>
      <c r="AB18" s="173">
        <f t="shared" si="12"/>
        <v>52000</v>
      </c>
      <c r="AC18" s="173"/>
      <c r="AD18" s="173">
        <f t="shared" si="13"/>
        <v>0</v>
      </c>
      <c r="AE18" s="173">
        <f>80*0</f>
        <v>0</v>
      </c>
      <c r="AF18" s="173">
        <f t="shared" si="14"/>
        <v>0</v>
      </c>
      <c r="AG18" s="173">
        <v>30</v>
      </c>
      <c r="AH18" s="173">
        <f t="shared" si="15"/>
        <v>19500</v>
      </c>
      <c r="AI18" s="173"/>
      <c r="AJ18" s="173">
        <f t="shared" si="16"/>
        <v>0</v>
      </c>
      <c r="AK18" s="173"/>
      <c r="AL18" s="173">
        <f t="shared" si="17"/>
        <v>0</v>
      </c>
      <c r="AM18" s="173"/>
      <c r="AN18" s="173">
        <f t="shared" si="18"/>
        <v>0</v>
      </c>
      <c r="AO18" s="173"/>
      <c r="AP18" s="184">
        <f t="shared" si="19"/>
        <v>0</v>
      </c>
      <c r="AQ18" s="173"/>
      <c r="AR18" s="173">
        <f t="shared" si="20"/>
        <v>0</v>
      </c>
      <c r="AS18" s="173">
        <f>35*0</f>
        <v>0</v>
      </c>
      <c r="AT18" s="173">
        <f t="shared" si="21"/>
        <v>0</v>
      </c>
      <c r="AU18" s="183"/>
      <c r="AV18" s="183">
        <f t="shared" si="22"/>
        <v>0</v>
      </c>
      <c r="AW18" s="191"/>
      <c r="AX18" s="194">
        <f t="shared" si="23"/>
        <v>0</v>
      </c>
      <c r="AY18" s="191"/>
      <c r="AZ18" s="191">
        <f t="shared" si="24"/>
        <v>0</v>
      </c>
      <c r="BA18" s="191"/>
      <c r="BB18" s="191">
        <f t="shared" si="25"/>
        <v>0</v>
      </c>
      <c r="BC18" s="191"/>
      <c r="BD18" s="194">
        <f t="shared" si="26"/>
        <v>0</v>
      </c>
      <c r="BE18" s="191"/>
      <c r="BF18" s="194">
        <f t="shared" si="27"/>
        <v>0</v>
      </c>
      <c r="BG18" s="194"/>
      <c r="BH18" s="194">
        <f t="shared" si="28"/>
        <v>0</v>
      </c>
      <c r="BI18" s="191"/>
      <c r="BJ18" s="191">
        <f t="shared" si="29"/>
        <v>0</v>
      </c>
      <c r="BK18" s="195"/>
      <c r="BL18" s="195">
        <f t="shared" si="30"/>
        <v>0</v>
      </c>
      <c r="BM18" s="195"/>
      <c r="BN18" s="195">
        <f t="shared" si="31"/>
        <v>0</v>
      </c>
      <c r="BO18" s="195"/>
      <c r="BP18" s="195">
        <f t="shared" si="32"/>
        <v>0</v>
      </c>
      <c r="BQ18" s="195"/>
      <c r="BR18" s="195">
        <f t="shared" si="33"/>
        <v>0</v>
      </c>
      <c r="BS18" s="195">
        <f t="shared" si="0"/>
        <v>390</v>
      </c>
      <c r="BT18" s="195">
        <f t="shared" si="34"/>
        <v>253500</v>
      </c>
    </row>
    <row r="19" spans="1:72" ht="15">
      <c r="A19" s="87">
        <v>7</v>
      </c>
      <c r="B19" s="92" t="s">
        <v>14</v>
      </c>
      <c r="C19" s="263" t="s">
        <v>9</v>
      </c>
      <c r="D19" s="262">
        <v>700</v>
      </c>
      <c r="E19" s="183"/>
      <c r="F19" s="173">
        <f t="shared" si="1"/>
        <v>0</v>
      </c>
      <c r="G19" s="173"/>
      <c r="H19" s="173">
        <f t="shared" si="2"/>
        <v>0</v>
      </c>
      <c r="I19" s="183"/>
      <c r="J19" s="173">
        <f t="shared" si="3"/>
        <v>0</v>
      </c>
      <c r="K19" s="173"/>
      <c r="L19" s="173">
        <f t="shared" si="4"/>
        <v>0</v>
      </c>
      <c r="M19" s="173"/>
      <c r="N19" s="173">
        <f t="shared" si="5"/>
        <v>0</v>
      </c>
      <c r="O19" s="173"/>
      <c r="P19" s="173">
        <f t="shared" si="6"/>
        <v>0</v>
      </c>
      <c r="Q19" s="173"/>
      <c r="R19" s="173">
        <f t="shared" si="7"/>
        <v>0</v>
      </c>
      <c r="S19" s="173"/>
      <c r="T19" s="173">
        <f t="shared" si="8"/>
        <v>0</v>
      </c>
      <c r="U19" s="173"/>
      <c r="V19" s="173">
        <f t="shared" si="9"/>
        <v>0</v>
      </c>
      <c r="W19" s="6"/>
      <c r="X19" s="173">
        <f t="shared" si="10"/>
        <v>0</v>
      </c>
      <c r="Y19" s="173"/>
      <c r="Z19" s="224">
        <f t="shared" si="11"/>
        <v>0</v>
      </c>
      <c r="AA19" s="173"/>
      <c r="AB19" s="173">
        <f t="shared" si="12"/>
        <v>0</v>
      </c>
      <c r="AC19" s="173"/>
      <c r="AD19" s="173">
        <f t="shared" si="13"/>
        <v>0</v>
      </c>
      <c r="AE19" s="173"/>
      <c r="AF19" s="173">
        <f t="shared" si="14"/>
        <v>0</v>
      </c>
      <c r="AG19" s="173"/>
      <c r="AH19" s="173">
        <f t="shared" si="15"/>
        <v>0</v>
      </c>
      <c r="AI19" s="173"/>
      <c r="AJ19" s="173">
        <f t="shared" si="16"/>
        <v>0</v>
      </c>
      <c r="AK19" s="173"/>
      <c r="AL19" s="173">
        <f t="shared" si="17"/>
        <v>0</v>
      </c>
      <c r="AM19" s="173"/>
      <c r="AN19" s="173">
        <f t="shared" si="18"/>
        <v>0</v>
      </c>
      <c r="AO19" s="173"/>
      <c r="AP19" s="184">
        <f t="shared" si="19"/>
        <v>0</v>
      </c>
      <c r="AQ19" s="173"/>
      <c r="AR19" s="173">
        <f t="shared" si="20"/>
        <v>0</v>
      </c>
      <c r="AS19" s="173"/>
      <c r="AT19" s="173">
        <f t="shared" si="21"/>
        <v>0</v>
      </c>
      <c r="AU19" s="183"/>
      <c r="AV19" s="183">
        <f t="shared" si="22"/>
        <v>0</v>
      </c>
      <c r="AW19" s="191"/>
      <c r="AX19" s="194">
        <f t="shared" si="23"/>
        <v>0</v>
      </c>
      <c r="AY19" s="191"/>
      <c r="AZ19" s="191">
        <f t="shared" si="24"/>
        <v>0</v>
      </c>
      <c r="BA19" s="191"/>
      <c r="BB19" s="191">
        <f t="shared" si="25"/>
        <v>0</v>
      </c>
      <c r="BC19" s="191"/>
      <c r="BD19" s="194">
        <f t="shared" si="26"/>
        <v>0</v>
      </c>
      <c r="BE19" s="191"/>
      <c r="BF19" s="194">
        <f t="shared" si="27"/>
        <v>0</v>
      </c>
      <c r="BG19" s="194"/>
      <c r="BH19" s="194">
        <f t="shared" si="28"/>
        <v>0</v>
      </c>
      <c r="BI19" s="191"/>
      <c r="BJ19" s="191">
        <f t="shared" si="29"/>
        <v>0</v>
      </c>
      <c r="BK19" s="195"/>
      <c r="BL19" s="195">
        <f t="shared" si="30"/>
        <v>0</v>
      </c>
      <c r="BM19" s="195"/>
      <c r="BN19" s="195">
        <f t="shared" si="31"/>
        <v>0</v>
      </c>
      <c r="BO19" s="195"/>
      <c r="BP19" s="195">
        <f t="shared" si="32"/>
        <v>0</v>
      </c>
      <c r="BQ19" s="195"/>
      <c r="BR19" s="195">
        <f t="shared" si="33"/>
        <v>0</v>
      </c>
      <c r="BS19" s="195">
        <f t="shared" si="0"/>
        <v>0</v>
      </c>
      <c r="BT19" s="195">
        <f t="shared" si="34"/>
        <v>0</v>
      </c>
    </row>
    <row r="20" spans="1:72" ht="15">
      <c r="A20" s="87">
        <v>8</v>
      </c>
      <c r="B20" s="92" t="s">
        <v>15</v>
      </c>
      <c r="C20" s="263" t="s">
        <v>9</v>
      </c>
      <c r="D20" s="262">
        <v>870</v>
      </c>
      <c r="E20" s="183"/>
      <c r="F20" s="173">
        <f t="shared" si="1"/>
        <v>0</v>
      </c>
      <c r="G20" s="173"/>
      <c r="H20" s="173">
        <f t="shared" si="2"/>
        <v>0</v>
      </c>
      <c r="I20" s="173"/>
      <c r="J20" s="173">
        <f t="shared" si="3"/>
        <v>0</v>
      </c>
      <c r="K20" s="173"/>
      <c r="L20" s="173">
        <f t="shared" si="4"/>
        <v>0</v>
      </c>
      <c r="M20" s="173"/>
      <c r="N20" s="173">
        <f t="shared" si="5"/>
        <v>0</v>
      </c>
      <c r="O20" s="173"/>
      <c r="P20" s="173">
        <f t="shared" si="6"/>
        <v>0</v>
      </c>
      <c r="Q20" s="173"/>
      <c r="R20" s="173">
        <f t="shared" si="7"/>
        <v>0</v>
      </c>
      <c r="S20" s="173"/>
      <c r="T20" s="173">
        <f t="shared" si="8"/>
        <v>0</v>
      </c>
      <c r="U20" s="173"/>
      <c r="V20" s="173">
        <f t="shared" si="9"/>
        <v>0</v>
      </c>
      <c r="W20" s="6"/>
      <c r="X20" s="173">
        <f t="shared" si="10"/>
        <v>0</v>
      </c>
      <c r="Y20" s="173"/>
      <c r="Z20" s="224">
        <f t="shared" si="11"/>
        <v>0</v>
      </c>
      <c r="AA20" s="173"/>
      <c r="AB20" s="173">
        <f t="shared" si="12"/>
        <v>0</v>
      </c>
      <c r="AC20" s="173"/>
      <c r="AD20" s="173">
        <f t="shared" si="13"/>
        <v>0</v>
      </c>
      <c r="AE20" s="173"/>
      <c r="AF20" s="173">
        <f t="shared" si="14"/>
        <v>0</v>
      </c>
      <c r="AG20" s="173"/>
      <c r="AH20" s="173">
        <f t="shared" si="15"/>
        <v>0</v>
      </c>
      <c r="AI20" s="173"/>
      <c r="AJ20" s="173">
        <f t="shared" si="16"/>
        <v>0</v>
      </c>
      <c r="AK20" s="173"/>
      <c r="AL20" s="173">
        <f t="shared" si="17"/>
        <v>0</v>
      </c>
      <c r="AM20" s="173"/>
      <c r="AN20" s="173">
        <f t="shared" si="18"/>
        <v>0</v>
      </c>
      <c r="AO20" s="173"/>
      <c r="AP20" s="184">
        <f t="shared" si="19"/>
        <v>0</v>
      </c>
      <c r="AQ20" s="173"/>
      <c r="AR20" s="173">
        <f t="shared" si="20"/>
        <v>0</v>
      </c>
      <c r="AS20" s="173"/>
      <c r="AT20" s="173">
        <f t="shared" si="21"/>
        <v>0</v>
      </c>
      <c r="AU20" s="183"/>
      <c r="AV20" s="183">
        <f t="shared" si="22"/>
        <v>0</v>
      </c>
      <c r="AW20" s="191"/>
      <c r="AX20" s="194">
        <f t="shared" si="23"/>
        <v>0</v>
      </c>
      <c r="AY20" s="191"/>
      <c r="AZ20" s="191">
        <f t="shared" si="24"/>
        <v>0</v>
      </c>
      <c r="BA20" s="191"/>
      <c r="BB20" s="191">
        <f t="shared" si="25"/>
        <v>0</v>
      </c>
      <c r="BC20" s="191"/>
      <c r="BD20" s="194">
        <f t="shared" si="26"/>
        <v>0</v>
      </c>
      <c r="BE20" s="191"/>
      <c r="BF20" s="194">
        <f t="shared" si="27"/>
        <v>0</v>
      </c>
      <c r="BG20" s="194"/>
      <c r="BH20" s="194">
        <f t="shared" si="28"/>
        <v>0</v>
      </c>
      <c r="BI20" s="191"/>
      <c r="BJ20" s="191">
        <f t="shared" si="29"/>
        <v>0</v>
      </c>
      <c r="BK20" s="195"/>
      <c r="BL20" s="195">
        <f t="shared" si="30"/>
        <v>0</v>
      </c>
      <c r="BM20" s="195"/>
      <c r="BN20" s="195">
        <f t="shared" si="31"/>
        <v>0</v>
      </c>
      <c r="BO20" s="195"/>
      <c r="BP20" s="195">
        <f t="shared" si="32"/>
        <v>0</v>
      </c>
      <c r="BQ20" s="195"/>
      <c r="BR20" s="195">
        <f t="shared" si="33"/>
        <v>0</v>
      </c>
      <c r="BS20" s="195">
        <f t="shared" si="0"/>
        <v>0</v>
      </c>
      <c r="BT20" s="195">
        <f t="shared" si="34"/>
        <v>0</v>
      </c>
    </row>
    <row r="21" spans="1:72" ht="15">
      <c r="A21" s="87">
        <v>9</v>
      </c>
      <c r="B21" s="92" t="s">
        <v>81</v>
      </c>
      <c r="C21" s="263" t="s">
        <v>9</v>
      </c>
      <c r="D21" s="262">
        <v>980</v>
      </c>
      <c r="E21" s="183"/>
      <c r="F21" s="173">
        <f t="shared" si="1"/>
        <v>0</v>
      </c>
      <c r="G21" s="173"/>
      <c r="H21" s="173">
        <f t="shared" si="2"/>
        <v>0</v>
      </c>
      <c r="I21" s="173"/>
      <c r="J21" s="173">
        <f t="shared" si="3"/>
        <v>0</v>
      </c>
      <c r="K21" s="173"/>
      <c r="L21" s="173">
        <f t="shared" si="4"/>
        <v>0</v>
      </c>
      <c r="M21" s="173"/>
      <c r="N21" s="173">
        <f t="shared" si="5"/>
        <v>0</v>
      </c>
      <c r="O21" s="173"/>
      <c r="P21" s="173">
        <f t="shared" si="6"/>
        <v>0</v>
      </c>
      <c r="Q21" s="173"/>
      <c r="R21" s="173">
        <f t="shared" si="7"/>
        <v>0</v>
      </c>
      <c r="S21" s="173"/>
      <c r="T21" s="173">
        <f t="shared" si="8"/>
        <v>0</v>
      </c>
      <c r="U21" s="173"/>
      <c r="V21" s="173">
        <f t="shared" si="9"/>
        <v>0</v>
      </c>
      <c r="W21" s="6"/>
      <c r="X21" s="173">
        <f t="shared" si="10"/>
        <v>0</v>
      </c>
      <c r="Y21" s="173"/>
      <c r="Z21" s="224">
        <f t="shared" si="11"/>
        <v>0</v>
      </c>
      <c r="AA21" s="173"/>
      <c r="AB21" s="173">
        <f t="shared" si="12"/>
        <v>0</v>
      </c>
      <c r="AC21" s="173"/>
      <c r="AD21" s="173">
        <f t="shared" si="13"/>
        <v>0</v>
      </c>
      <c r="AE21" s="173"/>
      <c r="AF21" s="173">
        <f t="shared" si="14"/>
        <v>0</v>
      </c>
      <c r="AG21" s="173"/>
      <c r="AH21" s="173">
        <f t="shared" si="15"/>
        <v>0</v>
      </c>
      <c r="AI21" s="173"/>
      <c r="AJ21" s="173">
        <f t="shared" si="16"/>
        <v>0</v>
      </c>
      <c r="AK21" s="173"/>
      <c r="AL21" s="173">
        <f t="shared" si="17"/>
        <v>0</v>
      </c>
      <c r="AM21" s="173"/>
      <c r="AN21" s="173">
        <f t="shared" si="18"/>
        <v>0</v>
      </c>
      <c r="AO21" s="173"/>
      <c r="AP21" s="184">
        <f t="shared" si="19"/>
        <v>0</v>
      </c>
      <c r="AQ21" s="173"/>
      <c r="AR21" s="173">
        <f t="shared" si="20"/>
        <v>0</v>
      </c>
      <c r="AS21" s="173"/>
      <c r="AT21" s="173">
        <f t="shared" si="21"/>
        <v>0</v>
      </c>
      <c r="AU21" s="183"/>
      <c r="AV21" s="183">
        <f t="shared" si="22"/>
        <v>0</v>
      </c>
      <c r="AW21" s="191"/>
      <c r="AX21" s="194">
        <f t="shared" si="23"/>
        <v>0</v>
      </c>
      <c r="AY21" s="191"/>
      <c r="AZ21" s="191">
        <f t="shared" si="24"/>
        <v>0</v>
      </c>
      <c r="BA21" s="191"/>
      <c r="BB21" s="191">
        <f t="shared" si="25"/>
        <v>0</v>
      </c>
      <c r="BC21" s="191"/>
      <c r="BD21" s="194">
        <f t="shared" si="26"/>
        <v>0</v>
      </c>
      <c r="BE21" s="191"/>
      <c r="BF21" s="194">
        <f t="shared" si="27"/>
        <v>0</v>
      </c>
      <c r="BG21" s="194"/>
      <c r="BH21" s="194">
        <f t="shared" si="28"/>
        <v>0</v>
      </c>
      <c r="BI21" s="191"/>
      <c r="BJ21" s="191">
        <f t="shared" si="29"/>
        <v>0</v>
      </c>
      <c r="BK21" s="195"/>
      <c r="BL21" s="195">
        <f t="shared" si="30"/>
        <v>0</v>
      </c>
      <c r="BM21" s="195"/>
      <c r="BN21" s="195">
        <f t="shared" si="31"/>
        <v>0</v>
      </c>
      <c r="BO21" s="195"/>
      <c r="BP21" s="195">
        <f t="shared" si="32"/>
        <v>0</v>
      </c>
      <c r="BQ21" s="195"/>
      <c r="BR21" s="195">
        <f t="shared" si="33"/>
        <v>0</v>
      </c>
      <c r="BS21" s="195">
        <f t="shared" si="0"/>
        <v>0</v>
      </c>
      <c r="BT21" s="195">
        <f t="shared" si="34"/>
        <v>0</v>
      </c>
    </row>
    <row r="22" spans="1:72" ht="15">
      <c r="A22" s="87">
        <v>10</v>
      </c>
      <c r="B22" s="92" t="s">
        <v>16</v>
      </c>
      <c r="C22" s="263"/>
      <c r="D22" s="262"/>
      <c r="E22" s="183"/>
      <c r="F22" s="173">
        <f t="shared" si="1"/>
        <v>0</v>
      </c>
      <c r="G22" s="173"/>
      <c r="H22" s="173">
        <f t="shared" si="2"/>
        <v>0</v>
      </c>
      <c r="I22" s="173"/>
      <c r="J22" s="173">
        <f t="shared" si="3"/>
        <v>0</v>
      </c>
      <c r="K22" s="173"/>
      <c r="L22" s="173">
        <f t="shared" si="4"/>
        <v>0</v>
      </c>
      <c r="M22" s="173"/>
      <c r="N22" s="173">
        <f t="shared" si="5"/>
        <v>0</v>
      </c>
      <c r="O22" s="173"/>
      <c r="P22" s="173">
        <f t="shared" si="6"/>
        <v>0</v>
      </c>
      <c r="Q22" s="173"/>
      <c r="R22" s="173">
        <f t="shared" si="7"/>
        <v>0</v>
      </c>
      <c r="S22" s="173"/>
      <c r="T22" s="173">
        <f t="shared" si="8"/>
        <v>0</v>
      </c>
      <c r="U22" s="173"/>
      <c r="V22" s="173">
        <f t="shared" si="9"/>
        <v>0</v>
      </c>
      <c r="W22" s="6"/>
      <c r="X22" s="173">
        <f t="shared" si="10"/>
        <v>0</v>
      </c>
      <c r="Y22" s="173"/>
      <c r="Z22" s="224">
        <f t="shared" si="11"/>
        <v>0</v>
      </c>
      <c r="AA22" s="173"/>
      <c r="AB22" s="173">
        <f t="shared" si="12"/>
        <v>0</v>
      </c>
      <c r="AC22" s="173"/>
      <c r="AD22" s="173">
        <f t="shared" si="13"/>
        <v>0</v>
      </c>
      <c r="AE22" s="173"/>
      <c r="AF22" s="173">
        <f t="shared" si="14"/>
        <v>0</v>
      </c>
      <c r="AG22" s="173"/>
      <c r="AH22" s="173">
        <f t="shared" si="15"/>
        <v>0</v>
      </c>
      <c r="AI22" s="173"/>
      <c r="AJ22" s="173">
        <f t="shared" si="16"/>
        <v>0</v>
      </c>
      <c r="AK22" s="173"/>
      <c r="AL22" s="173">
        <f t="shared" si="17"/>
        <v>0</v>
      </c>
      <c r="AM22" s="173"/>
      <c r="AN22" s="173">
        <f t="shared" si="18"/>
        <v>0</v>
      </c>
      <c r="AO22" s="173"/>
      <c r="AP22" s="184">
        <f t="shared" si="19"/>
        <v>0</v>
      </c>
      <c r="AQ22" s="173"/>
      <c r="AR22" s="173">
        <f t="shared" si="20"/>
        <v>0</v>
      </c>
      <c r="AS22" s="173"/>
      <c r="AT22" s="173">
        <f t="shared" si="21"/>
        <v>0</v>
      </c>
      <c r="AU22" s="183"/>
      <c r="AV22" s="183">
        <f t="shared" si="22"/>
        <v>0</v>
      </c>
      <c r="AW22" s="191"/>
      <c r="AX22" s="194">
        <f t="shared" si="23"/>
        <v>0</v>
      </c>
      <c r="AY22" s="191"/>
      <c r="AZ22" s="191">
        <f t="shared" si="24"/>
        <v>0</v>
      </c>
      <c r="BA22" s="191"/>
      <c r="BB22" s="191">
        <f t="shared" si="25"/>
        <v>0</v>
      </c>
      <c r="BC22" s="191"/>
      <c r="BD22" s="194">
        <f t="shared" si="26"/>
        <v>0</v>
      </c>
      <c r="BE22" s="191"/>
      <c r="BF22" s="194">
        <f t="shared" si="27"/>
        <v>0</v>
      </c>
      <c r="BG22" s="194"/>
      <c r="BH22" s="194">
        <f t="shared" si="28"/>
        <v>0</v>
      </c>
      <c r="BI22" s="191"/>
      <c r="BJ22" s="191">
        <f t="shared" si="29"/>
        <v>0</v>
      </c>
      <c r="BK22" s="195"/>
      <c r="BL22" s="195">
        <f t="shared" si="30"/>
        <v>0</v>
      </c>
      <c r="BM22" s="195"/>
      <c r="BN22" s="195">
        <f t="shared" si="31"/>
        <v>0</v>
      </c>
      <c r="BO22" s="195"/>
      <c r="BP22" s="195">
        <f t="shared" si="32"/>
        <v>0</v>
      </c>
      <c r="BQ22" s="195"/>
      <c r="BR22" s="195">
        <f t="shared" si="33"/>
        <v>0</v>
      </c>
      <c r="BS22" s="195">
        <f t="shared" si="0"/>
        <v>0</v>
      </c>
      <c r="BT22" s="195">
        <f t="shared" si="34"/>
        <v>0</v>
      </c>
    </row>
    <row r="23" spans="1:72" ht="15">
      <c r="A23" s="87">
        <v>11</v>
      </c>
      <c r="B23" s="92" t="s">
        <v>8</v>
      </c>
      <c r="C23" s="263" t="s">
        <v>17</v>
      </c>
      <c r="D23" s="262">
        <v>200</v>
      </c>
      <c r="E23" s="183"/>
      <c r="F23" s="173">
        <f t="shared" si="1"/>
        <v>0</v>
      </c>
      <c r="G23" s="173"/>
      <c r="H23" s="173">
        <f t="shared" si="2"/>
        <v>0</v>
      </c>
      <c r="I23" s="173"/>
      <c r="J23" s="173">
        <f t="shared" si="3"/>
        <v>0</v>
      </c>
      <c r="K23" s="173"/>
      <c r="L23" s="173">
        <f t="shared" si="4"/>
        <v>0</v>
      </c>
      <c r="M23" s="173"/>
      <c r="N23" s="173">
        <f t="shared" si="5"/>
        <v>0</v>
      </c>
      <c r="O23" s="173"/>
      <c r="P23" s="173">
        <f t="shared" si="6"/>
        <v>0</v>
      </c>
      <c r="Q23" s="173"/>
      <c r="R23" s="173">
        <f t="shared" si="7"/>
        <v>0</v>
      </c>
      <c r="S23" s="173"/>
      <c r="T23" s="173">
        <f t="shared" si="8"/>
        <v>0</v>
      </c>
      <c r="U23" s="173"/>
      <c r="V23" s="173">
        <f t="shared" si="9"/>
        <v>0</v>
      </c>
      <c r="W23" s="173"/>
      <c r="X23" s="173">
        <f t="shared" si="10"/>
        <v>0</v>
      </c>
      <c r="Y23" s="173"/>
      <c r="Z23" s="224">
        <f t="shared" si="11"/>
        <v>0</v>
      </c>
      <c r="AA23" s="173"/>
      <c r="AB23" s="173">
        <f t="shared" si="12"/>
        <v>0</v>
      </c>
      <c r="AC23" s="173"/>
      <c r="AD23" s="173">
        <f t="shared" si="13"/>
        <v>0</v>
      </c>
      <c r="AE23" s="173"/>
      <c r="AF23" s="173">
        <f t="shared" si="14"/>
        <v>0</v>
      </c>
      <c r="AG23" s="173">
        <v>5</v>
      </c>
      <c r="AH23" s="173">
        <f t="shared" si="15"/>
        <v>1000</v>
      </c>
      <c r="AI23" s="173"/>
      <c r="AJ23" s="173">
        <f t="shared" si="16"/>
        <v>0</v>
      </c>
      <c r="AK23" s="173"/>
      <c r="AL23" s="173">
        <f t="shared" si="17"/>
        <v>0</v>
      </c>
      <c r="AM23" s="173"/>
      <c r="AN23" s="173">
        <f t="shared" si="18"/>
        <v>0</v>
      </c>
      <c r="AO23" s="173"/>
      <c r="AP23" s="184">
        <f t="shared" si="19"/>
        <v>0</v>
      </c>
      <c r="AQ23" s="173"/>
      <c r="AR23" s="173">
        <f t="shared" si="20"/>
        <v>0</v>
      </c>
      <c r="AS23" s="173"/>
      <c r="AT23" s="173">
        <f t="shared" si="21"/>
        <v>0</v>
      </c>
      <c r="AU23" s="183"/>
      <c r="AV23" s="183">
        <f t="shared" si="22"/>
        <v>0</v>
      </c>
      <c r="AW23" s="191"/>
      <c r="AX23" s="194">
        <f t="shared" si="23"/>
        <v>0</v>
      </c>
      <c r="AY23" s="191"/>
      <c r="AZ23" s="191">
        <f t="shared" si="24"/>
        <v>0</v>
      </c>
      <c r="BA23" s="191"/>
      <c r="BB23" s="191">
        <f t="shared" si="25"/>
        <v>0</v>
      </c>
      <c r="BC23" s="191"/>
      <c r="BD23" s="194">
        <f t="shared" si="26"/>
        <v>0</v>
      </c>
      <c r="BE23" s="191"/>
      <c r="BF23" s="194">
        <f t="shared" si="27"/>
        <v>0</v>
      </c>
      <c r="BG23" s="194"/>
      <c r="BH23" s="194">
        <f t="shared" si="28"/>
        <v>0</v>
      </c>
      <c r="BI23" s="191"/>
      <c r="BJ23" s="191">
        <f t="shared" si="29"/>
        <v>0</v>
      </c>
      <c r="BK23" s="195"/>
      <c r="BL23" s="195">
        <f t="shared" si="30"/>
        <v>0</v>
      </c>
      <c r="BM23" s="195"/>
      <c r="BN23" s="195">
        <f t="shared" si="31"/>
        <v>0</v>
      </c>
      <c r="BO23" s="195"/>
      <c r="BP23" s="195">
        <f t="shared" si="32"/>
        <v>0</v>
      </c>
      <c r="BQ23" s="195"/>
      <c r="BR23" s="195">
        <f t="shared" si="33"/>
        <v>0</v>
      </c>
      <c r="BS23" s="195">
        <f t="shared" si="0"/>
        <v>5</v>
      </c>
      <c r="BT23" s="195">
        <f t="shared" si="34"/>
        <v>1000</v>
      </c>
    </row>
    <row r="24" spans="1:72" ht="15">
      <c r="A24" s="87">
        <v>12</v>
      </c>
      <c r="B24" s="92" t="s">
        <v>10</v>
      </c>
      <c r="C24" s="263" t="s">
        <v>17</v>
      </c>
      <c r="D24" s="262">
        <v>250</v>
      </c>
      <c r="E24" s="183"/>
      <c r="F24" s="173">
        <f t="shared" si="1"/>
        <v>0</v>
      </c>
      <c r="G24" s="173"/>
      <c r="H24" s="173">
        <f t="shared" si="2"/>
        <v>0</v>
      </c>
      <c r="I24" s="173"/>
      <c r="J24" s="173">
        <f t="shared" si="3"/>
        <v>0</v>
      </c>
      <c r="K24" s="173"/>
      <c r="L24" s="173">
        <f t="shared" si="4"/>
        <v>0</v>
      </c>
      <c r="M24" s="173"/>
      <c r="N24" s="173">
        <f t="shared" si="5"/>
        <v>0</v>
      </c>
      <c r="O24" s="173"/>
      <c r="P24" s="173">
        <f t="shared" si="6"/>
        <v>0</v>
      </c>
      <c r="Q24" s="173"/>
      <c r="R24" s="173">
        <f t="shared" si="7"/>
        <v>0</v>
      </c>
      <c r="S24" s="173"/>
      <c r="T24" s="173">
        <f t="shared" si="8"/>
        <v>0</v>
      </c>
      <c r="U24" s="173"/>
      <c r="V24" s="173">
        <f t="shared" si="9"/>
        <v>0</v>
      </c>
      <c r="W24" s="173"/>
      <c r="X24" s="173">
        <f t="shared" si="10"/>
        <v>0</v>
      </c>
      <c r="Y24" s="173"/>
      <c r="Z24" s="224">
        <f t="shared" si="11"/>
        <v>0</v>
      </c>
      <c r="AA24" s="173">
        <f>8</f>
        <v>8</v>
      </c>
      <c r="AB24" s="173">
        <f t="shared" si="12"/>
        <v>2000</v>
      </c>
      <c r="AC24" s="173"/>
      <c r="AD24" s="173">
        <f t="shared" si="13"/>
        <v>0</v>
      </c>
      <c r="AE24" s="173">
        <v>8</v>
      </c>
      <c r="AF24" s="173">
        <f t="shared" si="14"/>
        <v>2000</v>
      </c>
      <c r="AG24" s="173"/>
      <c r="AH24" s="173">
        <f t="shared" si="15"/>
        <v>0</v>
      </c>
      <c r="AI24" s="173"/>
      <c r="AJ24" s="173">
        <f t="shared" si="16"/>
        <v>0</v>
      </c>
      <c r="AK24" s="173"/>
      <c r="AL24" s="173">
        <f t="shared" si="17"/>
        <v>0</v>
      </c>
      <c r="AM24" s="173"/>
      <c r="AN24" s="173">
        <f t="shared" si="18"/>
        <v>0</v>
      </c>
      <c r="AO24" s="173"/>
      <c r="AP24" s="184">
        <f t="shared" si="19"/>
        <v>0</v>
      </c>
      <c r="AQ24" s="173"/>
      <c r="AR24" s="173">
        <f t="shared" si="20"/>
        <v>0</v>
      </c>
      <c r="AS24" s="173">
        <f>5*0</f>
        <v>0</v>
      </c>
      <c r="AT24" s="173">
        <f t="shared" si="21"/>
        <v>0</v>
      </c>
      <c r="AU24" s="183"/>
      <c r="AV24" s="183">
        <f t="shared" si="22"/>
        <v>0</v>
      </c>
      <c r="AW24" s="191"/>
      <c r="AX24" s="194">
        <f t="shared" si="23"/>
        <v>0</v>
      </c>
      <c r="AY24" s="191"/>
      <c r="AZ24" s="191">
        <f t="shared" si="24"/>
        <v>0</v>
      </c>
      <c r="BA24" s="191"/>
      <c r="BB24" s="191">
        <f t="shared" si="25"/>
        <v>0</v>
      </c>
      <c r="BC24" s="191"/>
      <c r="BD24" s="194">
        <f t="shared" si="26"/>
        <v>0</v>
      </c>
      <c r="BE24" s="191"/>
      <c r="BF24" s="194">
        <f t="shared" si="27"/>
        <v>0</v>
      </c>
      <c r="BG24" s="194"/>
      <c r="BH24" s="194">
        <f t="shared" si="28"/>
        <v>0</v>
      </c>
      <c r="BI24" s="191"/>
      <c r="BJ24" s="191">
        <f t="shared" si="29"/>
        <v>0</v>
      </c>
      <c r="BK24" s="195">
        <v>5</v>
      </c>
      <c r="BL24" s="195">
        <f t="shared" si="30"/>
        <v>1250</v>
      </c>
      <c r="BM24" s="195"/>
      <c r="BN24" s="195">
        <f t="shared" si="31"/>
        <v>0</v>
      </c>
      <c r="BO24" s="195"/>
      <c r="BP24" s="195">
        <f t="shared" si="32"/>
        <v>0</v>
      </c>
      <c r="BQ24" s="195"/>
      <c r="BR24" s="195">
        <f t="shared" si="33"/>
        <v>0</v>
      </c>
      <c r="BS24" s="195">
        <f t="shared" si="0"/>
        <v>21</v>
      </c>
      <c r="BT24" s="195">
        <f t="shared" si="34"/>
        <v>5250</v>
      </c>
    </row>
    <row r="25" spans="1:72" ht="15">
      <c r="A25" s="87">
        <v>13</v>
      </c>
      <c r="B25" s="92" t="s">
        <v>11</v>
      </c>
      <c r="C25" s="263" t="s">
        <v>17</v>
      </c>
      <c r="D25" s="262">
        <v>300</v>
      </c>
      <c r="E25" s="183"/>
      <c r="F25" s="173">
        <f t="shared" si="1"/>
        <v>0</v>
      </c>
      <c r="G25" s="173">
        <v>24</v>
      </c>
      <c r="H25" s="173">
        <f t="shared" si="2"/>
        <v>7200</v>
      </c>
      <c r="I25" s="173"/>
      <c r="J25" s="173">
        <f t="shared" si="3"/>
        <v>0</v>
      </c>
      <c r="K25" s="173"/>
      <c r="L25" s="173">
        <f t="shared" si="4"/>
        <v>0</v>
      </c>
      <c r="M25" s="173">
        <v>55</v>
      </c>
      <c r="N25" s="173">
        <f t="shared" si="5"/>
        <v>16500</v>
      </c>
      <c r="O25" s="173"/>
      <c r="P25" s="173">
        <f t="shared" si="6"/>
        <v>0</v>
      </c>
      <c r="Q25" s="173"/>
      <c r="R25" s="173">
        <f t="shared" si="7"/>
        <v>0</v>
      </c>
      <c r="S25" s="173">
        <v>5</v>
      </c>
      <c r="T25" s="173">
        <f t="shared" si="8"/>
        <v>1500</v>
      </c>
      <c r="U25" s="173">
        <v>5</v>
      </c>
      <c r="V25" s="173">
        <f t="shared" si="9"/>
        <v>1500</v>
      </c>
      <c r="W25" s="173">
        <v>5</v>
      </c>
      <c r="X25" s="173">
        <f t="shared" si="10"/>
        <v>1500</v>
      </c>
      <c r="Y25" s="173"/>
      <c r="Z25" s="224">
        <f t="shared" si="11"/>
        <v>0</v>
      </c>
      <c r="AA25" s="173">
        <f>10</f>
        <v>10</v>
      </c>
      <c r="AB25" s="173">
        <f t="shared" si="12"/>
        <v>3000</v>
      </c>
      <c r="AC25" s="173"/>
      <c r="AD25" s="173">
        <f t="shared" si="13"/>
        <v>0</v>
      </c>
      <c r="AE25" s="173">
        <v>10</v>
      </c>
      <c r="AF25" s="173">
        <f t="shared" si="14"/>
        <v>3000</v>
      </c>
      <c r="AG25" s="173"/>
      <c r="AH25" s="173">
        <f t="shared" si="15"/>
        <v>0</v>
      </c>
      <c r="AI25" s="173"/>
      <c r="AJ25" s="173">
        <f t="shared" si="16"/>
        <v>0</v>
      </c>
      <c r="AK25" s="173"/>
      <c r="AL25" s="173">
        <f t="shared" si="17"/>
        <v>0</v>
      </c>
      <c r="AM25" s="173"/>
      <c r="AN25" s="173">
        <f t="shared" si="18"/>
        <v>0</v>
      </c>
      <c r="AO25" s="173"/>
      <c r="AP25" s="184">
        <f t="shared" si="19"/>
        <v>0</v>
      </c>
      <c r="AQ25" s="173"/>
      <c r="AR25" s="173">
        <f t="shared" si="20"/>
        <v>0</v>
      </c>
      <c r="AS25" s="173">
        <f>3*0</f>
        <v>0</v>
      </c>
      <c r="AT25" s="173">
        <f t="shared" si="21"/>
        <v>0</v>
      </c>
      <c r="AU25" s="183"/>
      <c r="AV25" s="183">
        <f t="shared" si="22"/>
        <v>0</v>
      </c>
      <c r="AW25" s="191"/>
      <c r="AX25" s="194">
        <f t="shared" si="23"/>
        <v>0</v>
      </c>
      <c r="AY25" s="191"/>
      <c r="AZ25" s="191">
        <f t="shared" si="24"/>
        <v>0</v>
      </c>
      <c r="BA25" s="191"/>
      <c r="BB25" s="191">
        <f t="shared" si="25"/>
        <v>0</v>
      </c>
      <c r="BC25" s="191"/>
      <c r="BD25" s="194">
        <f t="shared" si="26"/>
        <v>0</v>
      </c>
      <c r="BE25" s="191"/>
      <c r="BF25" s="194">
        <f t="shared" si="27"/>
        <v>0</v>
      </c>
      <c r="BG25" s="194"/>
      <c r="BH25" s="194">
        <f t="shared" si="28"/>
        <v>0</v>
      </c>
      <c r="BI25" s="191"/>
      <c r="BJ25" s="191">
        <f t="shared" si="29"/>
        <v>0</v>
      </c>
      <c r="BK25" s="195"/>
      <c r="BL25" s="195">
        <f t="shared" si="30"/>
        <v>0</v>
      </c>
      <c r="BM25" s="195">
        <f>1*0</f>
        <v>0</v>
      </c>
      <c r="BN25" s="195">
        <f t="shared" si="31"/>
        <v>0</v>
      </c>
      <c r="BO25" s="195"/>
      <c r="BP25" s="195">
        <f t="shared" si="32"/>
        <v>0</v>
      </c>
      <c r="BQ25" s="195"/>
      <c r="BR25" s="195">
        <f t="shared" si="33"/>
        <v>0</v>
      </c>
      <c r="BS25" s="195">
        <f t="shared" si="0"/>
        <v>114</v>
      </c>
      <c r="BT25" s="195">
        <f t="shared" si="34"/>
        <v>34200</v>
      </c>
    </row>
    <row r="26" spans="1:72" ht="15">
      <c r="A26" s="87">
        <v>14</v>
      </c>
      <c r="B26" s="92" t="s">
        <v>12</v>
      </c>
      <c r="C26" s="263" t="s">
        <v>17</v>
      </c>
      <c r="D26" s="262">
        <v>350</v>
      </c>
      <c r="E26" s="183"/>
      <c r="F26" s="173">
        <f t="shared" si="1"/>
        <v>0</v>
      </c>
      <c r="G26" s="173"/>
      <c r="H26" s="173">
        <f t="shared" si="2"/>
        <v>0</v>
      </c>
      <c r="I26" s="173"/>
      <c r="J26" s="173">
        <f t="shared" si="3"/>
        <v>0</v>
      </c>
      <c r="K26" s="173"/>
      <c r="L26" s="173">
        <f t="shared" si="4"/>
        <v>0</v>
      </c>
      <c r="M26" s="173"/>
      <c r="N26" s="173">
        <f t="shared" si="5"/>
        <v>0</v>
      </c>
      <c r="O26" s="173"/>
      <c r="P26" s="173">
        <f t="shared" si="6"/>
        <v>0</v>
      </c>
      <c r="Q26" s="173"/>
      <c r="R26" s="173">
        <f t="shared" si="7"/>
        <v>0</v>
      </c>
      <c r="S26" s="173"/>
      <c r="T26" s="173">
        <f t="shared" si="8"/>
        <v>0</v>
      </c>
      <c r="U26" s="173"/>
      <c r="V26" s="173">
        <f t="shared" si="9"/>
        <v>0</v>
      </c>
      <c r="W26" s="6"/>
      <c r="X26" s="173">
        <f t="shared" si="10"/>
        <v>0</v>
      </c>
      <c r="Y26" s="173"/>
      <c r="Z26" s="224">
        <f t="shared" si="11"/>
        <v>0</v>
      </c>
      <c r="AA26" s="173"/>
      <c r="AB26" s="173">
        <f t="shared" si="12"/>
        <v>0</v>
      </c>
      <c r="AC26" s="173"/>
      <c r="AD26" s="173">
        <f t="shared" si="13"/>
        <v>0</v>
      </c>
      <c r="AE26" s="173"/>
      <c r="AF26" s="173">
        <f t="shared" si="14"/>
        <v>0</v>
      </c>
      <c r="AG26" s="173"/>
      <c r="AH26" s="173">
        <f t="shared" si="15"/>
        <v>0</v>
      </c>
      <c r="AI26" s="173"/>
      <c r="AJ26" s="173">
        <f t="shared" si="16"/>
        <v>0</v>
      </c>
      <c r="AK26" s="173"/>
      <c r="AL26" s="173">
        <f t="shared" si="17"/>
        <v>0</v>
      </c>
      <c r="AM26" s="173"/>
      <c r="AN26" s="173">
        <f t="shared" si="18"/>
        <v>0</v>
      </c>
      <c r="AO26" s="173"/>
      <c r="AP26" s="184">
        <f t="shared" si="19"/>
        <v>0</v>
      </c>
      <c r="AQ26" s="173"/>
      <c r="AR26" s="173">
        <f t="shared" si="20"/>
        <v>0</v>
      </c>
      <c r="AS26" s="173"/>
      <c r="AT26" s="173">
        <f t="shared" si="21"/>
        <v>0</v>
      </c>
      <c r="AU26" s="183"/>
      <c r="AV26" s="183">
        <f t="shared" si="22"/>
        <v>0</v>
      </c>
      <c r="AW26" s="191"/>
      <c r="AX26" s="194">
        <f t="shared" si="23"/>
        <v>0</v>
      </c>
      <c r="AY26" s="191"/>
      <c r="AZ26" s="191">
        <f t="shared" si="24"/>
        <v>0</v>
      </c>
      <c r="BA26" s="191"/>
      <c r="BB26" s="191">
        <f t="shared" si="25"/>
        <v>0</v>
      </c>
      <c r="BC26" s="191"/>
      <c r="BD26" s="194">
        <f t="shared" si="26"/>
        <v>0</v>
      </c>
      <c r="BE26" s="191"/>
      <c r="BF26" s="194">
        <f t="shared" si="27"/>
        <v>0</v>
      </c>
      <c r="BG26" s="194"/>
      <c r="BH26" s="194">
        <f t="shared" si="28"/>
        <v>0</v>
      </c>
      <c r="BI26" s="191"/>
      <c r="BJ26" s="191">
        <f t="shared" si="29"/>
        <v>0</v>
      </c>
      <c r="BK26" s="195"/>
      <c r="BL26" s="195">
        <f t="shared" si="30"/>
        <v>0</v>
      </c>
      <c r="BM26" s="195"/>
      <c r="BN26" s="195">
        <f t="shared" si="31"/>
        <v>0</v>
      </c>
      <c r="BO26" s="195"/>
      <c r="BP26" s="195">
        <f t="shared" si="32"/>
        <v>0</v>
      </c>
      <c r="BQ26" s="195"/>
      <c r="BR26" s="195">
        <f t="shared" si="33"/>
        <v>0</v>
      </c>
      <c r="BS26" s="195">
        <f t="shared" si="0"/>
        <v>0</v>
      </c>
      <c r="BT26" s="195">
        <f t="shared" si="34"/>
        <v>0</v>
      </c>
    </row>
    <row r="27" spans="1:72" ht="15">
      <c r="A27" s="87">
        <v>15</v>
      </c>
      <c r="B27" s="92" t="s">
        <v>13</v>
      </c>
      <c r="C27" s="263" t="s">
        <v>17</v>
      </c>
      <c r="D27" s="262">
        <v>400</v>
      </c>
      <c r="E27" s="183"/>
      <c r="F27" s="173">
        <f t="shared" si="1"/>
        <v>0</v>
      </c>
      <c r="G27" s="173"/>
      <c r="H27" s="173">
        <f t="shared" si="2"/>
        <v>0</v>
      </c>
      <c r="I27" s="173"/>
      <c r="J27" s="173">
        <f t="shared" si="3"/>
        <v>0</v>
      </c>
      <c r="K27" s="173"/>
      <c r="L27" s="173">
        <f t="shared" si="4"/>
        <v>0</v>
      </c>
      <c r="M27" s="173"/>
      <c r="N27" s="173">
        <f t="shared" si="5"/>
        <v>0</v>
      </c>
      <c r="O27" s="173"/>
      <c r="P27" s="173">
        <f t="shared" si="6"/>
        <v>0</v>
      </c>
      <c r="Q27" s="173"/>
      <c r="R27" s="173">
        <f t="shared" si="7"/>
        <v>0</v>
      </c>
      <c r="S27" s="173"/>
      <c r="T27" s="173">
        <f t="shared" si="8"/>
        <v>0</v>
      </c>
      <c r="U27" s="173"/>
      <c r="V27" s="173">
        <f t="shared" si="9"/>
        <v>0</v>
      </c>
      <c r="W27" s="6"/>
      <c r="X27" s="173">
        <f t="shared" si="10"/>
        <v>0</v>
      </c>
      <c r="Y27" s="173"/>
      <c r="Z27" s="224">
        <f t="shared" si="11"/>
        <v>0</v>
      </c>
      <c r="AA27" s="173"/>
      <c r="AB27" s="173">
        <f t="shared" si="12"/>
        <v>0</v>
      </c>
      <c r="AC27" s="173"/>
      <c r="AD27" s="173">
        <f t="shared" si="13"/>
        <v>0</v>
      </c>
      <c r="AE27" s="173"/>
      <c r="AF27" s="173">
        <f t="shared" si="14"/>
        <v>0</v>
      </c>
      <c r="AG27" s="173"/>
      <c r="AH27" s="173">
        <f t="shared" si="15"/>
        <v>0</v>
      </c>
      <c r="AI27" s="173"/>
      <c r="AJ27" s="173">
        <f t="shared" si="16"/>
        <v>0</v>
      </c>
      <c r="AK27" s="173"/>
      <c r="AL27" s="173">
        <f t="shared" si="17"/>
        <v>0</v>
      </c>
      <c r="AM27" s="173"/>
      <c r="AN27" s="173">
        <f t="shared" si="18"/>
        <v>0</v>
      </c>
      <c r="AO27" s="173"/>
      <c r="AP27" s="184">
        <f t="shared" si="19"/>
        <v>0</v>
      </c>
      <c r="AQ27" s="173"/>
      <c r="AR27" s="173">
        <f t="shared" si="20"/>
        <v>0</v>
      </c>
      <c r="AS27" s="173"/>
      <c r="AT27" s="173">
        <f t="shared" si="21"/>
        <v>0</v>
      </c>
      <c r="AU27" s="183"/>
      <c r="AV27" s="183">
        <f t="shared" si="22"/>
        <v>0</v>
      </c>
      <c r="AW27" s="191"/>
      <c r="AX27" s="194">
        <f t="shared" si="23"/>
        <v>0</v>
      </c>
      <c r="AY27" s="191"/>
      <c r="AZ27" s="191">
        <f t="shared" si="24"/>
        <v>0</v>
      </c>
      <c r="BA27" s="191"/>
      <c r="BB27" s="191">
        <f t="shared" si="25"/>
        <v>0</v>
      </c>
      <c r="BC27" s="191"/>
      <c r="BD27" s="194">
        <f t="shared" si="26"/>
        <v>0</v>
      </c>
      <c r="BE27" s="191"/>
      <c r="BF27" s="194">
        <f t="shared" si="27"/>
        <v>0</v>
      </c>
      <c r="BG27" s="194"/>
      <c r="BH27" s="194">
        <f t="shared" si="28"/>
        <v>0</v>
      </c>
      <c r="BI27" s="191"/>
      <c r="BJ27" s="191">
        <f t="shared" si="29"/>
        <v>0</v>
      </c>
      <c r="BK27" s="195"/>
      <c r="BL27" s="195">
        <f t="shared" si="30"/>
        <v>0</v>
      </c>
      <c r="BM27" s="195"/>
      <c r="BN27" s="195">
        <f t="shared" si="31"/>
        <v>0</v>
      </c>
      <c r="BO27" s="195"/>
      <c r="BP27" s="195">
        <f t="shared" si="32"/>
        <v>0</v>
      </c>
      <c r="BQ27" s="195"/>
      <c r="BR27" s="195">
        <f t="shared" si="33"/>
        <v>0</v>
      </c>
      <c r="BS27" s="195">
        <f t="shared" si="0"/>
        <v>0</v>
      </c>
      <c r="BT27" s="195">
        <f t="shared" si="34"/>
        <v>0</v>
      </c>
    </row>
    <row r="28" spans="1:72" ht="15">
      <c r="A28" s="87">
        <v>16</v>
      </c>
      <c r="B28" s="92" t="s">
        <v>18</v>
      </c>
      <c r="C28" s="263" t="s">
        <v>17</v>
      </c>
      <c r="D28" s="262">
        <v>500</v>
      </c>
      <c r="E28" s="183"/>
      <c r="F28" s="173">
        <f t="shared" si="1"/>
        <v>0</v>
      </c>
      <c r="G28" s="173">
        <v>2</v>
      </c>
      <c r="H28" s="173">
        <f t="shared" si="2"/>
        <v>1000</v>
      </c>
      <c r="I28" s="173"/>
      <c r="J28" s="173">
        <f t="shared" si="3"/>
        <v>0</v>
      </c>
      <c r="K28" s="173"/>
      <c r="L28" s="173">
        <f t="shared" si="4"/>
        <v>0</v>
      </c>
      <c r="M28" s="173">
        <v>4</v>
      </c>
      <c r="N28" s="173">
        <f t="shared" si="5"/>
        <v>2000</v>
      </c>
      <c r="O28" s="173"/>
      <c r="P28" s="173">
        <f t="shared" si="6"/>
        <v>0</v>
      </c>
      <c r="Q28" s="173"/>
      <c r="R28" s="173">
        <f t="shared" si="7"/>
        <v>0</v>
      </c>
      <c r="S28" s="173"/>
      <c r="T28" s="173">
        <f t="shared" si="8"/>
        <v>0</v>
      </c>
      <c r="U28" s="173"/>
      <c r="V28" s="173">
        <f t="shared" si="9"/>
        <v>0</v>
      </c>
      <c r="W28" s="6"/>
      <c r="X28" s="173">
        <f t="shared" si="10"/>
        <v>0</v>
      </c>
      <c r="Y28" s="173"/>
      <c r="Z28" s="224">
        <f t="shared" si="11"/>
        <v>0</v>
      </c>
      <c r="AA28" s="173"/>
      <c r="AB28" s="173">
        <f t="shared" si="12"/>
        <v>0</v>
      </c>
      <c r="AC28" s="173"/>
      <c r="AD28" s="173">
        <f t="shared" si="13"/>
        <v>0</v>
      </c>
      <c r="AE28" s="173"/>
      <c r="AF28" s="173">
        <f t="shared" si="14"/>
        <v>0</v>
      </c>
      <c r="AG28" s="173">
        <v>2</v>
      </c>
      <c r="AH28" s="173">
        <f t="shared" si="15"/>
        <v>1000</v>
      </c>
      <c r="AI28" s="173"/>
      <c r="AJ28" s="173">
        <f t="shared" si="16"/>
        <v>0</v>
      </c>
      <c r="AK28" s="173"/>
      <c r="AL28" s="173">
        <f t="shared" si="17"/>
        <v>0</v>
      </c>
      <c r="AM28" s="173"/>
      <c r="AN28" s="173">
        <f t="shared" si="18"/>
        <v>0</v>
      </c>
      <c r="AO28" s="173"/>
      <c r="AP28" s="184">
        <f t="shared" si="19"/>
        <v>0</v>
      </c>
      <c r="AQ28" s="173"/>
      <c r="AR28" s="173">
        <f t="shared" si="20"/>
        <v>0</v>
      </c>
      <c r="AS28" s="173"/>
      <c r="AT28" s="173">
        <f t="shared" si="21"/>
        <v>0</v>
      </c>
      <c r="AU28" s="183"/>
      <c r="AV28" s="183">
        <f t="shared" si="22"/>
        <v>0</v>
      </c>
      <c r="AW28" s="191"/>
      <c r="AX28" s="194">
        <f t="shared" si="23"/>
        <v>0</v>
      </c>
      <c r="AY28" s="191"/>
      <c r="AZ28" s="191">
        <f t="shared" si="24"/>
        <v>0</v>
      </c>
      <c r="BA28" s="191"/>
      <c r="BB28" s="191">
        <f t="shared" si="25"/>
        <v>0</v>
      </c>
      <c r="BC28" s="191"/>
      <c r="BD28" s="194">
        <f t="shared" si="26"/>
        <v>0</v>
      </c>
      <c r="BE28" s="191"/>
      <c r="BF28" s="194">
        <f t="shared" si="27"/>
        <v>0</v>
      </c>
      <c r="BG28" s="194"/>
      <c r="BH28" s="194">
        <f t="shared" si="28"/>
        <v>0</v>
      </c>
      <c r="BI28" s="191"/>
      <c r="BJ28" s="191">
        <f t="shared" si="29"/>
        <v>0</v>
      </c>
      <c r="BK28" s="195"/>
      <c r="BL28" s="195">
        <f t="shared" si="30"/>
        <v>0</v>
      </c>
      <c r="BM28" s="195"/>
      <c r="BN28" s="195">
        <f t="shared" si="31"/>
        <v>0</v>
      </c>
      <c r="BO28" s="195"/>
      <c r="BP28" s="195">
        <f t="shared" si="32"/>
        <v>0</v>
      </c>
      <c r="BQ28" s="195"/>
      <c r="BR28" s="195">
        <f t="shared" si="33"/>
        <v>0</v>
      </c>
      <c r="BS28" s="195">
        <f t="shared" si="0"/>
        <v>8</v>
      </c>
      <c r="BT28" s="195">
        <f t="shared" si="34"/>
        <v>4000</v>
      </c>
    </row>
    <row r="29" spans="1:72" ht="15">
      <c r="A29" s="87">
        <v>17</v>
      </c>
      <c r="B29" s="92" t="s">
        <v>19</v>
      </c>
      <c r="C29" s="263"/>
      <c r="D29" s="262"/>
      <c r="E29" s="183"/>
      <c r="F29" s="173">
        <f t="shared" si="1"/>
        <v>0</v>
      </c>
      <c r="G29" s="173"/>
      <c r="H29" s="173">
        <f t="shared" si="2"/>
        <v>0</v>
      </c>
      <c r="I29" s="173"/>
      <c r="J29" s="173">
        <f t="shared" si="3"/>
        <v>0</v>
      </c>
      <c r="K29" s="173"/>
      <c r="L29" s="173">
        <f t="shared" si="4"/>
        <v>0</v>
      </c>
      <c r="M29" s="173"/>
      <c r="N29" s="173">
        <f t="shared" si="5"/>
        <v>0</v>
      </c>
      <c r="O29" s="173"/>
      <c r="P29" s="173">
        <f t="shared" si="6"/>
        <v>0</v>
      </c>
      <c r="Q29" s="173"/>
      <c r="R29" s="173">
        <f t="shared" si="7"/>
        <v>0</v>
      </c>
      <c r="S29" s="173"/>
      <c r="T29" s="173">
        <f t="shared" si="8"/>
        <v>0</v>
      </c>
      <c r="U29" s="173"/>
      <c r="V29" s="173">
        <f t="shared" si="9"/>
        <v>0</v>
      </c>
      <c r="W29" s="6"/>
      <c r="X29" s="173">
        <f t="shared" si="10"/>
        <v>0</v>
      </c>
      <c r="Y29" s="173"/>
      <c r="Z29" s="224">
        <f t="shared" si="11"/>
        <v>0</v>
      </c>
      <c r="AA29" s="173"/>
      <c r="AB29" s="173">
        <f t="shared" si="12"/>
        <v>0</v>
      </c>
      <c r="AC29" s="173"/>
      <c r="AD29" s="173">
        <f t="shared" si="13"/>
        <v>0</v>
      </c>
      <c r="AE29" s="173"/>
      <c r="AF29" s="173">
        <f t="shared" si="14"/>
        <v>0</v>
      </c>
      <c r="AG29" s="173"/>
      <c r="AH29" s="173">
        <f t="shared" si="15"/>
        <v>0</v>
      </c>
      <c r="AI29" s="173"/>
      <c r="AJ29" s="173">
        <f t="shared" si="16"/>
        <v>0</v>
      </c>
      <c r="AK29" s="173"/>
      <c r="AL29" s="173">
        <f t="shared" si="17"/>
        <v>0</v>
      </c>
      <c r="AM29" s="173"/>
      <c r="AN29" s="173">
        <f t="shared" si="18"/>
        <v>0</v>
      </c>
      <c r="AO29" s="173"/>
      <c r="AP29" s="184">
        <f t="shared" si="19"/>
        <v>0</v>
      </c>
      <c r="AQ29" s="173"/>
      <c r="AR29" s="173">
        <f t="shared" si="20"/>
        <v>0</v>
      </c>
      <c r="AS29" s="173"/>
      <c r="AT29" s="173">
        <f t="shared" si="21"/>
        <v>0</v>
      </c>
      <c r="AU29" s="183"/>
      <c r="AV29" s="183">
        <f t="shared" si="22"/>
        <v>0</v>
      </c>
      <c r="AW29" s="191"/>
      <c r="AX29" s="194">
        <f t="shared" si="23"/>
        <v>0</v>
      </c>
      <c r="AY29" s="191"/>
      <c r="AZ29" s="191">
        <f t="shared" si="24"/>
        <v>0</v>
      </c>
      <c r="BA29" s="191"/>
      <c r="BB29" s="191">
        <f t="shared" si="25"/>
        <v>0</v>
      </c>
      <c r="BC29" s="191"/>
      <c r="BD29" s="194">
        <f t="shared" si="26"/>
        <v>0</v>
      </c>
      <c r="BE29" s="191"/>
      <c r="BF29" s="194">
        <f t="shared" si="27"/>
        <v>0</v>
      </c>
      <c r="BG29" s="194"/>
      <c r="BH29" s="194">
        <f t="shared" si="28"/>
        <v>0</v>
      </c>
      <c r="BI29" s="191"/>
      <c r="BJ29" s="191">
        <f t="shared" si="29"/>
        <v>0</v>
      </c>
      <c r="BK29" s="195"/>
      <c r="BL29" s="195">
        <f t="shared" si="30"/>
        <v>0</v>
      </c>
      <c r="BM29" s="195"/>
      <c r="BN29" s="195">
        <f t="shared" si="31"/>
        <v>0</v>
      </c>
      <c r="BO29" s="195"/>
      <c r="BP29" s="195">
        <f t="shared" si="32"/>
        <v>0</v>
      </c>
      <c r="BQ29" s="195"/>
      <c r="BR29" s="195">
        <f t="shared" si="33"/>
        <v>0</v>
      </c>
      <c r="BS29" s="195">
        <f aca="true" t="shared" si="35" ref="BS29:BS77">E29+G29+I29+K29+M29+O29+Q29+S29+U29+W29+Y29+AA29+AC29+AE29+AG29+AI29+AK29+AM29+AO29+AQ29+AS29+AU29+AW29+AY29+BA29+BC29+BE29+BG29+BI29+BK29+BM29+BO29+BQ29</f>
        <v>0</v>
      </c>
      <c r="BT29" s="195">
        <f t="shared" si="34"/>
        <v>0</v>
      </c>
    </row>
    <row r="30" spans="1:72" ht="15">
      <c r="A30" s="87">
        <v>18</v>
      </c>
      <c r="B30" s="92" t="s">
        <v>18</v>
      </c>
      <c r="C30" s="263" t="s">
        <v>17</v>
      </c>
      <c r="D30" s="262">
        <v>3600</v>
      </c>
      <c r="E30" s="183"/>
      <c r="F30" s="173">
        <f t="shared" si="1"/>
        <v>0</v>
      </c>
      <c r="G30" s="173"/>
      <c r="H30" s="173">
        <f t="shared" si="2"/>
        <v>0</v>
      </c>
      <c r="I30" s="173"/>
      <c r="J30" s="173">
        <f t="shared" si="3"/>
        <v>0</v>
      </c>
      <c r="K30" s="173"/>
      <c r="L30" s="173">
        <f t="shared" si="4"/>
        <v>0</v>
      </c>
      <c r="M30" s="173"/>
      <c r="N30" s="173">
        <f t="shared" si="5"/>
        <v>0</v>
      </c>
      <c r="O30" s="173"/>
      <c r="P30" s="173">
        <f t="shared" si="6"/>
        <v>0</v>
      </c>
      <c r="Q30" s="173"/>
      <c r="R30" s="173">
        <f t="shared" si="7"/>
        <v>0</v>
      </c>
      <c r="S30" s="173"/>
      <c r="T30" s="173">
        <f t="shared" si="8"/>
        <v>0</v>
      </c>
      <c r="U30" s="173"/>
      <c r="V30" s="173">
        <f t="shared" si="9"/>
        <v>0</v>
      </c>
      <c r="W30" s="6"/>
      <c r="X30" s="173">
        <f t="shared" si="10"/>
        <v>0</v>
      </c>
      <c r="Y30" s="173"/>
      <c r="Z30" s="224">
        <f t="shared" si="11"/>
        <v>0</v>
      </c>
      <c r="AA30" s="173"/>
      <c r="AB30" s="173">
        <f t="shared" si="12"/>
        <v>0</v>
      </c>
      <c r="AC30" s="173"/>
      <c r="AD30" s="173">
        <f t="shared" si="13"/>
        <v>0</v>
      </c>
      <c r="AE30" s="173"/>
      <c r="AF30" s="173">
        <f t="shared" si="14"/>
        <v>0</v>
      </c>
      <c r="AG30" s="173"/>
      <c r="AH30" s="173">
        <f t="shared" si="15"/>
        <v>0</v>
      </c>
      <c r="AI30" s="173"/>
      <c r="AJ30" s="173">
        <f t="shared" si="16"/>
        <v>0</v>
      </c>
      <c r="AK30" s="173"/>
      <c r="AL30" s="173">
        <f t="shared" si="17"/>
        <v>0</v>
      </c>
      <c r="AM30" s="173"/>
      <c r="AN30" s="173">
        <f t="shared" si="18"/>
        <v>0</v>
      </c>
      <c r="AO30" s="173"/>
      <c r="AP30" s="184">
        <f t="shared" si="19"/>
        <v>0</v>
      </c>
      <c r="AQ30" s="173"/>
      <c r="AR30" s="173">
        <f t="shared" si="20"/>
        <v>0</v>
      </c>
      <c r="AS30" s="173"/>
      <c r="AT30" s="173">
        <f t="shared" si="21"/>
        <v>0</v>
      </c>
      <c r="AU30" s="183"/>
      <c r="AV30" s="183">
        <f t="shared" si="22"/>
        <v>0</v>
      </c>
      <c r="AW30" s="191"/>
      <c r="AX30" s="194">
        <f t="shared" si="23"/>
        <v>0</v>
      </c>
      <c r="AY30" s="191"/>
      <c r="AZ30" s="191">
        <f t="shared" si="24"/>
        <v>0</v>
      </c>
      <c r="BA30" s="191"/>
      <c r="BB30" s="191">
        <f t="shared" si="25"/>
        <v>0</v>
      </c>
      <c r="BC30" s="191"/>
      <c r="BD30" s="194">
        <f t="shared" si="26"/>
        <v>0</v>
      </c>
      <c r="BE30" s="191"/>
      <c r="BF30" s="194">
        <f t="shared" si="27"/>
        <v>0</v>
      </c>
      <c r="BG30" s="194"/>
      <c r="BH30" s="194">
        <f t="shared" si="28"/>
        <v>0</v>
      </c>
      <c r="BI30" s="191"/>
      <c r="BJ30" s="191">
        <f t="shared" si="29"/>
        <v>0</v>
      </c>
      <c r="BK30" s="195"/>
      <c r="BL30" s="195">
        <f t="shared" si="30"/>
        <v>0</v>
      </c>
      <c r="BM30" s="195"/>
      <c r="BN30" s="195">
        <f t="shared" si="31"/>
        <v>0</v>
      </c>
      <c r="BO30" s="195"/>
      <c r="BP30" s="195">
        <f t="shared" si="32"/>
        <v>0</v>
      </c>
      <c r="BQ30" s="195"/>
      <c r="BR30" s="195">
        <f t="shared" si="33"/>
        <v>0</v>
      </c>
      <c r="BS30" s="195">
        <f t="shared" si="35"/>
        <v>0</v>
      </c>
      <c r="BT30" s="195">
        <f t="shared" si="34"/>
        <v>0</v>
      </c>
    </row>
    <row r="31" spans="1:72" ht="15">
      <c r="A31" s="87">
        <v>19</v>
      </c>
      <c r="B31" s="92" t="s">
        <v>20</v>
      </c>
      <c r="C31" s="263" t="s">
        <v>17</v>
      </c>
      <c r="D31" s="262">
        <v>5500</v>
      </c>
      <c r="E31" s="183"/>
      <c r="F31" s="173">
        <f t="shared" si="1"/>
        <v>0</v>
      </c>
      <c r="G31" s="173"/>
      <c r="H31" s="173">
        <f t="shared" si="2"/>
        <v>0</v>
      </c>
      <c r="I31" s="173"/>
      <c r="J31" s="173">
        <f t="shared" si="3"/>
        <v>0</v>
      </c>
      <c r="K31" s="173"/>
      <c r="L31" s="173">
        <f t="shared" si="4"/>
        <v>0</v>
      </c>
      <c r="M31" s="173"/>
      <c r="N31" s="173">
        <f t="shared" si="5"/>
        <v>0</v>
      </c>
      <c r="O31" s="173"/>
      <c r="P31" s="173">
        <f t="shared" si="6"/>
        <v>0</v>
      </c>
      <c r="Q31" s="173"/>
      <c r="R31" s="173">
        <f t="shared" si="7"/>
        <v>0</v>
      </c>
      <c r="S31" s="173"/>
      <c r="T31" s="173">
        <f t="shared" si="8"/>
        <v>0</v>
      </c>
      <c r="U31" s="173"/>
      <c r="V31" s="173">
        <f t="shared" si="9"/>
        <v>0</v>
      </c>
      <c r="W31" s="6"/>
      <c r="X31" s="173">
        <f t="shared" si="10"/>
        <v>0</v>
      </c>
      <c r="Y31" s="173"/>
      <c r="Z31" s="224">
        <f t="shared" si="11"/>
        <v>0</v>
      </c>
      <c r="AA31" s="173"/>
      <c r="AB31" s="173">
        <f t="shared" si="12"/>
        <v>0</v>
      </c>
      <c r="AC31" s="173"/>
      <c r="AD31" s="173">
        <f t="shared" si="13"/>
        <v>0</v>
      </c>
      <c r="AE31" s="173"/>
      <c r="AF31" s="173">
        <f t="shared" si="14"/>
        <v>0</v>
      </c>
      <c r="AG31" s="173"/>
      <c r="AH31" s="173">
        <f t="shared" si="15"/>
        <v>0</v>
      </c>
      <c r="AI31" s="173"/>
      <c r="AJ31" s="173">
        <f t="shared" si="16"/>
        <v>0</v>
      </c>
      <c r="AK31" s="173"/>
      <c r="AL31" s="173">
        <f t="shared" si="17"/>
        <v>0</v>
      </c>
      <c r="AM31" s="173"/>
      <c r="AN31" s="173">
        <f t="shared" si="18"/>
        <v>0</v>
      </c>
      <c r="AO31" s="173"/>
      <c r="AP31" s="184">
        <f t="shared" si="19"/>
        <v>0</v>
      </c>
      <c r="AQ31" s="173"/>
      <c r="AR31" s="173">
        <f t="shared" si="20"/>
        <v>0</v>
      </c>
      <c r="AS31" s="173"/>
      <c r="AT31" s="173">
        <f t="shared" si="21"/>
        <v>0</v>
      </c>
      <c r="AU31" s="183"/>
      <c r="AV31" s="183">
        <f t="shared" si="22"/>
        <v>0</v>
      </c>
      <c r="AW31" s="191"/>
      <c r="AX31" s="194">
        <f t="shared" si="23"/>
        <v>0</v>
      </c>
      <c r="AY31" s="191"/>
      <c r="AZ31" s="191">
        <f t="shared" si="24"/>
        <v>0</v>
      </c>
      <c r="BA31" s="191"/>
      <c r="BB31" s="191">
        <f t="shared" si="25"/>
        <v>0</v>
      </c>
      <c r="BC31" s="191"/>
      <c r="BD31" s="194">
        <f t="shared" si="26"/>
        <v>0</v>
      </c>
      <c r="BE31" s="191"/>
      <c r="BF31" s="194">
        <f t="shared" si="27"/>
        <v>0</v>
      </c>
      <c r="BG31" s="194"/>
      <c r="BH31" s="194">
        <f t="shared" si="28"/>
        <v>0</v>
      </c>
      <c r="BI31" s="191"/>
      <c r="BJ31" s="191">
        <f t="shared" si="29"/>
        <v>0</v>
      </c>
      <c r="BK31" s="195"/>
      <c r="BL31" s="195">
        <f t="shared" si="30"/>
        <v>0</v>
      </c>
      <c r="BM31" s="195"/>
      <c r="BN31" s="195">
        <f t="shared" si="31"/>
        <v>0</v>
      </c>
      <c r="BO31" s="195"/>
      <c r="BP31" s="195">
        <f t="shared" si="32"/>
        <v>0</v>
      </c>
      <c r="BQ31" s="195"/>
      <c r="BR31" s="195">
        <f t="shared" si="33"/>
        <v>0</v>
      </c>
      <c r="BS31" s="195">
        <f t="shared" si="35"/>
        <v>0</v>
      </c>
      <c r="BT31" s="195">
        <f t="shared" si="34"/>
        <v>0</v>
      </c>
    </row>
    <row r="32" spans="1:72" ht="15">
      <c r="A32" s="87">
        <v>20</v>
      </c>
      <c r="B32" s="102" t="s">
        <v>73</v>
      </c>
      <c r="C32" s="263"/>
      <c r="D32" s="262"/>
      <c r="E32" s="183"/>
      <c r="F32" s="173">
        <f t="shared" si="1"/>
        <v>0</v>
      </c>
      <c r="G32" s="173"/>
      <c r="H32" s="173">
        <f t="shared" si="2"/>
        <v>0</v>
      </c>
      <c r="I32" s="173"/>
      <c r="J32" s="173">
        <f t="shared" si="3"/>
        <v>0</v>
      </c>
      <c r="K32" s="173"/>
      <c r="L32" s="173">
        <f t="shared" si="4"/>
        <v>0</v>
      </c>
      <c r="M32" s="173"/>
      <c r="N32" s="173">
        <f t="shared" si="5"/>
        <v>0</v>
      </c>
      <c r="O32" s="173"/>
      <c r="P32" s="173">
        <f t="shared" si="6"/>
        <v>0</v>
      </c>
      <c r="Q32" s="173"/>
      <c r="R32" s="173">
        <f t="shared" si="7"/>
        <v>0</v>
      </c>
      <c r="S32" s="173"/>
      <c r="T32" s="173">
        <f t="shared" si="8"/>
        <v>0</v>
      </c>
      <c r="U32" s="173"/>
      <c r="V32" s="173">
        <f t="shared" si="9"/>
        <v>0</v>
      </c>
      <c r="W32" s="6"/>
      <c r="X32" s="173">
        <f t="shared" si="10"/>
        <v>0</v>
      </c>
      <c r="Y32" s="173"/>
      <c r="Z32" s="224">
        <f t="shared" si="11"/>
        <v>0</v>
      </c>
      <c r="AA32" s="173"/>
      <c r="AB32" s="173">
        <f t="shared" si="12"/>
        <v>0</v>
      </c>
      <c r="AC32" s="173"/>
      <c r="AD32" s="173">
        <f t="shared" si="13"/>
        <v>0</v>
      </c>
      <c r="AE32" s="173"/>
      <c r="AF32" s="173">
        <f t="shared" si="14"/>
        <v>0</v>
      </c>
      <c r="AG32" s="173"/>
      <c r="AH32" s="173">
        <f t="shared" si="15"/>
        <v>0</v>
      </c>
      <c r="AI32" s="173"/>
      <c r="AJ32" s="173">
        <f t="shared" si="16"/>
        <v>0</v>
      </c>
      <c r="AK32" s="173"/>
      <c r="AL32" s="173">
        <f t="shared" si="17"/>
        <v>0</v>
      </c>
      <c r="AM32" s="173"/>
      <c r="AN32" s="173">
        <f t="shared" si="18"/>
        <v>0</v>
      </c>
      <c r="AO32" s="173"/>
      <c r="AP32" s="184">
        <f t="shared" si="19"/>
        <v>0</v>
      </c>
      <c r="AQ32" s="173"/>
      <c r="AR32" s="173">
        <f t="shared" si="20"/>
        <v>0</v>
      </c>
      <c r="AS32" s="6"/>
      <c r="AT32" s="173">
        <f t="shared" si="21"/>
        <v>0</v>
      </c>
      <c r="AU32" s="183"/>
      <c r="AV32" s="183">
        <f t="shared" si="22"/>
        <v>0</v>
      </c>
      <c r="AW32" s="191"/>
      <c r="AX32" s="194">
        <f t="shared" si="23"/>
        <v>0</v>
      </c>
      <c r="AY32" s="191"/>
      <c r="AZ32" s="191">
        <f t="shared" si="24"/>
        <v>0</v>
      </c>
      <c r="BA32" s="191"/>
      <c r="BB32" s="191">
        <f t="shared" si="25"/>
        <v>0</v>
      </c>
      <c r="BC32" s="191"/>
      <c r="BD32" s="194">
        <f t="shared" si="26"/>
        <v>0</v>
      </c>
      <c r="BE32" s="191"/>
      <c r="BF32" s="194">
        <f t="shared" si="27"/>
        <v>0</v>
      </c>
      <c r="BG32" s="194"/>
      <c r="BH32" s="194">
        <f t="shared" si="28"/>
        <v>0</v>
      </c>
      <c r="BI32" s="191"/>
      <c r="BJ32" s="191">
        <f t="shared" si="29"/>
        <v>0</v>
      </c>
      <c r="BK32" s="195"/>
      <c r="BL32" s="195">
        <f t="shared" si="30"/>
        <v>0</v>
      </c>
      <c r="BM32" s="195"/>
      <c r="BN32" s="195">
        <f t="shared" si="31"/>
        <v>0</v>
      </c>
      <c r="BO32" s="195"/>
      <c r="BP32" s="195">
        <f t="shared" si="32"/>
        <v>0</v>
      </c>
      <c r="BQ32" s="195"/>
      <c r="BR32" s="195">
        <f t="shared" si="33"/>
        <v>0</v>
      </c>
      <c r="BS32" s="195">
        <f t="shared" si="35"/>
        <v>0</v>
      </c>
      <c r="BT32" s="195">
        <f t="shared" si="34"/>
        <v>0</v>
      </c>
    </row>
    <row r="33" spans="1:72" ht="15">
      <c r="A33" s="87">
        <v>21</v>
      </c>
      <c r="B33" s="92" t="s">
        <v>8</v>
      </c>
      <c r="C33" s="263" t="s">
        <v>9</v>
      </c>
      <c r="D33" s="262">
        <v>360</v>
      </c>
      <c r="E33" s="183"/>
      <c r="F33" s="173">
        <f t="shared" si="1"/>
        <v>0</v>
      </c>
      <c r="G33" s="173"/>
      <c r="H33" s="173">
        <f t="shared" si="2"/>
        <v>0</v>
      </c>
      <c r="I33" s="173"/>
      <c r="J33" s="173">
        <f t="shared" si="3"/>
        <v>0</v>
      </c>
      <c r="K33" s="173"/>
      <c r="L33" s="173">
        <f t="shared" si="4"/>
        <v>0</v>
      </c>
      <c r="M33" s="173"/>
      <c r="N33" s="173">
        <f t="shared" si="5"/>
        <v>0</v>
      </c>
      <c r="O33" s="173"/>
      <c r="P33" s="173">
        <f t="shared" si="6"/>
        <v>0</v>
      </c>
      <c r="Q33" s="173"/>
      <c r="R33" s="173">
        <f t="shared" si="7"/>
        <v>0</v>
      </c>
      <c r="S33" s="173"/>
      <c r="T33" s="173">
        <f t="shared" si="8"/>
        <v>0</v>
      </c>
      <c r="U33" s="173"/>
      <c r="V33" s="173">
        <f t="shared" si="9"/>
        <v>0</v>
      </c>
      <c r="W33" s="6"/>
      <c r="X33" s="173">
        <f t="shared" si="10"/>
        <v>0</v>
      </c>
      <c r="Y33" s="173"/>
      <c r="Z33" s="224">
        <f t="shared" si="11"/>
        <v>0</v>
      </c>
      <c r="AA33" s="173"/>
      <c r="AB33" s="173">
        <f t="shared" si="12"/>
        <v>0</v>
      </c>
      <c r="AC33" s="173"/>
      <c r="AD33" s="173">
        <f t="shared" si="13"/>
        <v>0</v>
      </c>
      <c r="AE33" s="173"/>
      <c r="AF33" s="173">
        <f t="shared" si="14"/>
        <v>0</v>
      </c>
      <c r="AG33" s="173"/>
      <c r="AH33" s="173">
        <f t="shared" si="15"/>
        <v>0</v>
      </c>
      <c r="AI33" s="173"/>
      <c r="AJ33" s="173">
        <f t="shared" si="16"/>
        <v>0</v>
      </c>
      <c r="AK33" s="173"/>
      <c r="AL33" s="173">
        <f t="shared" si="17"/>
        <v>0</v>
      </c>
      <c r="AM33" s="173"/>
      <c r="AN33" s="173">
        <f t="shared" si="18"/>
        <v>0</v>
      </c>
      <c r="AO33" s="173"/>
      <c r="AP33" s="184">
        <f t="shared" si="19"/>
        <v>0</v>
      </c>
      <c r="AQ33" s="173"/>
      <c r="AR33" s="173">
        <f t="shared" si="20"/>
        <v>0</v>
      </c>
      <c r="AS33" s="173"/>
      <c r="AT33" s="173">
        <f t="shared" si="21"/>
        <v>0</v>
      </c>
      <c r="AU33" s="183"/>
      <c r="AV33" s="183">
        <f t="shared" si="22"/>
        <v>0</v>
      </c>
      <c r="AW33" s="191"/>
      <c r="AX33" s="194">
        <f t="shared" si="23"/>
        <v>0</v>
      </c>
      <c r="AY33" s="191"/>
      <c r="AZ33" s="191">
        <f t="shared" si="24"/>
        <v>0</v>
      </c>
      <c r="BA33" s="191"/>
      <c r="BB33" s="191">
        <f t="shared" si="25"/>
        <v>0</v>
      </c>
      <c r="BC33" s="191"/>
      <c r="BD33" s="194">
        <f t="shared" si="26"/>
        <v>0</v>
      </c>
      <c r="BE33" s="191"/>
      <c r="BF33" s="194">
        <f t="shared" si="27"/>
        <v>0</v>
      </c>
      <c r="BG33" s="194"/>
      <c r="BH33" s="194">
        <f t="shared" si="28"/>
        <v>0</v>
      </c>
      <c r="BI33" s="191"/>
      <c r="BJ33" s="191">
        <f t="shared" si="29"/>
        <v>0</v>
      </c>
      <c r="BK33" s="195"/>
      <c r="BL33" s="195">
        <f t="shared" si="30"/>
        <v>0</v>
      </c>
      <c r="BM33" s="195"/>
      <c r="BN33" s="195">
        <f t="shared" si="31"/>
        <v>0</v>
      </c>
      <c r="BO33" s="195"/>
      <c r="BP33" s="195">
        <f t="shared" si="32"/>
        <v>0</v>
      </c>
      <c r="BQ33" s="195"/>
      <c r="BR33" s="195">
        <f t="shared" si="33"/>
        <v>0</v>
      </c>
      <c r="BS33" s="195">
        <f t="shared" si="35"/>
        <v>0</v>
      </c>
      <c r="BT33" s="195">
        <f t="shared" si="34"/>
        <v>0</v>
      </c>
    </row>
    <row r="34" spans="1:72" ht="15">
      <c r="A34" s="87">
        <v>22</v>
      </c>
      <c r="B34" s="92" t="s">
        <v>10</v>
      </c>
      <c r="C34" s="263" t="s">
        <v>9</v>
      </c>
      <c r="D34" s="262">
        <v>420</v>
      </c>
      <c r="E34" s="183"/>
      <c r="F34" s="173">
        <f t="shared" si="1"/>
        <v>0</v>
      </c>
      <c r="G34" s="173"/>
      <c r="H34" s="173">
        <f t="shared" si="2"/>
        <v>0</v>
      </c>
      <c r="I34" s="173"/>
      <c r="J34" s="173">
        <f t="shared" si="3"/>
        <v>0</v>
      </c>
      <c r="K34" s="173"/>
      <c r="L34" s="173">
        <f t="shared" si="4"/>
        <v>0</v>
      </c>
      <c r="M34" s="173"/>
      <c r="N34" s="173">
        <f t="shared" si="5"/>
        <v>0</v>
      </c>
      <c r="O34" s="173"/>
      <c r="P34" s="173">
        <f t="shared" si="6"/>
        <v>0</v>
      </c>
      <c r="Q34" s="173"/>
      <c r="R34" s="173">
        <f t="shared" si="7"/>
        <v>0</v>
      </c>
      <c r="S34" s="173"/>
      <c r="T34" s="173">
        <f t="shared" si="8"/>
        <v>0</v>
      </c>
      <c r="U34" s="173"/>
      <c r="V34" s="173">
        <f t="shared" si="9"/>
        <v>0</v>
      </c>
      <c r="W34" s="6"/>
      <c r="X34" s="173">
        <f t="shared" si="10"/>
        <v>0</v>
      </c>
      <c r="Y34" s="173"/>
      <c r="Z34" s="224">
        <f t="shared" si="11"/>
        <v>0</v>
      </c>
      <c r="AA34" s="173"/>
      <c r="AB34" s="173">
        <f t="shared" si="12"/>
        <v>0</v>
      </c>
      <c r="AC34" s="173"/>
      <c r="AD34" s="173">
        <f t="shared" si="13"/>
        <v>0</v>
      </c>
      <c r="AE34" s="173"/>
      <c r="AF34" s="173">
        <f t="shared" si="14"/>
        <v>0</v>
      </c>
      <c r="AG34" s="173"/>
      <c r="AH34" s="173">
        <f t="shared" si="15"/>
        <v>0</v>
      </c>
      <c r="AI34" s="173"/>
      <c r="AJ34" s="173">
        <f t="shared" si="16"/>
        <v>0</v>
      </c>
      <c r="AK34" s="173"/>
      <c r="AL34" s="173">
        <f t="shared" si="17"/>
        <v>0</v>
      </c>
      <c r="AM34" s="173"/>
      <c r="AN34" s="173">
        <f t="shared" si="18"/>
        <v>0</v>
      </c>
      <c r="AO34" s="173"/>
      <c r="AP34" s="184">
        <f t="shared" si="19"/>
        <v>0</v>
      </c>
      <c r="AQ34" s="173"/>
      <c r="AR34" s="173">
        <f t="shared" si="20"/>
        <v>0</v>
      </c>
      <c r="AS34" s="173"/>
      <c r="AT34" s="173">
        <f t="shared" si="21"/>
        <v>0</v>
      </c>
      <c r="AU34" s="183"/>
      <c r="AV34" s="183">
        <f t="shared" si="22"/>
        <v>0</v>
      </c>
      <c r="AW34" s="191"/>
      <c r="AX34" s="194">
        <f t="shared" si="23"/>
        <v>0</v>
      </c>
      <c r="AY34" s="191"/>
      <c r="AZ34" s="191">
        <f t="shared" si="24"/>
        <v>0</v>
      </c>
      <c r="BA34" s="191"/>
      <c r="BB34" s="191">
        <f t="shared" si="25"/>
        <v>0</v>
      </c>
      <c r="BC34" s="191"/>
      <c r="BD34" s="194">
        <f t="shared" si="26"/>
        <v>0</v>
      </c>
      <c r="BE34" s="191"/>
      <c r="BF34" s="194">
        <f t="shared" si="27"/>
        <v>0</v>
      </c>
      <c r="BG34" s="194"/>
      <c r="BH34" s="194">
        <f t="shared" si="28"/>
        <v>0</v>
      </c>
      <c r="BI34" s="191"/>
      <c r="BJ34" s="191">
        <f t="shared" si="29"/>
        <v>0</v>
      </c>
      <c r="BK34" s="195"/>
      <c r="BL34" s="195">
        <f t="shared" si="30"/>
        <v>0</v>
      </c>
      <c r="BM34" s="195"/>
      <c r="BN34" s="195">
        <f t="shared" si="31"/>
        <v>0</v>
      </c>
      <c r="BO34" s="195"/>
      <c r="BP34" s="195">
        <f t="shared" si="32"/>
        <v>0</v>
      </c>
      <c r="BQ34" s="195"/>
      <c r="BR34" s="195">
        <f t="shared" si="33"/>
        <v>0</v>
      </c>
      <c r="BS34" s="195">
        <f t="shared" si="35"/>
        <v>0</v>
      </c>
      <c r="BT34" s="195">
        <f t="shared" si="34"/>
        <v>0</v>
      </c>
    </row>
    <row r="35" spans="1:72" ht="15">
      <c r="A35" s="87">
        <v>23</v>
      </c>
      <c r="B35" s="92" t="s">
        <v>21</v>
      </c>
      <c r="C35" s="263" t="s">
        <v>9</v>
      </c>
      <c r="D35" s="262">
        <v>480</v>
      </c>
      <c r="E35" s="183"/>
      <c r="F35" s="173">
        <f t="shared" si="1"/>
        <v>0</v>
      </c>
      <c r="G35" s="173"/>
      <c r="H35" s="173">
        <f t="shared" si="2"/>
        <v>0</v>
      </c>
      <c r="I35" s="173"/>
      <c r="J35" s="173">
        <f t="shared" si="3"/>
        <v>0</v>
      </c>
      <c r="K35" s="173">
        <v>5</v>
      </c>
      <c r="L35" s="173">
        <f t="shared" si="4"/>
        <v>2400</v>
      </c>
      <c r="M35" s="173"/>
      <c r="N35" s="173">
        <f t="shared" si="5"/>
        <v>0</v>
      </c>
      <c r="O35" s="173"/>
      <c r="P35" s="173">
        <f t="shared" si="6"/>
        <v>0</v>
      </c>
      <c r="Q35" s="173">
        <v>30</v>
      </c>
      <c r="R35" s="173">
        <f t="shared" si="7"/>
        <v>14400</v>
      </c>
      <c r="S35" s="173">
        <f>3*0</f>
        <v>0</v>
      </c>
      <c r="T35" s="173">
        <f t="shared" si="8"/>
        <v>0</v>
      </c>
      <c r="U35" s="173"/>
      <c r="V35" s="173">
        <f t="shared" si="9"/>
        <v>0</v>
      </c>
      <c r="W35" s="6"/>
      <c r="X35" s="173">
        <f t="shared" si="10"/>
        <v>0</v>
      </c>
      <c r="Y35" s="173"/>
      <c r="Z35" s="224">
        <f t="shared" si="11"/>
        <v>0</v>
      </c>
      <c r="AA35" s="173"/>
      <c r="AB35" s="173">
        <f t="shared" si="12"/>
        <v>0</v>
      </c>
      <c r="AC35" s="173"/>
      <c r="AD35" s="173">
        <f t="shared" si="13"/>
        <v>0</v>
      </c>
      <c r="AE35" s="173"/>
      <c r="AF35" s="173">
        <f t="shared" si="14"/>
        <v>0</v>
      </c>
      <c r="AG35" s="173"/>
      <c r="AH35" s="173">
        <f t="shared" si="15"/>
        <v>0</v>
      </c>
      <c r="AI35" s="173"/>
      <c r="AJ35" s="173">
        <f t="shared" si="16"/>
        <v>0</v>
      </c>
      <c r="AK35" s="173"/>
      <c r="AL35" s="173">
        <f t="shared" si="17"/>
        <v>0</v>
      </c>
      <c r="AM35" s="173"/>
      <c r="AN35" s="173">
        <f t="shared" si="18"/>
        <v>0</v>
      </c>
      <c r="AO35" s="173"/>
      <c r="AP35" s="184">
        <f t="shared" si="19"/>
        <v>0</v>
      </c>
      <c r="AQ35" s="173">
        <v>40</v>
      </c>
      <c r="AR35" s="173">
        <f t="shared" si="20"/>
        <v>19200</v>
      </c>
      <c r="AS35" s="173"/>
      <c r="AT35" s="173">
        <f t="shared" si="21"/>
        <v>0</v>
      </c>
      <c r="AU35" s="183"/>
      <c r="AV35" s="183">
        <f t="shared" si="22"/>
        <v>0</v>
      </c>
      <c r="AW35" s="191"/>
      <c r="AX35" s="194">
        <f t="shared" si="23"/>
        <v>0</v>
      </c>
      <c r="AY35" s="191"/>
      <c r="AZ35" s="191">
        <f t="shared" si="24"/>
        <v>0</v>
      </c>
      <c r="BA35" s="191"/>
      <c r="BB35" s="191">
        <f t="shared" si="25"/>
        <v>0</v>
      </c>
      <c r="BC35" s="191">
        <v>14</v>
      </c>
      <c r="BD35" s="194">
        <f t="shared" si="26"/>
        <v>6720</v>
      </c>
      <c r="BE35" s="191"/>
      <c r="BF35" s="194">
        <f t="shared" si="27"/>
        <v>0</v>
      </c>
      <c r="BG35" s="194"/>
      <c r="BH35" s="194">
        <f t="shared" si="28"/>
        <v>0</v>
      </c>
      <c r="BI35" s="191"/>
      <c r="BJ35" s="191">
        <f t="shared" si="29"/>
        <v>0</v>
      </c>
      <c r="BK35" s="195"/>
      <c r="BL35" s="195">
        <f t="shared" si="30"/>
        <v>0</v>
      </c>
      <c r="BM35" s="195"/>
      <c r="BN35" s="195">
        <f t="shared" si="31"/>
        <v>0</v>
      </c>
      <c r="BO35" s="195"/>
      <c r="BP35" s="195">
        <f t="shared" si="32"/>
        <v>0</v>
      </c>
      <c r="BQ35" s="195"/>
      <c r="BR35" s="195">
        <f t="shared" si="33"/>
        <v>0</v>
      </c>
      <c r="BS35" s="195">
        <f t="shared" si="35"/>
        <v>89</v>
      </c>
      <c r="BT35" s="195">
        <f t="shared" si="34"/>
        <v>42720</v>
      </c>
    </row>
    <row r="36" spans="1:72" ht="15">
      <c r="A36" s="87">
        <v>24</v>
      </c>
      <c r="B36" s="92" t="s">
        <v>22</v>
      </c>
      <c r="C36" s="263" t="s">
        <v>9</v>
      </c>
      <c r="D36" s="262">
        <v>520</v>
      </c>
      <c r="E36" s="183"/>
      <c r="F36" s="173">
        <f t="shared" si="1"/>
        <v>0</v>
      </c>
      <c r="G36" s="173"/>
      <c r="H36" s="173">
        <f t="shared" si="2"/>
        <v>0</v>
      </c>
      <c r="I36" s="173"/>
      <c r="J36" s="173">
        <f t="shared" si="3"/>
        <v>0</v>
      </c>
      <c r="K36" s="173"/>
      <c r="L36" s="173">
        <f t="shared" si="4"/>
        <v>0</v>
      </c>
      <c r="M36" s="173"/>
      <c r="N36" s="173">
        <f t="shared" si="5"/>
        <v>0</v>
      </c>
      <c r="O36" s="173"/>
      <c r="P36" s="173">
        <f t="shared" si="6"/>
        <v>0</v>
      </c>
      <c r="Q36" s="173"/>
      <c r="R36" s="173">
        <f t="shared" si="7"/>
        <v>0</v>
      </c>
      <c r="S36" s="173"/>
      <c r="T36" s="173">
        <f t="shared" si="8"/>
        <v>0</v>
      </c>
      <c r="U36" s="173"/>
      <c r="V36" s="173">
        <f t="shared" si="9"/>
        <v>0</v>
      </c>
      <c r="W36" s="6"/>
      <c r="X36" s="173">
        <f t="shared" si="10"/>
        <v>0</v>
      </c>
      <c r="Y36" s="173"/>
      <c r="Z36" s="224">
        <f t="shared" si="11"/>
        <v>0</v>
      </c>
      <c r="AA36" s="173"/>
      <c r="AB36" s="173">
        <f t="shared" si="12"/>
        <v>0</v>
      </c>
      <c r="AC36" s="173"/>
      <c r="AD36" s="173">
        <f t="shared" si="13"/>
        <v>0</v>
      </c>
      <c r="AE36" s="173"/>
      <c r="AF36" s="173">
        <f t="shared" si="14"/>
        <v>0</v>
      </c>
      <c r="AG36" s="173"/>
      <c r="AH36" s="173">
        <f t="shared" si="15"/>
        <v>0</v>
      </c>
      <c r="AI36" s="173"/>
      <c r="AJ36" s="173">
        <f t="shared" si="16"/>
        <v>0</v>
      </c>
      <c r="AK36" s="173"/>
      <c r="AL36" s="173">
        <f t="shared" si="17"/>
        <v>0</v>
      </c>
      <c r="AM36" s="173"/>
      <c r="AN36" s="173">
        <f t="shared" si="18"/>
        <v>0</v>
      </c>
      <c r="AO36" s="173"/>
      <c r="AP36" s="184">
        <f t="shared" si="19"/>
        <v>0</v>
      </c>
      <c r="AQ36" s="173">
        <v>50</v>
      </c>
      <c r="AR36" s="173">
        <f t="shared" si="20"/>
        <v>26000</v>
      </c>
      <c r="AS36" s="6"/>
      <c r="AT36" s="173">
        <f t="shared" si="21"/>
        <v>0</v>
      </c>
      <c r="AU36" s="183"/>
      <c r="AV36" s="183">
        <f t="shared" si="22"/>
        <v>0</v>
      </c>
      <c r="AW36" s="191"/>
      <c r="AX36" s="194">
        <f t="shared" si="23"/>
        <v>0</v>
      </c>
      <c r="AY36" s="191"/>
      <c r="AZ36" s="191">
        <f t="shared" si="24"/>
        <v>0</v>
      </c>
      <c r="BA36" s="191"/>
      <c r="BB36" s="191">
        <f t="shared" si="25"/>
        <v>0</v>
      </c>
      <c r="BC36" s="191">
        <v>14</v>
      </c>
      <c r="BD36" s="194">
        <f t="shared" si="26"/>
        <v>7280</v>
      </c>
      <c r="BE36" s="191"/>
      <c r="BF36" s="194">
        <f t="shared" si="27"/>
        <v>0</v>
      </c>
      <c r="BG36" s="194"/>
      <c r="BH36" s="194">
        <f t="shared" si="28"/>
        <v>0</v>
      </c>
      <c r="BI36" s="191"/>
      <c r="BJ36" s="191">
        <f t="shared" si="29"/>
        <v>0</v>
      </c>
      <c r="BK36" s="195"/>
      <c r="BL36" s="195">
        <f t="shared" si="30"/>
        <v>0</v>
      </c>
      <c r="BM36" s="195"/>
      <c r="BN36" s="195">
        <f t="shared" si="31"/>
        <v>0</v>
      </c>
      <c r="BO36" s="195"/>
      <c r="BP36" s="195">
        <f t="shared" si="32"/>
        <v>0</v>
      </c>
      <c r="BQ36" s="195"/>
      <c r="BR36" s="195">
        <f t="shared" si="33"/>
        <v>0</v>
      </c>
      <c r="BS36" s="195">
        <f t="shared" si="35"/>
        <v>64</v>
      </c>
      <c r="BT36" s="195">
        <f t="shared" si="34"/>
        <v>33280</v>
      </c>
    </row>
    <row r="37" spans="1:72" ht="15">
      <c r="A37" s="87">
        <v>25</v>
      </c>
      <c r="B37" s="92" t="s">
        <v>13</v>
      </c>
      <c r="C37" s="263" t="s">
        <v>9</v>
      </c>
      <c r="D37" s="262">
        <v>550</v>
      </c>
      <c r="E37" s="183"/>
      <c r="F37" s="173">
        <f t="shared" si="1"/>
        <v>0</v>
      </c>
      <c r="G37" s="173"/>
      <c r="H37" s="173">
        <f t="shared" si="2"/>
        <v>0</v>
      </c>
      <c r="I37" s="173"/>
      <c r="J37" s="173">
        <f t="shared" si="3"/>
        <v>0</v>
      </c>
      <c r="K37" s="173"/>
      <c r="L37" s="173">
        <f t="shared" si="4"/>
        <v>0</v>
      </c>
      <c r="M37" s="173"/>
      <c r="N37" s="173">
        <f t="shared" si="5"/>
        <v>0</v>
      </c>
      <c r="O37" s="173"/>
      <c r="P37" s="173">
        <f t="shared" si="6"/>
        <v>0</v>
      </c>
      <c r="Q37" s="173"/>
      <c r="R37" s="173">
        <f t="shared" si="7"/>
        <v>0</v>
      </c>
      <c r="S37" s="173"/>
      <c r="T37" s="173">
        <f t="shared" si="8"/>
        <v>0</v>
      </c>
      <c r="U37" s="173"/>
      <c r="V37" s="173">
        <f t="shared" si="9"/>
        <v>0</v>
      </c>
      <c r="W37" s="6"/>
      <c r="X37" s="173">
        <f t="shared" si="10"/>
        <v>0</v>
      </c>
      <c r="Y37" s="173"/>
      <c r="Z37" s="224">
        <f t="shared" si="11"/>
        <v>0</v>
      </c>
      <c r="AA37" s="173"/>
      <c r="AB37" s="173">
        <f t="shared" si="12"/>
        <v>0</v>
      </c>
      <c r="AC37" s="173"/>
      <c r="AD37" s="173">
        <f t="shared" si="13"/>
        <v>0</v>
      </c>
      <c r="AE37" s="173"/>
      <c r="AF37" s="173">
        <f t="shared" si="14"/>
        <v>0</v>
      </c>
      <c r="AG37" s="173"/>
      <c r="AH37" s="173">
        <f t="shared" si="15"/>
        <v>0</v>
      </c>
      <c r="AI37" s="173"/>
      <c r="AJ37" s="173">
        <f t="shared" si="16"/>
        <v>0</v>
      </c>
      <c r="AK37" s="173"/>
      <c r="AL37" s="173">
        <f t="shared" si="17"/>
        <v>0</v>
      </c>
      <c r="AM37" s="173"/>
      <c r="AN37" s="173">
        <f t="shared" si="18"/>
        <v>0</v>
      </c>
      <c r="AO37" s="173"/>
      <c r="AP37" s="184">
        <f t="shared" si="19"/>
        <v>0</v>
      </c>
      <c r="AQ37" s="173">
        <v>50</v>
      </c>
      <c r="AR37" s="173">
        <f t="shared" si="20"/>
        <v>27500</v>
      </c>
      <c r="AS37" s="6"/>
      <c r="AT37" s="173">
        <f t="shared" si="21"/>
        <v>0</v>
      </c>
      <c r="AU37" s="183"/>
      <c r="AV37" s="183">
        <f t="shared" si="22"/>
        <v>0</v>
      </c>
      <c r="AW37" s="191">
        <v>7</v>
      </c>
      <c r="AX37" s="194">
        <f t="shared" si="23"/>
        <v>3850</v>
      </c>
      <c r="AY37" s="191"/>
      <c r="AZ37" s="191">
        <f t="shared" si="24"/>
        <v>0</v>
      </c>
      <c r="BA37" s="191"/>
      <c r="BB37" s="191">
        <f t="shared" si="25"/>
        <v>0</v>
      </c>
      <c r="BC37" s="191"/>
      <c r="BD37" s="194">
        <f t="shared" si="26"/>
        <v>0</v>
      </c>
      <c r="BE37" s="191"/>
      <c r="BF37" s="194">
        <f t="shared" si="27"/>
        <v>0</v>
      </c>
      <c r="BG37" s="194"/>
      <c r="BH37" s="194">
        <f t="shared" si="28"/>
        <v>0</v>
      </c>
      <c r="BI37" s="191"/>
      <c r="BJ37" s="191">
        <f t="shared" si="29"/>
        <v>0</v>
      </c>
      <c r="BK37" s="195"/>
      <c r="BL37" s="195">
        <f t="shared" si="30"/>
        <v>0</v>
      </c>
      <c r="BM37" s="195"/>
      <c r="BN37" s="195">
        <f t="shared" si="31"/>
        <v>0</v>
      </c>
      <c r="BO37" s="195"/>
      <c r="BP37" s="195">
        <f t="shared" si="32"/>
        <v>0</v>
      </c>
      <c r="BQ37" s="195"/>
      <c r="BR37" s="195">
        <f t="shared" si="33"/>
        <v>0</v>
      </c>
      <c r="BS37" s="195">
        <f t="shared" si="35"/>
        <v>57</v>
      </c>
      <c r="BT37" s="195">
        <f t="shared" si="34"/>
        <v>31350</v>
      </c>
    </row>
    <row r="38" spans="1:72" ht="15">
      <c r="A38" s="87">
        <v>26</v>
      </c>
      <c r="B38" s="92" t="s">
        <v>23</v>
      </c>
      <c r="C38" s="263" t="s">
        <v>9</v>
      </c>
      <c r="D38" s="262">
        <v>700</v>
      </c>
      <c r="E38" s="183"/>
      <c r="F38" s="173">
        <f t="shared" si="1"/>
        <v>0</v>
      </c>
      <c r="G38" s="173"/>
      <c r="H38" s="173">
        <f t="shared" si="2"/>
        <v>0</v>
      </c>
      <c r="I38" s="173"/>
      <c r="J38" s="173">
        <f t="shared" si="3"/>
        <v>0</v>
      </c>
      <c r="K38" s="173"/>
      <c r="L38" s="173">
        <f t="shared" si="4"/>
        <v>0</v>
      </c>
      <c r="M38" s="173"/>
      <c r="N38" s="173">
        <f t="shared" si="5"/>
        <v>0</v>
      </c>
      <c r="O38" s="173"/>
      <c r="P38" s="173">
        <f t="shared" si="6"/>
        <v>0</v>
      </c>
      <c r="Q38" s="173">
        <v>120</v>
      </c>
      <c r="R38" s="173">
        <f t="shared" si="7"/>
        <v>84000</v>
      </c>
      <c r="S38" s="173"/>
      <c r="T38" s="173">
        <f t="shared" si="8"/>
        <v>0</v>
      </c>
      <c r="U38" s="173"/>
      <c r="V38" s="173">
        <f t="shared" si="9"/>
        <v>0</v>
      </c>
      <c r="W38" s="6"/>
      <c r="X38" s="173">
        <f t="shared" si="10"/>
        <v>0</v>
      </c>
      <c r="Y38" s="173"/>
      <c r="Z38" s="224">
        <f t="shared" si="11"/>
        <v>0</v>
      </c>
      <c r="AA38" s="173"/>
      <c r="AB38" s="173">
        <f t="shared" si="12"/>
        <v>0</v>
      </c>
      <c r="AC38" s="173"/>
      <c r="AD38" s="173">
        <f t="shared" si="13"/>
        <v>0</v>
      </c>
      <c r="AE38" s="173">
        <v>10</v>
      </c>
      <c r="AF38" s="173">
        <f t="shared" si="14"/>
        <v>7000</v>
      </c>
      <c r="AG38" s="173">
        <v>20</v>
      </c>
      <c r="AH38" s="173">
        <f t="shared" si="15"/>
        <v>14000</v>
      </c>
      <c r="AI38" s="173"/>
      <c r="AJ38" s="173">
        <f t="shared" si="16"/>
        <v>0</v>
      </c>
      <c r="AK38" s="173"/>
      <c r="AL38" s="173">
        <f t="shared" si="17"/>
        <v>0</v>
      </c>
      <c r="AM38" s="173"/>
      <c r="AN38" s="173">
        <f t="shared" si="18"/>
        <v>0</v>
      </c>
      <c r="AO38" s="173"/>
      <c r="AP38" s="184">
        <f t="shared" si="19"/>
        <v>0</v>
      </c>
      <c r="AQ38" s="173"/>
      <c r="AR38" s="173">
        <f t="shared" si="20"/>
        <v>0</v>
      </c>
      <c r="AS38" s="173"/>
      <c r="AT38" s="173">
        <f t="shared" si="21"/>
        <v>0</v>
      </c>
      <c r="AU38" s="183"/>
      <c r="AV38" s="183">
        <f t="shared" si="22"/>
        <v>0</v>
      </c>
      <c r="AW38" s="191"/>
      <c r="AX38" s="194">
        <f t="shared" si="23"/>
        <v>0</v>
      </c>
      <c r="AY38" s="191"/>
      <c r="AZ38" s="191">
        <f t="shared" si="24"/>
        <v>0</v>
      </c>
      <c r="BA38" s="191"/>
      <c r="BB38" s="191">
        <f t="shared" si="25"/>
        <v>0</v>
      </c>
      <c r="BC38" s="191"/>
      <c r="BD38" s="194">
        <f t="shared" si="26"/>
        <v>0</v>
      </c>
      <c r="BE38" s="191">
        <v>12</v>
      </c>
      <c r="BF38" s="194">
        <f t="shared" si="27"/>
        <v>8400</v>
      </c>
      <c r="BG38" s="194"/>
      <c r="BH38" s="194">
        <f t="shared" si="28"/>
        <v>0</v>
      </c>
      <c r="BI38" s="191"/>
      <c r="BJ38" s="191">
        <f t="shared" si="29"/>
        <v>0</v>
      </c>
      <c r="BK38" s="195">
        <v>20</v>
      </c>
      <c r="BL38" s="195">
        <f t="shared" si="30"/>
        <v>14000</v>
      </c>
      <c r="BM38" s="195"/>
      <c r="BN38" s="195">
        <f t="shared" si="31"/>
        <v>0</v>
      </c>
      <c r="BO38" s="195"/>
      <c r="BP38" s="195">
        <f t="shared" si="32"/>
        <v>0</v>
      </c>
      <c r="BQ38" s="195"/>
      <c r="BR38" s="195">
        <f t="shared" si="33"/>
        <v>0</v>
      </c>
      <c r="BS38" s="195">
        <f t="shared" si="35"/>
        <v>182</v>
      </c>
      <c r="BT38" s="195">
        <f t="shared" si="34"/>
        <v>127400</v>
      </c>
    </row>
    <row r="39" spans="1:72" ht="15">
      <c r="A39" s="87">
        <v>27</v>
      </c>
      <c r="B39" s="92" t="s">
        <v>24</v>
      </c>
      <c r="C39" s="263" t="s">
        <v>9</v>
      </c>
      <c r="D39" s="262">
        <v>870</v>
      </c>
      <c r="E39" s="183"/>
      <c r="F39" s="173">
        <f t="shared" si="1"/>
        <v>0</v>
      </c>
      <c r="G39" s="173"/>
      <c r="H39" s="173">
        <f t="shared" si="2"/>
        <v>0</v>
      </c>
      <c r="I39" s="173"/>
      <c r="J39" s="173">
        <f t="shared" si="3"/>
        <v>0</v>
      </c>
      <c r="K39" s="173"/>
      <c r="L39" s="173">
        <f t="shared" si="4"/>
        <v>0</v>
      </c>
      <c r="M39" s="173"/>
      <c r="N39" s="173">
        <f t="shared" si="5"/>
        <v>0</v>
      </c>
      <c r="O39" s="173"/>
      <c r="P39" s="173">
        <f t="shared" si="6"/>
        <v>0</v>
      </c>
      <c r="Q39" s="173"/>
      <c r="R39" s="173">
        <f t="shared" si="7"/>
        <v>0</v>
      </c>
      <c r="S39" s="173"/>
      <c r="T39" s="173">
        <f t="shared" si="8"/>
        <v>0</v>
      </c>
      <c r="U39" s="173">
        <v>10</v>
      </c>
      <c r="V39" s="173">
        <f t="shared" si="9"/>
        <v>8700</v>
      </c>
      <c r="W39" s="6">
        <v>5</v>
      </c>
      <c r="X39" s="173">
        <f t="shared" si="10"/>
        <v>4350</v>
      </c>
      <c r="Y39" s="173"/>
      <c r="Z39" s="224">
        <f t="shared" si="11"/>
        <v>0</v>
      </c>
      <c r="AA39" s="173"/>
      <c r="AB39" s="173">
        <f t="shared" si="12"/>
        <v>0</v>
      </c>
      <c r="AC39" s="173"/>
      <c r="AD39" s="173">
        <f t="shared" si="13"/>
        <v>0</v>
      </c>
      <c r="AE39" s="173"/>
      <c r="AF39" s="173">
        <f t="shared" si="14"/>
        <v>0</v>
      </c>
      <c r="AG39" s="173"/>
      <c r="AH39" s="173">
        <f t="shared" si="15"/>
        <v>0</v>
      </c>
      <c r="AI39" s="173"/>
      <c r="AJ39" s="173">
        <f t="shared" si="16"/>
        <v>0</v>
      </c>
      <c r="AK39" s="173"/>
      <c r="AL39" s="173">
        <f t="shared" si="17"/>
        <v>0</v>
      </c>
      <c r="AM39" s="173"/>
      <c r="AN39" s="173">
        <f t="shared" si="18"/>
        <v>0</v>
      </c>
      <c r="AO39" s="173"/>
      <c r="AP39" s="184">
        <f t="shared" si="19"/>
        <v>0</v>
      </c>
      <c r="AQ39" s="173"/>
      <c r="AR39" s="173">
        <f t="shared" si="20"/>
        <v>0</v>
      </c>
      <c r="AS39" s="6"/>
      <c r="AT39" s="173">
        <f t="shared" si="21"/>
        <v>0</v>
      </c>
      <c r="AU39" s="183"/>
      <c r="AV39" s="183">
        <f t="shared" si="22"/>
        <v>0</v>
      </c>
      <c r="AW39" s="191"/>
      <c r="AX39" s="194">
        <f t="shared" si="23"/>
        <v>0</v>
      </c>
      <c r="AY39" s="191"/>
      <c r="AZ39" s="191">
        <f t="shared" si="24"/>
        <v>0</v>
      </c>
      <c r="BA39" s="191"/>
      <c r="BB39" s="191">
        <f t="shared" si="25"/>
        <v>0</v>
      </c>
      <c r="BC39" s="191"/>
      <c r="BD39" s="194">
        <f t="shared" si="26"/>
        <v>0</v>
      </c>
      <c r="BE39" s="191">
        <v>10</v>
      </c>
      <c r="BF39" s="194">
        <f t="shared" si="27"/>
        <v>8700</v>
      </c>
      <c r="BG39" s="194"/>
      <c r="BH39" s="194">
        <f t="shared" si="28"/>
        <v>0</v>
      </c>
      <c r="BI39" s="191"/>
      <c r="BJ39" s="191">
        <f t="shared" si="29"/>
        <v>0</v>
      </c>
      <c r="BK39" s="195"/>
      <c r="BL39" s="195">
        <f t="shared" si="30"/>
        <v>0</v>
      </c>
      <c r="BM39" s="195"/>
      <c r="BN39" s="195">
        <f t="shared" si="31"/>
        <v>0</v>
      </c>
      <c r="BO39" s="195"/>
      <c r="BP39" s="195">
        <f t="shared" si="32"/>
        <v>0</v>
      </c>
      <c r="BQ39" s="195"/>
      <c r="BR39" s="195">
        <f t="shared" si="33"/>
        <v>0</v>
      </c>
      <c r="BS39" s="195">
        <f t="shared" si="35"/>
        <v>25</v>
      </c>
      <c r="BT39" s="195">
        <f t="shared" si="34"/>
        <v>21750</v>
      </c>
    </row>
    <row r="40" spans="1:72" ht="15">
      <c r="A40" s="87">
        <v>28</v>
      </c>
      <c r="B40" s="92" t="s">
        <v>126</v>
      </c>
      <c r="C40" s="263" t="s">
        <v>9</v>
      </c>
      <c r="D40" s="262">
        <v>980</v>
      </c>
      <c r="E40" s="183">
        <v>50</v>
      </c>
      <c r="F40" s="173">
        <f t="shared" si="1"/>
        <v>49000</v>
      </c>
      <c r="G40" s="173"/>
      <c r="H40" s="173">
        <f t="shared" si="2"/>
        <v>0</v>
      </c>
      <c r="I40" s="173"/>
      <c r="J40" s="173">
        <f t="shared" si="3"/>
        <v>0</v>
      </c>
      <c r="K40" s="173"/>
      <c r="L40" s="173">
        <f t="shared" si="4"/>
        <v>0</v>
      </c>
      <c r="M40" s="173"/>
      <c r="N40" s="173">
        <f t="shared" si="5"/>
        <v>0</v>
      </c>
      <c r="O40" s="173"/>
      <c r="P40" s="173">
        <f t="shared" si="6"/>
        <v>0</v>
      </c>
      <c r="Q40" s="173"/>
      <c r="R40" s="173">
        <f t="shared" si="7"/>
        <v>0</v>
      </c>
      <c r="S40" s="173"/>
      <c r="T40" s="173">
        <f t="shared" si="8"/>
        <v>0</v>
      </c>
      <c r="U40" s="173"/>
      <c r="V40" s="173">
        <f t="shared" si="9"/>
        <v>0</v>
      </c>
      <c r="W40" s="6"/>
      <c r="X40" s="173">
        <f t="shared" si="10"/>
        <v>0</v>
      </c>
      <c r="Y40" s="173"/>
      <c r="Z40" s="224">
        <f t="shared" si="11"/>
        <v>0</v>
      </c>
      <c r="AA40" s="173"/>
      <c r="AB40" s="173">
        <f t="shared" si="12"/>
        <v>0</v>
      </c>
      <c r="AC40" s="173"/>
      <c r="AD40" s="173">
        <f t="shared" si="13"/>
        <v>0</v>
      </c>
      <c r="AE40" s="173"/>
      <c r="AF40" s="173">
        <f t="shared" si="14"/>
        <v>0</v>
      </c>
      <c r="AG40" s="173"/>
      <c r="AH40" s="173">
        <f t="shared" si="15"/>
        <v>0</v>
      </c>
      <c r="AI40" s="173"/>
      <c r="AJ40" s="173">
        <f t="shared" si="16"/>
        <v>0</v>
      </c>
      <c r="AK40" s="173"/>
      <c r="AL40" s="173">
        <f t="shared" si="17"/>
        <v>0</v>
      </c>
      <c r="AM40" s="173"/>
      <c r="AN40" s="173">
        <f t="shared" si="18"/>
        <v>0</v>
      </c>
      <c r="AO40" s="173"/>
      <c r="AP40" s="184">
        <f t="shared" si="19"/>
        <v>0</v>
      </c>
      <c r="AQ40" s="173"/>
      <c r="AR40" s="173">
        <f t="shared" si="20"/>
        <v>0</v>
      </c>
      <c r="AS40" s="6"/>
      <c r="AT40" s="173">
        <f t="shared" si="21"/>
        <v>0</v>
      </c>
      <c r="AU40" s="183"/>
      <c r="AV40" s="183">
        <f t="shared" si="22"/>
        <v>0</v>
      </c>
      <c r="AW40" s="191"/>
      <c r="AX40" s="194">
        <f t="shared" si="23"/>
        <v>0</v>
      </c>
      <c r="AY40" s="191"/>
      <c r="AZ40" s="191">
        <f t="shared" si="24"/>
        <v>0</v>
      </c>
      <c r="BA40" s="191"/>
      <c r="BB40" s="191">
        <f t="shared" si="25"/>
        <v>0</v>
      </c>
      <c r="BC40" s="191"/>
      <c r="BD40" s="194">
        <f t="shared" si="26"/>
        <v>0</v>
      </c>
      <c r="BE40" s="191"/>
      <c r="BF40" s="194">
        <f t="shared" si="27"/>
        <v>0</v>
      </c>
      <c r="BG40" s="194"/>
      <c r="BH40" s="194">
        <f t="shared" si="28"/>
        <v>0</v>
      </c>
      <c r="BI40" s="191"/>
      <c r="BJ40" s="191">
        <f t="shared" si="29"/>
        <v>0</v>
      </c>
      <c r="BK40" s="195"/>
      <c r="BL40" s="195">
        <f t="shared" si="30"/>
        <v>0</v>
      </c>
      <c r="BM40" s="195"/>
      <c r="BN40" s="195">
        <f t="shared" si="31"/>
        <v>0</v>
      </c>
      <c r="BO40" s="195"/>
      <c r="BP40" s="195">
        <f t="shared" si="32"/>
        <v>0</v>
      </c>
      <c r="BQ40" s="195"/>
      <c r="BR40" s="195">
        <f t="shared" si="33"/>
        <v>0</v>
      </c>
      <c r="BS40" s="195">
        <f t="shared" si="35"/>
        <v>50</v>
      </c>
      <c r="BT40" s="195">
        <f t="shared" si="34"/>
        <v>49000</v>
      </c>
    </row>
    <row r="41" spans="1:72" ht="15">
      <c r="A41" s="87">
        <v>29</v>
      </c>
      <c r="B41" s="92" t="s">
        <v>25</v>
      </c>
      <c r="C41" s="263"/>
      <c r="D41" s="467"/>
      <c r="E41" s="183"/>
      <c r="F41" s="173">
        <f t="shared" si="1"/>
        <v>0</v>
      </c>
      <c r="G41" s="173"/>
      <c r="H41" s="173">
        <f t="shared" si="2"/>
        <v>0</v>
      </c>
      <c r="I41" s="173"/>
      <c r="J41" s="173">
        <f t="shared" si="3"/>
        <v>0</v>
      </c>
      <c r="K41" s="173"/>
      <c r="L41" s="173">
        <f t="shared" si="4"/>
        <v>0</v>
      </c>
      <c r="M41" s="173"/>
      <c r="N41" s="173">
        <f t="shared" si="5"/>
        <v>0</v>
      </c>
      <c r="O41" s="173"/>
      <c r="P41" s="173">
        <f t="shared" si="6"/>
        <v>0</v>
      </c>
      <c r="Q41" s="173"/>
      <c r="R41" s="173">
        <f t="shared" si="7"/>
        <v>0</v>
      </c>
      <c r="S41" s="173"/>
      <c r="T41" s="173">
        <f t="shared" si="8"/>
        <v>0</v>
      </c>
      <c r="U41" s="173"/>
      <c r="V41" s="173">
        <f t="shared" si="9"/>
        <v>0</v>
      </c>
      <c r="W41" s="6"/>
      <c r="X41" s="173">
        <f t="shared" si="10"/>
        <v>0</v>
      </c>
      <c r="Y41" s="173"/>
      <c r="Z41" s="224">
        <f t="shared" si="11"/>
        <v>0</v>
      </c>
      <c r="AA41" s="173"/>
      <c r="AB41" s="173">
        <f t="shared" si="12"/>
        <v>0</v>
      </c>
      <c r="AC41" s="173"/>
      <c r="AD41" s="173">
        <f t="shared" si="13"/>
        <v>0</v>
      </c>
      <c r="AE41" s="173"/>
      <c r="AF41" s="173">
        <f t="shared" si="14"/>
        <v>0</v>
      </c>
      <c r="AG41" s="173"/>
      <c r="AH41" s="173">
        <f t="shared" si="15"/>
        <v>0</v>
      </c>
      <c r="AI41" s="173"/>
      <c r="AJ41" s="173">
        <f t="shared" si="16"/>
        <v>0</v>
      </c>
      <c r="AK41" s="173"/>
      <c r="AL41" s="173">
        <f t="shared" si="17"/>
        <v>0</v>
      </c>
      <c r="AM41" s="173"/>
      <c r="AN41" s="173">
        <f t="shared" si="18"/>
        <v>0</v>
      </c>
      <c r="AO41" s="173"/>
      <c r="AP41" s="184">
        <f t="shared" si="19"/>
        <v>0</v>
      </c>
      <c r="AQ41" s="173"/>
      <c r="AR41" s="173">
        <f t="shared" si="20"/>
        <v>0</v>
      </c>
      <c r="AS41" s="6"/>
      <c r="AT41" s="173">
        <f t="shared" si="21"/>
        <v>0</v>
      </c>
      <c r="AU41" s="183"/>
      <c r="AV41" s="183">
        <f t="shared" si="22"/>
        <v>0</v>
      </c>
      <c r="AW41" s="191"/>
      <c r="AX41" s="194">
        <f t="shared" si="23"/>
        <v>0</v>
      </c>
      <c r="AY41" s="191"/>
      <c r="AZ41" s="191">
        <f t="shared" si="24"/>
        <v>0</v>
      </c>
      <c r="BA41" s="191"/>
      <c r="BB41" s="191">
        <f t="shared" si="25"/>
        <v>0</v>
      </c>
      <c r="BC41" s="191"/>
      <c r="BD41" s="194">
        <f t="shared" si="26"/>
        <v>0</v>
      </c>
      <c r="BE41" s="191"/>
      <c r="BF41" s="194">
        <f t="shared" si="27"/>
        <v>0</v>
      </c>
      <c r="BG41" s="194"/>
      <c r="BH41" s="194">
        <f t="shared" si="28"/>
        <v>0</v>
      </c>
      <c r="BI41" s="191"/>
      <c r="BJ41" s="191">
        <f t="shared" si="29"/>
        <v>0</v>
      </c>
      <c r="BK41" s="195"/>
      <c r="BL41" s="195">
        <f t="shared" si="30"/>
        <v>0</v>
      </c>
      <c r="BM41" s="195"/>
      <c r="BN41" s="195">
        <f t="shared" si="31"/>
        <v>0</v>
      </c>
      <c r="BO41" s="195"/>
      <c r="BP41" s="195">
        <f t="shared" si="32"/>
        <v>0</v>
      </c>
      <c r="BQ41" s="195"/>
      <c r="BR41" s="195">
        <f t="shared" si="33"/>
        <v>0</v>
      </c>
      <c r="BS41" s="195">
        <f t="shared" si="35"/>
        <v>0</v>
      </c>
      <c r="BT41" s="195">
        <f t="shared" si="34"/>
        <v>0</v>
      </c>
    </row>
    <row r="42" spans="1:72" ht="15">
      <c r="A42" s="87">
        <v>30</v>
      </c>
      <c r="B42" s="92" t="s">
        <v>8</v>
      </c>
      <c r="C42" s="263" t="s">
        <v>26</v>
      </c>
      <c r="D42" s="262">
        <v>200</v>
      </c>
      <c r="E42" s="183"/>
      <c r="F42" s="173">
        <f t="shared" si="1"/>
        <v>0</v>
      </c>
      <c r="G42" s="173"/>
      <c r="H42" s="173">
        <f t="shared" si="2"/>
        <v>0</v>
      </c>
      <c r="I42" s="173"/>
      <c r="J42" s="173">
        <f t="shared" si="3"/>
        <v>0</v>
      </c>
      <c r="K42" s="173"/>
      <c r="L42" s="173">
        <f t="shared" si="4"/>
        <v>0</v>
      </c>
      <c r="M42" s="173"/>
      <c r="N42" s="173">
        <f t="shared" si="5"/>
        <v>0</v>
      </c>
      <c r="O42" s="173"/>
      <c r="P42" s="173">
        <f t="shared" si="6"/>
        <v>0</v>
      </c>
      <c r="Q42" s="173">
        <v>24</v>
      </c>
      <c r="R42" s="173">
        <f t="shared" si="7"/>
        <v>4800</v>
      </c>
      <c r="S42" s="173"/>
      <c r="T42" s="173">
        <f t="shared" si="8"/>
        <v>0</v>
      </c>
      <c r="U42" s="173"/>
      <c r="V42" s="173">
        <f t="shared" si="9"/>
        <v>0</v>
      </c>
      <c r="W42" s="173"/>
      <c r="X42" s="173">
        <f t="shared" si="10"/>
        <v>0</v>
      </c>
      <c r="Y42" s="173"/>
      <c r="Z42" s="224">
        <f t="shared" si="11"/>
        <v>0</v>
      </c>
      <c r="AA42" s="173"/>
      <c r="AB42" s="173">
        <f t="shared" si="12"/>
        <v>0</v>
      </c>
      <c r="AC42" s="173"/>
      <c r="AD42" s="173">
        <f t="shared" si="13"/>
        <v>0</v>
      </c>
      <c r="AE42" s="173"/>
      <c r="AF42" s="173">
        <f t="shared" si="14"/>
        <v>0</v>
      </c>
      <c r="AG42" s="173"/>
      <c r="AH42" s="173">
        <f t="shared" si="15"/>
        <v>0</v>
      </c>
      <c r="AI42" s="173"/>
      <c r="AJ42" s="173">
        <f t="shared" si="16"/>
        <v>0</v>
      </c>
      <c r="AK42" s="173"/>
      <c r="AL42" s="173">
        <f t="shared" si="17"/>
        <v>0</v>
      </c>
      <c r="AM42" s="173"/>
      <c r="AN42" s="173">
        <f t="shared" si="18"/>
        <v>0</v>
      </c>
      <c r="AO42" s="173"/>
      <c r="AP42" s="184">
        <f t="shared" si="19"/>
        <v>0</v>
      </c>
      <c r="AQ42" s="173"/>
      <c r="AR42" s="173">
        <f t="shared" si="20"/>
        <v>0</v>
      </c>
      <c r="AS42" s="6"/>
      <c r="AT42" s="173">
        <f t="shared" si="21"/>
        <v>0</v>
      </c>
      <c r="AU42" s="183"/>
      <c r="AV42" s="183">
        <f t="shared" si="22"/>
        <v>0</v>
      </c>
      <c r="AW42" s="191"/>
      <c r="AX42" s="194">
        <f t="shared" si="23"/>
        <v>0</v>
      </c>
      <c r="AY42" s="191"/>
      <c r="AZ42" s="191">
        <f t="shared" si="24"/>
        <v>0</v>
      </c>
      <c r="BA42" s="191"/>
      <c r="BB42" s="191">
        <f t="shared" si="25"/>
        <v>0</v>
      </c>
      <c r="BC42" s="191"/>
      <c r="BD42" s="194">
        <f t="shared" si="26"/>
        <v>0</v>
      </c>
      <c r="BE42" s="191">
        <v>10</v>
      </c>
      <c r="BF42" s="194">
        <f t="shared" si="27"/>
        <v>2000</v>
      </c>
      <c r="BG42" s="194"/>
      <c r="BH42" s="194">
        <f t="shared" si="28"/>
        <v>0</v>
      </c>
      <c r="BI42" s="191"/>
      <c r="BJ42" s="191">
        <f t="shared" si="29"/>
        <v>0</v>
      </c>
      <c r="BK42" s="195">
        <v>10</v>
      </c>
      <c r="BL42" s="195">
        <f t="shared" si="30"/>
        <v>2000</v>
      </c>
      <c r="BM42" s="195"/>
      <c r="BN42" s="195">
        <f t="shared" si="31"/>
        <v>0</v>
      </c>
      <c r="BO42" s="195"/>
      <c r="BP42" s="195">
        <f t="shared" si="32"/>
        <v>0</v>
      </c>
      <c r="BQ42" s="195"/>
      <c r="BR42" s="195">
        <f t="shared" si="33"/>
        <v>0</v>
      </c>
      <c r="BS42" s="195">
        <f t="shared" si="35"/>
        <v>44</v>
      </c>
      <c r="BT42" s="195">
        <f t="shared" si="34"/>
        <v>8800</v>
      </c>
    </row>
    <row r="43" spans="1:72" ht="15">
      <c r="A43" s="87">
        <v>31</v>
      </c>
      <c r="B43" s="92" t="s">
        <v>10</v>
      </c>
      <c r="C43" s="263" t="s">
        <v>26</v>
      </c>
      <c r="D43" s="262">
        <v>250</v>
      </c>
      <c r="E43" s="183"/>
      <c r="F43" s="173">
        <f t="shared" si="1"/>
        <v>0</v>
      </c>
      <c r="G43" s="173"/>
      <c r="H43" s="173">
        <f t="shared" si="2"/>
        <v>0</v>
      </c>
      <c r="I43" s="173"/>
      <c r="J43" s="173">
        <f t="shared" si="3"/>
        <v>0</v>
      </c>
      <c r="K43" s="173"/>
      <c r="L43" s="173">
        <f t="shared" si="4"/>
        <v>0</v>
      </c>
      <c r="M43" s="173"/>
      <c r="N43" s="173">
        <f t="shared" si="5"/>
        <v>0</v>
      </c>
      <c r="O43" s="173"/>
      <c r="P43" s="173">
        <f t="shared" si="6"/>
        <v>0</v>
      </c>
      <c r="Q43" s="173"/>
      <c r="R43" s="173">
        <f t="shared" si="7"/>
        <v>0</v>
      </c>
      <c r="S43" s="173"/>
      <c r="T43" s="173">
        <f t="shared" si="8"/>
        <v>0</v>
      </c>
      <c r="U43" s="173"/>
      <c r="V43" s="173">
        <f t="shared" si="9"/>
        <v>0</v>
      </c>
      <c r="W43" s="173"/>
      <c r="X43" s="173">
        <f t="shared" si="10"/>
        <v>0</v>
      </c>
      <c r="Y43" s="173"/>
      <c r="Z43" s="224">
        <f t="shared" si="11"/>
        <v>0</v>
      </c>
      <c r="AA43" s="173"/>
      <c r="AB43" s="173">
        <f t="shared" si="12"/>
        <v>0</v>
      </c>
      <c r="AC43" s="173"/>
      <c r="AD43" s="173">
        <f t="shared" si="13"/>
        <v>0</v>
      </c>
      <c r="AE43" s="173"/>
      <c r="AF43" s="173">
        <f t="shared" si="14"/>
        <v>0</v>
      </c>
      <c r="AG43" s="173">
        <v>10</v>
      </c>
      <c r="AH43" s="173">
        <f t="shared" si="15"/>
        <v>2500</v>
      </c>
      <c r="AI43" s="173"/>
      <c r="AJ43" s="173">
        <f t="shared" si="16"/>
        <v>0</v>
      </c>
      <c r="AK43" s="173"/>
      <c r="AL43" s="173">
        <f t="shared" si="17"/>
        <v>0</v>
      </c>
      <c r="AM43" s="173"/>
      <c r="AN43" s="173">
        <f t="shared" si="18"/>
        <v>0</v>
      </c>
      <c r="AO43" s="173"/>
      <c r="AP43" s="184">
        <f t="shared" si="19"/>
        <v>0</v>
      </c>
      <c r="AQ43" s="173"/>
      <c r="AR43" s="173">
        <f t="shared" si="20"/>
        <v>0</v>
      </c>
      <c r="AS43" s="6"/>
      <c r="AT43" s="173">
        <f t="shared" si="21"/>
        <v>0</v>
      </c>
      <c r="AU43" s="183"/>
      <c r="AV43" s="183">
        <f t="shared" si="22"/>
        <v>0</v>
      </c>
      <c r="AW43" s="191">
        <f>2*0</f>
        <v>0</v>
      </c>
      <c r="AX43" s="194">
        <f t="shared" si="23"/>
        <v>0</v>
      </c>
      <c r="AY43" s="191"/>
      <c r="AZ43" s="191">
        <f t="shared" si="24"/>
        <v>0</v>
      </c>
      <c r="BA43" s="191"/>
      <c r="BB43" s="191">
        <f t="shared" si="25"/>
        <v>0</v>
      </c>
      <c r="BC43" s="191"/>
      <c r="BD43" s="194">
        <f t="shared" si="26"/>
        <v>0</v>
      </c>
      <c r="BE43" s="191">
        <v>10</v>
      </c>
      <c r="BF43" s="194">
        <f t="shared" si="27"/>
        <v>2500</v>
      </c>
      <c r="BG43" s="194">
        <v>52</v>
      </c>
      <c r="BH43" s="194">
        <f t="shared" si="28"/>
        <v>13000</v>
      </c>
      <c r="BI43" s="191"/>
      <c r="BJ43" s="191">
        <f t="shared" si="29"/>
        <v>0</v>
      </c>
      <c r="BK43" s="195">
        <v>5</v>
      </c>
      <c r="BL43" s="195">
        <f t="shared" si="30"/>
        <v>1250</v>
      </c>
      <c r="BM43" s="195"/>
      <c r="BN43" s="195">
        <f t="shared" si="31"/>
        <v>0</v>
      </c>
      <c r="BO43" s="195"/>
      <c r="BP43" s="195">
        <f t="shared" si="32"/>
        <v>0</v>
      </c>
      <c r="BQ43" s="195"/>
      <c r="BR43" s="195">
        <f t="shared" si="33"/>
        <v>0</v>
      </c>
      <c r="BS43" s="195">
        <f t="shared" si="35"/>
        <v>77</v>
      </c>
      <c r="BT43" s="195">
        <f t="shared" si="34"/>
        <v>19250</v>
      </c>
    </row>
    <row r="44" spans="1:72" ht="15">
      <c r="A44" s="87">
        <v>32</v>
      </c>
      <c r="B44" s="92" t="s">
        <v>11</v>
      </c>
      <c r="C44" s="263" t="s">
        <v>26</v>
      </c>
      <c r="D44" s="262">
        <v>300</v>
      </c>
      <c r="E44" s="183">
        <f>2*0</f>
        <v>0</v>
      </c>
      <c r="F44" s="173">
        <f t="shared" si="1"/>
        <v>0</v>
      </c>
      <c r="G44" s="173"/>
      <c r="H44" s="173">
        <f t="shared" si="2"/>
        <v>0</v>
      </c>
      <c r="I44" s="173"/>
      <c r="J44" s="173">
        <f t="shared" si="3"/>
        <v>0</v>
      </c>
      <c r="K44" s="173"/>
      <c r="L44" s="173">
        <f t="shared" si="4"/>
        <v>0</v>
      </c>
      <c r="M44" s="173"/>
      <c r="N44" s="173">
        <f t="shared" si="5"/>
        <v>0</v>
      </c>
      <c r="O44" s="173">
        <v>10</v>
      </c>
      <c r="P44" s="173">
        <f t="shared" si="6"/>
        <v>3000</v>
      </c>
      <c r="Q44" s="173">
        <v>27</v>
      </c>
      <c r="R44" s="173">
        <f t="shared" si="7"/>
        <v>8100</v>
      </c>
      <c r="S44" s="173">
        <v>5</v>
      </c>
      <c r="T44" s="173">
        <f t="shared" si="8"/>
        <v>1500</v>
      </c>
      <c r="U44" s="173">
        <v>7</v>
      </c>
      <c r="V44" s="173">
        <f t="shared" si="9"/>
        <v>2100</v>
      </c>
      <c r="W44" s="173">
        <v>7</v>
      </c>
      <c r="X44" s="173">
        <f t="shared" si="10"/>
        <v>2100</v>
      </c>
      <c r="Y44" s="173"/>
      <c r="Z44" s="224">
        <f t="shared" si="11"/>
        <v>0</v>
      </c>
      <c r="AA44" s="173"/>
      <c r="AB44" s="173">
        <f t="shared" si="12"/>
        <v>0</v>
      </c>
      <c r="AC44" s="173"/>
      <c r="AD44" s="173">
        <f t="shared" si="13"/>
        <v>0</v>
      </c>
      <c r="AE44" s="173"/>
      <c r="AF44" s="173">
        <f t="shared" si="14"/>
        <v>0</v>
      </c>
      <c r="AG44" s="173"/>
      <c r="AH44" s="173">
        <f t="shared" si="15"/>
        <v>0</v>
      </c>
      <c r="AI44" s="173"/>
      <c r="AJ44" s="173">
        <f t="shared" si="16"/>
        <v>0</v>
      </c>
      <c r="AK44" s="173"/>
      <c r="AL44" s="173">
        <f t="shared" si="17"/>
        <v>0</v>
      </c>
      <c r="AM44" s="173"/>
      <c r="AN44" s="173">
        <f t="shared" si="18"/>
        <v>0</v>
      </c>
      <c r="AO44" s="173"/>
      <c r="AP44" s="184">
        <f t="shared" si="19"/>
        <v>0</v>
      </c>
      <c r="AQ44" s="173">
        <v>20</v>
      </c>
      <c r="AR44" s="173">
        <f t="shared" si="20"/>
        <v>6000</v>
      </c>
      <c r="AS44" s="173">
        <f>15*0</f>
        <v>0</v>
      </c>
      <c r="AT44" s="173">
        <f t="shared" si="21"/>
        <v>0</v>
      </c>
      <c r="AU44" s="183"/>
      <c r="AV44" s="183">
        <f t="shared" si="22"/>
        <v>0</v>
      </c>
      <c r="AW44" s="191"/>
      <c r="AX44" s="194">
        <f t="shared" si="23"/>
        <v>0</v>
      </c>
      <c r="AY44" s="191"/>
      <c r="AZ44" s="191">
        <f t="shared" si="24"/>
        <v>0</v>
      </c>
      <c r="BA44" s="191"/>
      <c r="BB44" s="191">
        <f t="shared" si="25"/>
        <v>0</v>
      </c>
      <c r="BC44" s="191"/>
      <c r="BD44" s="194">
        <f t="shared" si="26"/>
        <v>0</v>
      </c>
      <c r="BE44" s="191"/>
      <c r="BF44" s="194">
        <f t="shared" si="27"/>
        <v>0</v>
      </c>
      <c r="BG44" s="194"/>
      <c r="BH44" s="194">
        <f t="shared" si="28"/>
        <v>0</v>
      </c>
      <c r="BI44" s="191"/>
      <c r="BJ44" s="191">
        <f t="shared" si="29"/>
        <v>0</v>
      </c>
      <c r="BK44" s="195">
        <v>5</v>
      </c>
      <c r="BL44" s="195">
        <f t="shared" si="30"/>
        <v>1500</v>
      </c>
      <c r="BM44" s="195"/>
      <c r="BN44" s="195">
        <f t="shared" si="31"/>
        <v>0</v>
      </c>
      <c r="BO44" s="195"/>
      <c r="BP44" s="195">
        <f t="shared" si="32"/>
        <v>0</v>
      </c>
      <c r="BQ44" s="195"/>
      <c r="BR44" s="195">
        <f t="shared" si="33"/>
        <v>0</v>
      </c>
      <c r="BS44" s="195">
        <f t="shared" si="35"/>
        <v>81</v>
      </c>
      <c r="BT44" s="195">
        <f t="shared" si="34"/>
        <v>24300</v>
      </c>
    </row>
    <row r="45" spans="1:72" ht="15">
      <c r="A45" s="87">
        <v>33</v>
      </c>
      <c r="B45" s="92" t="s">
        <v>12</v>
      </c>
      <c r="C45" s="263" t="s">
        <v>26</v>
      </c>
      <c r="D45" s="262">
        <v>350</v>
      </c>
      <c r="E45" s="183"/>
      <c r="F45" s="173">
        <f t="shared" si="1"/>
        <v>0</v>
      </c>
      <c r="G45" s="173"/>
      <c r="H45" s="173">
        <f t="shared" si="2"/>
        <v>0</v>
      </c>
      <c r="I45" s="173"/>
      <c r="J45" s="173">
        <f t="shared" si="3"/>
        <v>0</v>
      </c>
      <c r="K45" s="173"/>
      <c r="L45" s="173">
        <f t="shared" si="4"/>
        <v>0</v>
      </c>
      <c r="M45" s="173"/>
      <c r="N45" s="173">
        <f t="shared" si="5"/>
        <v>0</v>
      </c>
      <c r="O45" s="173"/>
      <c r="P45" s="173">
        <f t="shared" si="6"/>
        <v>0</v>
      </c>
      <c r="Q45" s="173"/>
      <c r="R45" s="173">
        <f t="shared" si="7"/>
        <v>0</v>
      </c>
      <c r="S45" s="173"/>
      <c r="T45" s="173">
        <f t="shared" si="8"/>
        <v>0</v>
      </c>
      <c r="U45" s="173"/>
      <c r="V45" s="173">
        <f t="shared" si="9"/>
        <v>0</v>
      </c>
      <c r="W45" s="6"/>
      <c r="X45" s="173">
        <f t="shared" si="10"/>
        <v>0</v>
      </c>
      <c r="Y45" s="173"/>
      <c r="Z45" s="224">
        <f t="shared" si="11"/>
        <v>0</v>
      </c>
      <c r="AA45" s="173"/>
      <c r="AB45" s="173">
        <f t="shared" si="12"/>
        <v>0</v>
      </c>
      <c r="AC45" s="173"/>
      <c r="AD45" s="173">
        <f t="shared" si="13"/>
        <v>0</v>
      </c>
      <c r="AE45" s="173"/>
      <c r="AF45" s="173">
        <f t="shared" si="14"/>
        <v>0</v>
      </c>
      <c r="AG45" s="173"/>
      <c r="AH45" s="173">
        <f t="shared" si="15"/>
        <v>0</v>
      </c>
      <c r="AI45" s="173"/>
      <c r="AJ45" s="173">
        <f t="shared" si="16"/>
        <v>0</v>
      </c>
      <c r="AK45" s="173"/>
      <c r="AL45" s="173">
        <f t="shared" si="17"/>
        <v>0</v>
      </c>
      <c r="AM45" s="173"/>
      <c r="AN45" s="173">
        <f t="shared" si="18"/>
        <v>0</v>
      </c>
      <c r="AO45" s="173"/>
      <c r="AP45" s="184">
        <f t="shared" si="19"/>
        <v>0</v>
      </c>
      <c r="AQ45" s="173"/>
      <c r="AR45" s="173">
        <f t="shared" si="20"/>
        <v>0</v>
      </c>
      <c r="AS45" s="6"/>
      <c r="AT45" s="173">
        <f t="shared" si="21"/>
        <v>0</v>
      </c>
      <c r="AU45" s="183"/>
      <c r="AV45" s="183">
        <f t="shared" si="22"/>
        <v>0</v>
      </c>
      <c r="AW45" s="191"/>
      <c r="AX45" s="194">
        <f t="shared" si="23"/>
        <v>0</v>
      </c>
      <c r="AY45" s="191"/>
      <c r="AZ45" s="191">
        <f t="shared" si="24"/>
        <v>0</v>
      </c>
      <c r="BA45" s="191"/>
      <c r="BB45" s="191">
        <f t="shared" si="25"/>
        <v>0</v>
      </c>
      <c r="BC45" s="191"/>
      <c r="BD45" s="194">
        <f t="shared" si="26"/>
        <v>0</v>
      </c>
      <c r="BE45" s="191"/>
      <c r="BF45" s="194">
        <f t="shared" si="27"/>
        <v>0</v>
      </c>
      <c r="BG45" s="194">
        <v>10</v>
      </c>
      <c r="BH45" s="194">
        <f t="shared" si="28"/>
        <v>3500</v>
      </c>
      <c r="BI45" s="191"/>
      <c r="BJ45" s="191">
        <f t="shared" si="29"/>
        <v>0</v>
      </c>
      <c r="BK45" s="195"/>
      <c r="BL45" s="195">
        <f t="shared" si="30"/>
        <v>0</v>
      </c>
      <c r="BM45" s="195"/>
      <c r="BN45" s="195">
        <f t="shared" si="31"/>
        <v>0</v>
      </c>
      <c r="BO45" s="195"/>
      <c r="BP45" s="195">
        <f t="shared" si="32"/>
        <v>0</v>
      </c>
      <c r="BQ45" s="195"/>
      <c r="BR45" s="195">
        <f t="shared" si="33"/>
        <v>0</v>
      </c>
      <c r="BS45" s="195">
        <f t="shared" si="35"/>
        <v>10</v>
      </c>
      <c r="BT45" s="195">
        <f t="shared" si="34"/>
        <v>3500</v>
      </c>
    </row>
    <row r="46" spans="1:72" ht="15">
      <c r="A46" s="87">
        <v>34</v>
      </c>
      <c r="B46" s="92" t="s">
        <v>13</v>
      </c>
      <c r="C46" s="263" t="s">
        <v>26</v>
      </c>
      <c r="D46" s="262">
        <v>400</v>
      </c>
      <c r="E46" s="183"/>
      <c r="F46" s="173">
        <f t="shared" si="1"/>
        <v>0</v>
      </c>
      <c r="G46" s="173"/>
      <c r="H46" s="173">
        <f t="shared" si="2"/>
        <v>0</v>
      </c>
      <c r="I46" s="173"/>
      <c r="J46" s="173">
        <f t="shared" si="3"/>
        <v>0</v>
      </c>
      <c r="K46" s="173"/>
      <c r="L46" s="173">
        <f t="shared" si="4"/>
        <v>0</v>
      </c>
      <c r="M46" s="173"/>
      <c r="N46" s="173">
        <f t="shared" si="5"/>
        <v>0</v>
      </c>
      <c r="O46" s="173"/>
      <c r="P46" s="173">
        <f t="shared" si="6"/>
        <v>0</v>
      </c>
      <c r="Q46" s="173"/>
      <c r="R46" s="173">
        <f t="shared" si="7"/>
        <v>0</v>
      </c>
      <c r="S46" s="173"/>
      <c r="T46" s="173">
        <f t="shared" si="8"/>
        <v>0</v>
      </c>
      <c r="U46" s="173"/>
      <c r="V46" s="173">
        <f t="shared" si="9"/>
        <v>0</v>
      </c>
      <c r="W46" s="6"/>
      <c r="X46" s="173">
        <f t="shared" si="10"/>
        <v>0</v>
      </c>
      <c r="Y46" s="173"/>
      <c r="Z46" s="224">
        <f t="shared" si="11"/>
        <v>0</v>
      </c>
      <c r="AA46" s="173"/>
      <c r="AB46" s="173">
        <f t="shared" si="12"/>
        <v>0</v>
      </c>
      <c r="AC46" s="173"/>
      <c r="AD46" s="173">
        <f t="shared" si="13"/>
        <v>0</v>
      </c>
      <c r="AE46" s="173"/>
      <c r="AF46" s="173">
        <f t="shared" si="14"/>
        <v>0</v>
      </c>
      <c r="AG46" s="173"/>
      <c r="AH46" s="173">
        <f t="shared" si="15"/>
        <v>0</v>
      </c>
      <c r="AI46" s="173"/>
      <c r="AJ46" s="173">
        <f t="shared" si="16"/>
        <v>0</v>
      </c>
      <c r="AK46" s="173"/>
      <c r="AL46" s="173">
        <f t="shared" si="17"/>
        <v>0</v>
      </c>
      <c r="AM46" s="173"/>
      <c r="AN46" s="173">
        <f t="shared" si="18"/>
        <v>0</v>
      </c>
      <c r="AO46" s="173"/>
      <c r="AP46" s="184">
        <f t="shared" si="19"/>
        <v>0</v>
      </c>
      <c r="AQ46" s="173"/>
      <c r="AR46" s="173">
        <f t="shared" si="20"/>
        <v>0</v>
      </c>
      <c r="AS46" s="6"/>
      <c r="AT46" s="173">
        <f t="shared" si="21"/>
        <v>0</v>
      </c>
      <c r="AU46" s="183"/>
      <c r="AV46" s="183">
        <f t="shared" si="22"/>
        <v>0</v>
      </c>
      <c r="AW46" s="191"/>
      <c r="AX46" s="194">
        <f t="shared" si="23"/>
        <v>0</v>
      </c>
      <c r="AY46" s="191"/>
      <c r="AZ46" s="191">
        <f t="shared" si="24"/>
        <v>0</v>
      </c>
      <c r="BA46" s="191"/>
      <c r="BB46" s="191">
        <f t="shared" si="25"/>
        <v>0</v>
      </c>
      <c r="BC46" s="191"/>
      <c r="BD46" s="194">
        <f t="shared" si="26"/>
        <v>0</v>
      </c>
      <c r="BE46" s="191"/>
      <c r="BF46" s="194">
        <f t="shared" si="27"/>
        <v>0</v>
      </c>
      <c r="BG46" s="194"/>
      <c r="BH46" s="194">
        <f t="shared" si="28"/>
        <v>0</v>
      </c>
      <c r="BI46" s="191"/>
      <c r="BJ46" s="191">
        <f t="shared" si="29"/>
        <v>0</v>
      </c>
      <c r="BK46" s="195"/>
      <c r="BL46" s="195">
        <f t="shared" si="30"/>
        <v>0</v>
      </c>
      <c r="BM46" s="195"/>
      <c r="BN46" s="195">
        <f t="shared" si="31"/>
        <v>0</v>
      </c>
      <c r="BO46" s="195"/>
      <c r="BP46" s="195">
        <f t="shared" si="32"/>
        <v>0</v>
      </c>
      <c r="BQ46" s="195"/>
      <c r="BR46" s="195">
        <f t="shared" si="33"/>
        <v>0</v>
      </c>
      <c r="BS46" s="195">
        <f t="shared" si="35"/>
        <v>0</v>
      </c>
      <c r="BT46" s="195">
        <f t="shared" si="34"/>
        <v>0</v>
      </c>
    </row>
    <row r="47" spans="1:72" ht="15">
      <c r="A47" s="87">
        <v>35</v>
      </c>
      <c r="B47" s="219" t="s">
        <v>127</v>
      </c>
      <c r="C47" s="263" t="s">
        <v>26</v>
      </c>
      <c r="D47" s="262">
        <v>500</v>
      </c>
      <c r="E47" s="183">
        <f>2*0</f>
        <v>0</v>
      </c>
      <c r="F47" s="173">
        <f t="shared" si="1"/>
        <v>0</v>
      </c>
      <c r="G47" s="173"/>
      <c r="H47" s="173">
        <f t="shared" si="2"/>
        <v>0</v>
      </c>
      <c r="I47" s="173"/>
      <c r="J47" s="173">
        <f t="shared" si="3"/>
        <v>0</v>
      </c>
      <c r="K47" s="173"/>
      <c r="L47" s="173">
        <f t="shared" si="4"/>
        <v>0</v>
      </c>
      <c r="M47" s="173"/>
      <c r="N47" s="173">
        <f t="shared" si="5"/>
        <v>0</v>
      </c>
      <c r="O47" s="173"/>
      <c r="P47" s="173">
        <f t="shared" si="6"/>
        <v>0</v>
      </c>
      <c r="Q47" s="173"/>
      <c r="R47" s="173">
        <f t="shared" si="7"/>
        <v>0</v>
      </c>
      <c r="S47" s="173"/>
      <c r="T47" s="173">
        <f t="shared" si="8"/>
        <v>0</v>
      </c>
      <c r="U47" s="173"/>
      <c r="V47" s="173">
        <f t="shared" si="9"/>
        <v>0</v>
      </c>
      <c r="W47" s="6"/>
      <c r="X47" s="173">
        <f t="shared" si="10"/>
        <v>0</v>
      </c>
      <c r="Y47" s="173"/>
      <c r="Z47" s="224">
        <f t="shared" si="11"/>
        <v>0</v>
      </c>
      <c r="AA47" s="173"/>
      <c r="AB47" s="173">
        <f t="shared" si="12"/>
        <v>0</v>
      </c>
      <c r="AC47" s="173"/>
      <c r="AD47" s="173">
        <f t="shared" si="13"/>
        <v>0</v>
      </c>
      <c r="AE47" s="173"/>
      <c r="AF47" s="173">
        <f t="shared" si="14"/>
        <v>0</v>
      </c>
      <c r="AG47" s="173"/>
      <c r="AH47" s="173">
        <f t="shared" si="15"/>
        <v>0</v>
      </c>
      <c r="AI47" s="173"/>
      <c r="AJ47" s="173">
        <f t="shared" si="16"/>
        <v>0</v>
      </c>
      <c r="AK47" s="173"/>
      <c r="AL47" s="173">
        <f t="shared" si="17"/>
        <v>0</v>
      </c>
      <c r="AM47" s="173"/>
      <c r="AN47" s="173">
        <f t="shared" si="18"/>
        <v>0</v>
      </c>
      <c r="AO47" s="173"/>
      <c r="AP47" s="184">
        <f t="shared" si="19"/>
        <v>0</v>
      </c>
      <c r="AQ47" s="173"/>
      <c r="AR47" s="173">
        <f t="shared" si="20"/>
        <v>0</v>
      </c>
      <c r="AS47" s="6"/>
      <c r="AT47" s="173">
        <f t="shared" si="21"/>
        <v>0</v>
      </c>
      <c r="AU47" s="183"/>
      <c r="AV47" s="183">
        <f t="shared" si="22"/>
        <v>0</v>
      </c>
      <c r="AW47" s="191"/>
      <c r="AX47" s="194">
        <f t="shared" si="23"/>
        <v>0</v>
      </c>
      <c r="AY47" s="191"/>
      <c r="AZ47" s="191">
        <f t="shared" si="24"/>
        <v>0</v>
      </c>
      <c r="BA47" s="191"/>
      <c r="BB47" s="191">
        <f t="shared" si="25"/>
        <v>0</v>
      </c>
      <c r="BC47" s="191"/>
      <c r="BD47" s="194">
        <f t="shared" si="26"/>
        <v>0</v>
      </c>
      <c r="BE47" s="191"/>
      <c r="BF47" s="194">
        <f t="shared" si="27"/>
        <v>0</v>
      </c>
      <c r="BG47" s="194"/>
      <c r="BH47" s="194">
        <f t="shared" si="28"/>
        <v>0</v>
      </c>
      <c r="BI47" s="191"/>
      <c r="BJ47" s="191">
        <f t="shared" si="29"/>
        <v>0</v>
      </c>
      <c r="BK47" s="195"/>
      <c r="BL47" s="195">
        <f t="shared" si="30"/>
        <v>0</v>
      </c>
      <c r="BM47" s="195"/>
      <c r="BN47" s="195">
        <f t="shared" si="31"/>
        <v>0</v>
      </c>
      <c r="BO47" s="195"/>
      <c r="BP47" s="195">
        <f t="shared" si="32"/>
        <v>0</v>
      </c>
      <c r="BQ47" s="195"/>
      <c r="BR47" s="195">
        <f t="shared" si="33"/>
        <v>0</v>
      </c>
      <c r="BS47" s="195">
        <f t="shared" si="35"/>
        <v>0</v>
      </c>
      <c r="BT47" s="195">
        <f t="shared" si="34"/>
        <v>0</v>
      </c>
    </row>
    <row r="48" spans="1:72" ht="15">
      <c r="A48" s="87">
        <v>36</v>
      </c>
      <c r="B48" s="92" t="s">
        <v>19</v>
      </c>
      <c r="C48" s="263"/>
      <c r="D48" s="262"/>
      <c r="E48" s="183"/>
      <c r="F48" s="173">
        <f t="shared" si="1"/>
        <v>0</v>
      </c>
      <c r="G48" s="173"/>
      <c r="H48" s="173">
        <f t="shared" si="2"/>
        <v>0</v>
      </c>
      <c r="I48" s="173"/>
      <c r="J48" s="173">
        <f t="shared" si="3"/>
        <v>0</v>
      </c>
      <c r="K48" s="173"/>
      <c r="L48" s="173">
        <f t="shared" si="4"/>
        <v>0</v>
      </c>
      <c r="M48" s="173"/>
      <c r="N48" s="173">
        <f t="shared" si="5"/>
        <v>0</v>
      </c>
      <c r="O48" s="173"/>
      <c r="P48" s="173">
        <f t="shared" si="6"/>
        <v>0</v>
      </c>
      <c r="Q48" s="173"/>
      <c r="R48" s="173">
        <f t="shared" si="7"/>
        <v>0</v>
      </c>
      <c r="S48" s="173"/>
      <c r="T48" s="173">
        <f t="shared" si="8"/>
        <v>0</v>
      </c>
      <c r="U48" s="173"/>
      <c r="V48" s="173">
        <f t="shared" si="9"/>
        <v>0</v>
      </c>
      <c r="W48" s="173"/>
      <c r="X48" s="173">
        <f t="shared" si="10"/>
        <v>0</v>
      </c>
      <c r="Y48" s="173"/>
      <c r="Z48" s="224">
        <f t="shared" si="11"/>
        <v>0</v>
      </c>
      <c r="AA48" s="173"/>
      <c r="AB48" s="173">
        <f t="shared" si="12"/>
        <v>0</v>
      </c>
      <c r="AC48" s="173"/>
      <c r="AD48" s="173">
        <f t="shared" si="13"/>
        <v>0</v>
      </c>
      <c r="AE48" s="173"/>
      <c r="AF48" s="173">
        <f t="shared" si="14"/>
        <v>0</v>
      </c>
      <c r="AG48" s="173"/>
      <c r="AH48" s="173">
        <f t="shared" si="15"/>
        <v>0</v>
      </c>
      <c r="AI48" s="173"/>
      <c r="AJ48" s="173">
        <f t="shared" si="16"/>
        <v>0</v>
      </c>
      <c r="AK48" s="173"/>
      <c r="AL48" s="173">
        <f t="shared" si="17"/>
        <v>0</v>
      </c>
      <c r="AM48" s="173"/>
      <c r="AN48" s="173">
        <f t="shared" si="18"/>
        <v>0</v>
      </c>
      <c r="AO48" s="173"/>
      <c r="AP48" s="184">
        <f t="shared" si="19"/>
        <v>0</v>
      </c>
      <c r="AQ48" s="173"/>
      <c r="AR48" s="173">
        <f t="shared" si="20"/>
        <v>0</v>
      </c>
      <c r="AS48" s="173"/>
      <c r="AT48" s="173">
        <f t="shared" si="21"/>
        <v>0</v>
      </c>
      <c r="AU48" s="183"/>
      <c r="AV48" s="183">
        <f t="shared" si="22"/>
        <v>0</v>
      </c>
      <c r="AW48" s="191"/>
      <c r="AX48" s="194">
        <f t="shared" si="23"/>
        <v>0</v>
      </c>
      <c r="AY48" s="191"/>
      <c r="AZ48" s="191">
        <f t="shared" si="24"/>
        <v>0</v>
      </c>
      <c r="BA48" s="191"/>
      <c r="BB48" s="191">
        <f t="shared" si="25"/>
        <v>0</v>
      </c>
      <c r="BC48" s="191"/>
      <c r="BD48" s="194">
        <f t="shared" si="26"/>
        <v>0</v>
      </c>
      <c r="BE48" s="191"/>
      <c r="BF48" s="194">
        <f t="shared" si="27"/>
        <v>0</v>
      </c>
      <c r="BG48" s="194"/>
      <c r="BH48" s="194">
        <f t="shared" si="28"/>
        <v>0</v>
      </c>
      <c r="BI48" s="191"/>
      <c r="BJ48" s="191">
        <f t="shared" si="29"/>
        <v>0</v>
      </c>
      <c r="BK48" s="195"/>
      <c r="BL48" s="195">
        <f t="shared" si="30"/>
        <v>0</v>
      </c>
      <c r="BM48" s="195"/>
      <c r="BN48" s="195">
        <f t="shared" si="31"/>
        <v>0</v>
      </c>
      <c r="BO48" s="195"/>
      <c r="BP48" s="195">
        <f t="shared" si="32"/>
        <v>0</v>
      </c>
      <c r="BQ48" s="195"/>
      <c r="BR48" s="195">
        <f t="shared" si="33"/>
        <v>0</v>
      </c>
      <c r="BS48" s="195">
        <f t="shared" si="35"/>
        <v>0</v>
      </c>
      <c r="BT48" s="195">
        <f t="shared" si="34"/>
        <v>0</v>
      </c>
    </row>
    <row r="49" spans="1:72" ht="15">
      <c r="A49" s="87">
        <v>37</v>
      </c>
      <c r="B49" s="92" t="s">
        <v>18</v>
      </c>
      <c r="C49" s="263" t="s">
        <v>26</v>
      </c>
      <c r="D49" s="262">
        <v>3600</v>
      </c>
      <c r="E49" s="183"/>
      <c r="F49" s="173">
        <f t="shared" si="1"/>
        <v>0</v>
      </c>
      <c r="G49" s="173"/>
      <c r="H49" s="173">
        <f t="shared" si="2"/>
        <v>0</v>
      </c>
      <c r="I49" s="173"/>
      <c r="J49" s="173">
        <f t="shared" si="3"/>
        <v>0</v>
      </c>
      <c r="K49" s="173"/>
      <c r="L49" s="173">
        <f t="shared" si="4"/>
        <v>0</v>
      </c>
      <c r="M49" s="173"/>
      <c r="N49" s="173">
        <f t="shared" si="5"/>
        <v>0</v>
      </c>
      <c r="O49" s="173"/>
      <c r="P49" s="173">
        <f t="shared" si="6"/>
        <v>0</v>
      </c>
      <c r="Q49" s="173"/>
      <c r="R49" s="173">
        <f t="shared" si="7"/>
        <v>0</v>
      </c>
      <c r="S49" s="173"/>
      <c r="T49" s="173">
        <f t="shared" si="8"/>
        <v>0</v>
      </c>
      <c r="U49" s="173"/>
      <c r="V49" s="173">
        <f t="shared" si="9"/>
        <v>0</v>
      </c>
      <c r="W49" s="173"/>
      <c r="X49" s="173">
        <f t="shared" si="10"/>
        <v>0</v>
      </c>
      <c r="Y49" s="173"/>
      <c r="Z49" s="224">
        <f t="shared" si="11"/>
        <v>0</v>
      </c>
      <c r="AA49" s="173"/>
      <c r="AB49" s="173">
        <f t="shared" si="12"/>
        <v>0</v>
      </c>
      <c r="AC49" s="173"/>
      <c r="AD49" s="173">
        <f t="shared" si="13"/>
        <v>0</v>
      </c>
      <c r="AE49" s="173"/>
      <c r="AF49" s="173">
        <f t="shared" si="14"/>
        <v>0</v>
      </c>
      <c r="AG49" s="173"/>
      <c r="AH49" s="173">
        <f t="shared" si="15"/>
        <v>0</v>
      </c>
      <c r="AI49" s="173"/>
      <c r="AJ49" s="173">
        <f t="shared" si="16"/>
        <v>0</v>
      </c>
      <c r="AK49" s="173"/>
      <c r="AL49" s="173">
        <f t="shared" si="17"/>
        <v>0</v>
      </c>
      <c r="AM49" s="173"/>
      <c r="AN49" s="173">
        <f t="shared" si="18"/>
        <v>0</v>
      </c>
      <c r="AO49" s="173"/>
      <c r="AP49" s="184">
        <f t="shared" si="19"/>
        <v>0</v>
      </c>
      <c r="AQ49" s="173"/>
      <c r="AR49" s="173">
        <f t="shared" si="20"/>
        <v>0</v>
      </c>
      <c r="AS49" s="173"/>
      <c r="AT49" s="173">
        <f t="shared" si="21"/>
        <v>0</v>
      </c>
      <c r="AU49" s="183"/>
      <c r="AV49" s="183">
        <f t="shared" si="22"/>
        <v>0</v>
      </c>
      <c r="AW49" s="191"/>
      <c r="AX49" s="194">
        <f t="shared" si="23"/>
        <v>0</v>
      </c>
      <c r="AY49" s="191"/>
      <c r="AZ49" s="191">
        <f t="shared" si="24"/>
        <v>0</v>
      </c>
      <c r="BA49" s="191"/>
      <c r="BB49" s="191">
        <f t="shared" si="25"/>
        <v>0</v>
      </c>
      <c r="BC49" s="191"/>
      <c r="BD49" s="194">
        <f t="shared" si="26"/>
        <v>0</v>
      </c>
      <c r="BE49" s="191"/>
      <c r="BF49" s="194">
        <f t="shared" si="27"/>
        <v>0</v>
      </c>
      <c r="BG49" s="194"/>
      <c r="BH49" s="194">
        <f t="shared" si="28"/>
        <v>0</v>
      </c>
      <c r="BI49" s="191"/>
      <c r="BJ49" s="191">
        <f t="shared" si="29"/>
        <v>0</v>
      </c>
      <c r="BK49" s="195"/>
      <c r="BL49" s="195">
        <f t="shared" si="30"/>
        <v>0</v>
      </c>
      <c r="BM49" s="195"/>
      <c r="BN49" s="195">
        <f t="shared" si="31"/>
        <v>0</v>
      </c>
      <c r="BO49" s="195"/>
      <c r="BP49" s="195">
        <f t="shared" si="32"/>
        <v>0</v>
      </c>
      <c r="BQ49" s="195"/>
      <c r="BR49" s="195">
        <f t="shared" si="33"/>
        <v>0</v>
      </c>
      <c r="BS49" s="195">
        <f t="shared" si="35"/>
        <v>0</v>
      </c>
      <c r="BT49" s="195">
        <f t="shared" si="34"/>
        <v>0</v>
      </c>
    </row>
    <row r="50" spans="1:72" ht="15">
      <c r="A50" s="87">
        <v>38</v>
      </c>
      <c r="B50" s="92" t="s">
        <v>20</v>
      </c>
      <c r="C50" s="263" t="s">
        <v>26</v>
      </c>
      <c r="D50" s="262">
        <v>5500</v>
      </c>
      <c r="E50" s="183"/>
      <c r="F50" s="173">
        <f t="shared" si="1"/>
        <v>0</v>
      </c>
      <c r="G50" s="173"/>
      <c r="H50" s="173">
        <f t="shared" si="2"/>
        <v>0</v>
      </c>
      <c r="I50" s="173"/>
      <c r="J50" s="173">
        <f t="shared" si="3"/>
        <v>0</v>
      </c>
      <c r="K50" s="173"/>
      <c r="L50" s="173">
        <f t="shared" si="4"/>
        <v>0</v>
      </c>
      <c r="M50" s="173"/>
      <c r="N50" s="173">
        <f t="shared" si="5"/>
        <v>0</v>
      </c>
      <c r="O50" s="173"/>
      <c r="P50" s="173">
        <f t="shared" si="6"/>
        <v>0</v>
      </c>
      <c r="Q50" s="173"/>
      <c r="R50" s="173">
        <f t="shared" si="7"/>
        <v>0</v>
      </c>
      <c r="S50" s="173"/>
      <c r="T50" s="173">
        <f t="shared" si="8"/>
        <v>0</v>
      </c>
      <c r="U50" s="173"/>
      <c r="V50" s="173">
        <f t="shared" si="9"/>
        <v>0</v>
      </c>
      <c r="W50" s="173"/>
      <c r="X50" s="173">
        <f t="shared" si="10"/>
        <v>0</v>
      </c>
      <c r="Y50" s="173"/>
      <c r="Z50" s="224">
        <f t="shared" si="11"/>
        <v>0</v>
      </c>
      <c r="AA50" s="173"/>
      <c r="AB50" s="173">
        <f t="shared" si="12"/>
        <v>0</v>
      </c>
      <c r="AC50" s="173"/>
      <c r="AD50" s="173">
        <f t="shared" si="13"/>
        <v>0</v>
      </c>
      <c r="AE50" s="173"/>
      <c r="AF50" s="173">
        <f t="shared" si="14"/>
        <v>0</v>
      </c>
      <c r="AG50" s="173"/>
      <c r="AH50" s="173">
        <f t="shared" si="15"/>
        <v>0</v>
      </c>
      <c r="AI50" s="173"/>
      <c r="AJ50" s="173">
        <f t="shared" si="16"/>
        <v>0</v>
      </c>
      <c r="AK50" s="173"/>
      <c r="AL50" s="173">
        <f t="shared" si="17"/>
        <v>0</v>
      </c>
      <c r="AM50" s="173"/>
      <c r="AN50" s="173">
        <f t="shared" si="18"/>
        <v>0</v>
      </c>
      <c r="AO50" s="173"/>
      <c r="AP50" s="184">
        <f t="shared" si="19"/>
        <v>0</v>
      </c>
      <c r="AQ50" s="173"/>
      <c r="AR50" s="173">
        <f t="shared" si="20"/>
        <v>0</v>
      </c>
      <c r="AS50" s="173"/>
      <c r="AT50" s="173">
        <f t="shared" si="21"/>
        <v>0</v>
      </c>
      <c r="AU50" s="183"/>
      <c r="AV50" s="183">
        <f t="shared" si="22"/>
        <v>0</v>
      </c>
      <c r="AW50" s="191"/>
      <c r="AX50" s="194">
        <f t="shared" si="23"/>
        <v>0</v>
      </c>
      <c r="AY50" s="191"/>
      <c r="AZ50" s="191">
        <f t="shared" si="24"/>
        <v>0</v>
      </c>
      <c r="BA50" s="191"/>
      <c r="BB50" s="191">
        <f t="shared" si="25"/>
        <v>0</v>
      </c>
      <c r="BC50" s="191"/>
      <c r="BD50" s="194">
        <f t="shared" si="26"/>
        <v>0</v>
      </c>
      <c r="BE50" s="191"/>
      <c r="BF50" s="194">
        <f t="shared" si="27"/>
        <v>0</v>
      </c>
      <c r="BG50" s="194"/>
      <c r="BH50" s="194">
        <f t="shared" si="28"/>
        <v>0</v>
      </c>
      <c r="BI50" s="191"/>
      <c r="BJ50" s="191">
        <f t="shared" si="29"/>
        <v>0</v>
      </c>
      <c r="BK50" s="195"/>
      <c r="BL50" s="195">
        <f t="shared" si="30"/>
        <v>0</v>
      </c>
      <c r="BM50" s="195"/>
      <c r="BN50" s="195">
        <f t="shared" si="31"/>
        <v>0</v>
      </c>
      <c r="BO50" s="195"/>
      <c r="BP50" s="195">
        <f t="shared" si="32"/>
        <v>0</v>
      </c>
      <c r="BQ50" s="195"/>
      <c r="BR50" s="195">
        <f t="shared" si="33"/>
        <v>0</v>
      </c>
      <c r="BS50" s="195">
        <f t="shared" si="35"/>
        <v>0</v>
      </c>
      <c r="BT50" s="195">
        <f t="shared" si="34"/>
        <v>0</v>
      </c>
    </row>
    <row r="51" spans="1:72" ht="15">
      <c r="A51" s="87">
        <v>39</v>
      </c>
      <c r="B51" s="102" t="s">
        <v>74</v>
      </c>
      <c r="C51" s="263"/>
      <c r="D51" s="262"/>
      <c r="E51" s="183"/>
      <c r="F51" s="173">
        <f t="shared" si="1"/>
        <v>0</v>
      </c>
      <c r="G51" s="173"/>
      <c r="H51" s="173">
        <f t="shared" si="2"/>
        <v>0</v>
      </c>
      <c r="I51" s="173"/>
      <c r="J51" s="173">
        <f t="shared" si="3"/>
        <v>0</v>
      </c>
      <c r="K51" s="173"/>
      <c r="L51" s="173">
        <f t="shared" si="4"/>
        <v>0</v>
      </c>
      <c r="M51" s="173"/>
      <c r="N51" s="173">
        <f t="shared" si="5"/>
        <v>0</v>
      </c>
      <c r="O51" s="173"/>
      <c r="P51" s="173">
        <f t="shared" si="6"/>
        <v>0</v>
      </c>
      <c r="Q51" s="173"/>
      <c r="R51" s="173">
        <f t="shared" si="7"/>
        <v>0</v>
      </c>
      <c r="S51" s="173"/>
      <c r="T51" s="173">
        <f t="shared" si="8"/>
        <v>0</v>
      </c>
      <c r="U51" s="173"/>
      <c r="V51" s="173">
        <f t="shared" si="9"/>
        <v>0</v>
      </c>
      <c r="W51" s="173"/>
      <c r="X51" s="173">
        <f t="shared" si="10"/>
        <v>0</v>
      </c>
      <c r="Y51" s="173"/>
      <c r="Z51" s="224">
        <f t="shared" si="11"/>
        <v>0</v>
      </c>
      <c r="AA51" s="173"/>
      <c r="AB51" s="173">
        <f t="shared" si="12"/>
        <v>0</v>
      </c>
      <c r="AC51" s="173"/>
      <c r="AD51" s="173">
        <f t="shared" si="13"/>
        <v>0</v>
      </c>
      <c r="AE51" s="173"/>
      <c r="AF51" s="173">
        <f t="shared" si="14"/>
        <v>0</v>
      </c>
      <c r="AG51" s="173"/>
      <c r="AH51" s="173">
        <f t="shared" si="15"/>
        <v>0</v>
      </c>
      <c r="AI51" s="173"/>
      <c r="AJ51" s="173">
        <f t="shared" si="16"/>
        <v>0</v>
      </c>
      <c r="AK51" s="173"/>
      <c r="AL51" s="173">
        <f t="shared" si="17"/>
        <v>0</v>
      </c>
      <c r="AM51" s="173"/>
      <c r="AN51" s="173">
        <f t="shared" si="18"/>
        <v>0</v>
      </c>
      <c r="AO51" s="173"/>
      <c r="AP51" s="184">
        <f t="shared" si="19"/>
        <v>0</v>
      </c>
      <c r="AQ51" s="173"/>
      <c r="AR51" s="173">
        <f t="shared" si="20"/>
        <v>0</v>
      </c>
      <c r="AS51" s="173"/>
      <c r="AT51" s="173">
        <f t="shared" si="21"/>
        <v>0</v>
      </c>
      <c r="AU51" s="183"/>
      <c r="AV51" s="183">
        <f t="shared" si="22"/>
        <v>0</v>
      </c>
      <c r="AW51" s="191"/>
      <c r="AX51" s="194">
        <f t="shared" si="23"/>
        <v>0</v>
      </c>
      <c r="AY51" s="191"/>
      <c r="AZ51" s="191">
        <f t="shared" si="24"/>
        <v>0</v>
      </c>
      <c r="BA51" s="191"/>
      <c r="BB51" s="191">
        <f t="shared" si="25"/>
        <v>0</v>
      </c>
      <c r="BC51" s="191"/>
      <c r="BD51" s="194">
        <f t="shared" si="26"/>
        <v>0</v>
      </c>
      <c r="BE51" s="191"/>
      <c r="BF51" s="194">
        <f t="shared" si="27"/>
        <v>0</v>
      </c>
      <c r="BG51" s="194"/>
      <c r="BH51" s="194">
        <f t="shared" si="28"/>
        <v>0</v>
      </c>
      <c r="BI51" s="191"/>
      <c r="BJ51" s="191">
        <f t="shared" si="29"/>
        <v>0</v>
      </c>
      <c r="BK51" s="195"/>
      <c r="BL51" s="195">
        <f t="shared" si="30"/>
        <v>0</v>
      </c>
      <c r="BM51" s="195"/>
      <c r="BN51" s="195">
        <f t="shared" si="31"/>
        <v>0</v>
      </c>
      <c r="BO51" s="195"/>
      <c r="BP51" s="195">
        <f t="shared" si="32"/>
        <v>0</v>
      </c>
      <c r="BQ51" s="195"/>
      <c r="BR51" s="195">
        <f t="shared" si="33"/>
        <v>0</v>
      </c>
      <c r="BS51" s="195">
        <f t="shared" si="35"/>
        <v>0</v>
      </c>
      <c r="BT51" s="195">
        <f t="shared" si="34"/>
        <v>0</v>
      </c>
    </row>
    <row r="52" spans="1:72" ht="15">
      <c r="A52" s="87">
        <v>40</v>
      </c>
      <c r="B52" s="217" t="s">
        <v>8</v>
      </c>
      <c r="C52" s="263" t="s">
        <v>9</v>
      </c>
      <c r="D52" s="262">
        <v>360</v>
      </c>
      <c r="E52" s="183"/>
      <c r="F52" s="173">
        <f t="shared" si="1"/>
        <v>0</v>
      </c>
      <c r="G52" s="173">
        <v>35</v>
      </c>
      <c r="H52" s="173">
        <f t="shared" si="2"/>
        <v>12600</v>
      </c>
      <c r="I52" s="173"/>
      <c r="J52" s="173">
        <f t="shared" si="3"/>
        <v>0</v>
      </c>
      <c r="K52" s="173"/>
      <c r="L52" s="173">
        <f t="shared" si="4"/>
        <v>0</v>
      </c>
      <c r="M52" s="173"/>
      <c r="N52" s="173">
        <f t="shared" si="5"/>
        <v>0</v>
      </c>
      <c r="O52" s="173"/>
      <c r="P52" s="173">
        <f t="shared" si="6"/>
        <v>0</v>
      </c>
      <c r="Q52" s="173"/>
      <c r="R52" s="173">
        <f t="shared" si="7"/>
        <v>0</v>
      </c>
      <c r="S52" s="173"/>
      <c r="T52" s="173">
        <f t="shared" si="8"/>
        <v>0</v>
      </c>
      <c r="U52" s="173"/>
      <c r="V52" s="173">
        <f t="shared" si="9"/>
        <v>0</v>
      </c>
      <c r="W52" s="173"/>
      <c r="X52" s="173">
        <f t="shared" si="10"/>
        <v>0</v>
      </c>
      <c r="Y52" s="173"/>
      <c r="Z52" s="224">
        <f t="shared" si="11"/>
        <v>0</v>
      </c>
      <c r="AA52" s="173"/>
      <c r="AB52" s="173">
        <f t="shared" si="12"/>
        <v>0</v>
      </c>
      <c r="AC52" s="173"/>
      <c r="AD52" s="173">
        <f t="shared" si="13"/>
        <v>0</v>
      </c>
      <c r="AE52" s="173"/>
      <c r="AF52" s="173">
        <f t="shared" si="14"/>
        <v>0</v>
      </c>
      <c r="AG52" s="173"/>
      <c r="AH52" s="173">
        <f t="shared" si="15"/>
        <v>0</v>
      </c>
      <c r="AI52" s="173"/>
      <c r="AJ52" s="173">
        <f t="shared" si="16"/>
        <v>0</v>
      </c>
      <c r="AK52" s="173"/>
      <c r="AL52" s="173">
        <f t="shared" si="17"/>
        <v>0</v>
      </c>
      <c r="AM52" s="173"/>
      <c r="AN52" s="173">
        <f t="shared" si="18"/>
        <v>0</v>
      </c>
      <c r="AO52" s="173"/>
      <c r="AP52" s="184">
        <f t="shared" si="19"/>
        <v>0</v>
      </c>
      <c r="AQ52" s="173"/>
      <c r="AR52" s="173">
        <f t="shared" si="20"/>
        <v>0</v>
      </c>
      <c r="AS52" s="173"/>
      <c r="AT52" s="173">
        <f t="shared" si="21"/>
        <v>0</v>
      </c>
      <c r="AU52" s="183"/>
      <c r="AV52" s="183">
        <f t="shared" si="22"/>
        <v>0</v>
      </c>
      <c r="AW52" s="191"/>
      <c r="AX52" s="194">
        <f t="shared" si="23"/>
        <v>0</v>
      </c>
      <c r="AY52" s="191"/>
      <c r="AZ52" s="191">
        <f t="shared" si="24"/>
        <v>0</v>
      </c>
      <c r="BA52" s="191"/>
      <c r="BB52" s="191">
        <f t="shared" si="25"/>
        <v>0</v>
      </c>
      <c r="BC52" s="191">
        <v>20</v>
      </c>
      <c r="BD52" s="194">
        <f t="shared" si="26"/>
        <v>7200</v>
      </c>
      <c r="BE52" s="191">
        <v>20</v>
      </c>
      <c r="BF52" s="194">
        <f t="shared" si="27"/>
        <v>7200</v>
      </c>
      <c r="BG52" s="194"/>
      <c r="BH52" s="194">
        <f t="shared" si="28"/>
        <v>0</v>
      </c>
      <c r="BI52" s="191"/>
      <c r="BJ52" s="191">
        <f t="shared" si="29"/>
        <v>0</v>
      </c>
      <c r="BK52" s="195"/>
      <c r="BL52" s="195">
        <f t="shared" si="30"/>
        <v>0</v>
      </c>
      <c r="BM52" s="195"/>
      <c r="BN52" s="195">
        <f t="shared" si="31"/>
        <v>0</v>
      </c>
      <c r="BO52" s="195"/>
      <c r="BP52" s="195">
        <f t="shared" si="32"/>
        <v>0</v>
      </c>
      <c r="BQ52" s="195"/>
      <c r="BR52" s="195">
        <f t="shared" si="33"/>
        <v>0</v>
      </c>
      <c r="BS52" s="195">
        <f t="shared" si="35"/>
        <v>75</v>
      </c>
      <c r="BT52" s="195">
        <f t="shared" si="34"/>
        <v>27000</v>
      </c>
    </row>
    <row r="53" spans="1:72" ht="15">
      <c r="A53" s="87">
        <v>41</v>
      </c>
      <c r="B53" s="92" t="s">
        <v>10</v>
      </c>
      <c r="C53" s="263" t="s">
        <v>9</v>
      </c>
      <c r="D53" s="262">
        <v>420</v>
      </c>
      <c r="E53" s="183"/>
      <c r="F53" s="173">
        <f t="shared" si="1"/>
        <v>0</v>
      </c>
      <c r="G53" s="173">
        <v>10</v>
      </c>
      <c r="H53" s="173">
        <f t="shared" si="2"/>
        <v>4200</v>
      </c>
      <c r="I53" s="173"/>
      <c r="J53" s="173">
        <f t="shared" si="3"/>
        <v>0</v>
      </c>
      <c r="K53" s="173"/>
      <c r="L53" s="173">
        <f t="shared" si="4"/>
        <v>0</v>
      </c>
      <c r="M53" s="173"/>
      <c r="N53" s="173">
        <f t="shared" si="5"/>
        <v>0</v>
      </c>
      <c r="O53" s="173">
        <v>15</v>
      </c>
      <c r="P53" s="173">
        <f t="shared" si="6"/>
        <v>6300</v>
      </c>
      <c r="Q53" s="173"/>
      <c r="R53" s="173">
        <f t="shared" si="7"/>
        <v>0</v>
      </c>
      <c r="S53" s="173">
        <v>10</v>
      </c>
      <c r="T53" s="173">
        <f t="shared" si="8"/>
        <v>4200</v>
      </c>
      <c r="U53" s="173"/>
      <c r="V53" s="173">
        <f t="shared" si="9"/>
        <v>0</v>
      </c>
      <c r="W53" s="173">
        <v>5</v>
      </c>
      <c r="X53" s="173">
        <f t="shared" si="10"/>
        <v>2100</v>
      </c>
      <c r="Y53" s="173"/>
      <c r="Z53" s="224">
        <f t="shared" si="11"/>
        <v>0</v>
      </c>
      <c r="AA53" s="173"/>
      <c r="AB53" s="173">
        <f t="shared" si="12"/>
        <v>0</v>
      </c>
      <c r="AC53" s="173"/>
      <c r="AD53" s="173">
        <f t="shared" si="13"/>
        <v>0</v>
      </c>
      <c r="AE53" s="173"/>
      <c r="AF53" s="173">
        <f t="shared" si="14"/>
        <v>0</v>
      </c>
      <c r="AG53" s="173"/>
      <c r="AH53" s="173">
        <f t="shared" si="15"/>
        <v>0</v>
      </c>
      <c r="AI53" s="173">
        <v>160</v>
      </c>
      <c r="AJ53" s="173">
        <f t="shared" si="16"/>
        <v>67200</v>
      </c>
      <c r="AK53" s="173"/>
      <c r="AL53" s="173">
        <f t="shared" si="17"/>
        <v>0</v>
      </c>
      <c r="AM53" s="173">
        <v>160</v>
      </c>
      <c r="AN53" s="173">
        <f t="shared" si="18"/>
        <v>67200</v>
      </c>
      <c r="AO53" s="173"/>
      <c r="AP53" s="184">
        <f t="shared" si="19"/>
        <v>0</v>
      </c>
      <c r="AQ53" s="173"/>
      <c r="AR53" s="173">
        <f t="shared" si="20"/>
        <v>0</v>
      </c>
      <c r="AS53" s="173">
        <f>25*0</f>
        <v>0</v>
      </c>
      <c r="AT53" s="173">
        <f t="shared" si="21"/>
        <v>0</v>
      </c>
      <c r="AU53" s="183"/>
      <c r="AV53" s="183">
        <f t="shared" si="22"/>
        <v>0</v>
      </c>
      <c r="AW53" s="191"/>
      <c r="AX53" s="194">
        <f t="shared" si="23"/>
        <v>0</v>
      </c>
      <c r="AY53" s="191"/>
      <c r="AZ53" s="191">
        <f t="shared" si="24"/>
        <v>0</v>
      </c>
      <c r="BA53" s="191"/>
      <c r="BB53" s="191">
        <f t="shared" si="25"/>
        <v>0</v>
      </c>
      <c r="BC53" s="191">
        <v>20</v>
      </c>
      <c r="BD53" s="194">
        <f t="shared" si="26"/>
        <v>8400</v>
      </c>
      <c r="BE53" s="191"/>
      <c r="BF53" s="194">
        <f t="shared" si="27"/>
        <v>0</v>
      </c>
      <c r="BG53" s="194"/>
      <c r="BH53" s="194">
        <f t="shared" si="28"/>
        <v>0</v>
      </c>
      <c r="BI53" s="191"/>
      <c r="BJ53" s="191">
        <f t="shared" si="29"/>
        <v>0</v>
      </c>
      <c r="BK53" s="195"/>
      <c r="BL53" s="195">
        <f t="shared" si="30"/>
        <v>0</v>
      </c>
      <c r="BM53" s="195"/>
      <c r="BN53" s="195">
        <f t="shared" si="31"/>
        <v>0</v>
      </c>
      <c r="BO53" s="195"/>
      <c r="BP53" s="195">
        <f t="shared" si="32"/>
        <v>0</v>
      </c>
      <c r="BQ53" s="195"/>
      <c r="BR53" s="195">
        <f t="shared" si="33"/>
        <v>0</v>
      </c>
      <c r="BS53" s="195">
        <f t="shared" si="35"/>
        <v>380</v>
      </c>
      <c r="BT53" s="195">
        <f t="shared" si="34"/>
        <v>159600</v>
      </c>
    </row>
    <row r="54" spans="1:72" ht="15">
      <c r="A54" s="87">
        <v>42</v>
      </c>
      <c r="B54" s="92" t="s">
        <v>11</v>
      </c>
      <c r="C54" s="263" t="s">
        <v>9</v>
      </c>
      <c r="D54" s="262">
        <v>480</v>
      </c>
      <c r="E54" s="183"/>
      <c r="F54" s="173">
        <f t="shared" si="1"/>
        <v>0</v>
      </c>
      <c r="G54" s="173"/>
      <c r="H54" s="173">
        <f t="shared" si="2"/>
        <v>0</v>
      </c>
      <c r="I54" s="173"/>
      <c r="J54" s="173">
        <f t="shared" si="3"/>
        <v>0</v>
      </c>
      <c r="K54" s="173"/>
      <c r="L54" s="173">
        <f t="shared" si="4"/>
        <v>0</v>
      </c>
      <c r="M54" s="173"/>
      <c r="N54" s="173">
        <f t="shared" si="5"/>
        <v>0</v>
      </c>
      <c r="O54" s="173"/>
      <c r="P54" s="173">
        <f t="shared" si="6"/>
        <v>0</v>
      </c>
      <c r="Q54" s="173"/>
      <c r="R54" s="173">
        <f t="shared" si="7"/>
        <v>0</v>
      </c>
      <c r="S54" s="173"/>
      <c r="T54" s="173">
        <f t="shared" si="8"/>
        <v>0</v>
      </c>
      <c r="U54" s="173"/>
      <c r="V54" s="173">
        <f t="shared" si="9"/>
        <v>0</v>
      </c>
      <c r="W54" s="173"/>
      <c r="X54" s="173">
        <f t="shared" si="10"/>
        <v>0</v>
      </c>
      <c r="Y54" s="173"/>
      <c r="Z54" s="224">
        <f t="shared" si="11"/>
        <v>0</v>
      </c>
      <c r="AA54" s="173"/>
      <c r="AB54" s="173">
        <f t="shared" si="12"/>
        <v>0</v>
      </c>
      <c r="AC54" s="173"/>
      <c r="AD54" s="173">
        <f t="shared" si="13"/>
        <v>0</v>
      </c>
      <c r="AE54" s="173"/>
      <c r="AF54" s="173">
        <f t="shared" si="14"/>
        <v>0</v>
      </c>
      <c r="AG54" s="173"/>
      <c r="AH54" s="173">
        <f t="shared" si="15"/>
        <v>0</v>
      </c>
      <c r="AI54" s="173"/>
      <c r="AJ54" s="173">
        <f t="shared" si="16"/>
        <v>0</v>
      </c>
      <c r="AK54" s="173"/>
      <c r="AL54" s="173">
        <f t="shared" si="17"/>
        <v>0</v>
      </c>
      <c r="AM54" s="173"/>
      <c r="AN54" s="173">
        <f t="shared" si="18"/>
        <v>0</v>
      </c>
      <c r="AO54" s="173"/>
      <c r="AP54" s="184">
        <f t="shared" si="19"/>
        <v>0</v>
      </c>
      <c r="AQ54" s="173">
        <v>15</v>
      </c>
      <c r="AR54" s="173">
        <f t="shared" si="20"/>
        <v>7200</v>
      </c>
      <c r="AS54" s="173">
        <f>60*0</f>
        <v>0</v>
      </c>
      <c r="AT54" s="173">
        <f t="shared" si="21"/>
        <v>0</v>
      </c>
      <c r="AU54" s="183"/>
      <c r="AV54" s="183">
        <f t="shared" si="22"/>
        <v>0</v>
      </c>
      <c r="AW54" s="191"/>
      <c r="AX54" s="194">
        <f t="shared" si="23"/>
        <v>0</v>
      </c>
      <c r="AY54" s="191"/>
      <c r="AZ54" s="191">
        <f t="shared" si="24"/>
        <v>0</v>
      </c>
      <c r="BA54" s="191"/>
      <c r="BB54" s="191">
        <f t="shared" si="25"/>
        <v>0</v>
      </c>
      <c r="BC54" s="191"/>
      <c r="BD54" s="194">
        <f t="shared" si="26"/>
        <v>0</v>
      </c>
      <c r="BE54" s="191">
        <v>10</v>
      </c>
      <c r="BF54" s="194">
        <f t="shared" si="27"/>
        <v>4800</v>
      </c>
      <c r="BG54" s="194">
        <f>2*0</f>
        <v>0</v>
      </c>
      <c r="BH54" s="194">
        <f t="shared" si="28"/>
        <v>0</v>
      </c>
      <c r="BI54" s="191">
        <f>2*0</f>
        <v>0</v>
      </c>
      <c r="BJ54" s="191">
        <f t="shared" si="29"/>
        <v>0</v>
      </c>
      <c r="BK54" s="195"/>
      <c r="BL54" s="195">
        <f t="shared" si="30"/>
        <v>0</v>
      </c>
      <c r="BM54" s="195"/>
      <c r="BN54" s="195">
        <f t="shared" si="31"/>
        <v>0</v>
      </c>
      <c r="BO54" s="195"/>
      <c r="BP54" s="195">
        <f t="shared" si="32"/>
        <v>0</v>
      </c>
      <c r="BQ54" s="195"/>
      <c r="BR54" s="195">
        <f t="shared" si="33"/>
        <v>0</v>
      </c>
      <c r="BS54" s="195">
        <f t="shared" si="35"/>
        <v>25</v>
      </c>
      <c r="BT54" s="195">
        <f t="shared" si="34"/>
        <v>12000</v>
      </c>
    </row>
    <row r="55" spans="1:72" ht="15">
      <c r="A55" s="87">
        <v>43</v>
      </c>
      <c r="B55" s="92" t="s">
        <v>12</v>
      </c>
      <c r="C55" s="263" t="s">
        <v>9</v>
      </c>
      <c r="D55" s="262">
        <v>520</v>
      </c>
      <c r="E55" s="183"/>
      <c r="F55" s="173">
        <f t="shared" si="1"/>
        <v>0</v>
      </c>
      <c r="G55" s="173"/>
      <c r="H55" s="173">
        <f t="shared" si="2"/>
        <v>0</v>
      </c>
      <c r="I55" s="173"/>
      <c r="J55" s="173">
        <f t="shared" si="3"/>
        <v>0</v>
      </c>
      <c r="K55" s="173"/>
      <c r="L55" s="173">
        <f t="shared" si="4"/>
        <v>0</v>
      </c>
      <c r="M55" s="173"/>
      <c r="N55" s="173">
        <f t="shared" si="5"/>
        <v>0</v>
      </c>
      <c r="O55" s="173"/>
      <c r="P55" s="173">
        <f t="shared" si="6"/>
        <v>0</v>
      </c>
      <c r="Q55" s="173"/>
      <c r="R55" s="173">
        <f t="shared" si="7"/>
        <v>0</v>
      </c>
      <c r="S55" s="173"/>
      <c r="T55" s="173">
        <f t="shared" si="8"/>
        <v>0</v>
      </c>
      <c r="U55" s="173"/>
      <c r="V55" s="173">
        <f t="shared" si="9"/>
        <v>0</v>
      </c>
      <c r="W55" s="173">
        <f>2*0</f>
        <v>0</v>
      </c>
      <c r="X55" s="173">
        <f t="shared" si="10"/>
        <v>0</v>
      </c>
      <c r="Y55" s="173">
        <v>40</v>
      </c>
      <c r="Z55" s="224">
        <f t="shared" si="11"/>
        <v>20800</v>
      </c>
      <c r="AA55" s="173"/>
      <c r="AB55" s="173">
        <f t="shared" si="12"/>
        <v>0</v>
      </c>
      <c r="AC55" s="173"/>
      <c r="AD55" s="173">
        <f t="shared" si="13"/>
        <v>0</v>
      </c>
      <c r="AE55" s="173"/>
      <c r="AF55" s="173">
        <f t="shared" si="14"/>
        <v>0</v>
      </c>
      <c r="AG55" s="173"/>
      <c r="AH55" s="173">
        <f t="shared" si="15"/>
        <v>0</v>
      </c>
      <c r="AI55" s="173"/>
      <c r="AJ55" s="173">
        <f t="shared" si="16"/>
        <v>0</v>
      </c>
      <c r="AK55" s="173"/>
      <c r="AL55" s="173">
        <f t="shared" si="17"/>
        <v>0</v>
      </c>
      <c r="AM55" s="173"/>
      <c r="AN55" s="173">
        <f t="shared" si="18"/>
        <v>0</v>
      </c>
      <c r="AO55" s="173"/>
      <c r="AP55" s="184">
        <f t="shared" si="19"/>
        <v>0</v>
      </c>
      <c r="AQ55" s="173"/>
      <c r="AR55" s="173">
        <f t="shared" si="20"/>
        <v>0</v>
      </c>
      <c r="AS55" s="173">
        <f>60*0</f>
        <v>0</v>
      </c>
      <c r="AT55" s="173">
        <f t="shared" si="21"/>
        <v>0</v>
      </c>
      <c r="AU55" s="183"/>
      <c r="AV55" s="183">
        <f t="shared" si="22"/>
        <v>0</v>
      </c>
      <c r="AW55" s="191"/>
      <c r="AX55" s="194">
        <f t="shared" si="23"/>
        <v>0</v>
      </c>
      <c r="AY55" s="191"/>
      <c r="AZ55" s="191">
        <f t="shared" si="24"/>
        <v>0</v>
      </c>
      <c r="BA55" s="191"/>
      <c r="BB55" s="191">
        <f t="shared" si="25"/>
        <v>0</v>
      </c>
      <c r="BC55" s="191"/>
      <c r="BD55" s="194">
        <f t="shared" si="26"/>
        <v>0</v>
      </c>
      <c r="BE55" s="191"/>
      <c r="BF55" s="194">
        <f t="shared" si="27"/>
        <v>0</v>
      </c>
      <c r="BG55" s="194"/>
      <c r="BH55" s="194">
        <f t="shared" si="28"/>
        <v>0</v>
      </c>
      <c r="BI55" s="191"/>
      <c r="BJ55" s="191">
        <f t="shared" si="29"/>
        <v>0</v>
      </c>
      <c r="BK55" s="195"/>
      <c r="BL55" s="195">
        <f t="shared" si="30"/>
        <v>0</v>
      </c>
      <c r="BM55" s="195"/>
      <c r="BN55" s="195">
        <f t="shared" si="31"/>
        <v>0</v>
      </c>
      <c r="BO55" s="195"/>
      <c r="BP55" s="195">
        <f t="shared" si="32"/>
        <v>0</v>
      </c>
      <c r="BQ55" s="195"/>
      <c r="BR55" s="195">
        <f t="shared" si="33"/>
        <v>0</v>
      </c>
      <c r="BS55" s="195">
        <f t="shared" si="35"/>
        <v>40</v>
      </c>
      <c r="BT55" s="195">
        <f t="shared" si="34"/>
        <v>20800</v>
      </c>
    </row>
    <row r="56" spans="1:72" ht="15">
      <c r="A56" s="87">
        <v>44</v>
      </c>
      <c r="B56" s="92" t="s">
        <v>27</v>
      </c>
      <c r="C56" s="263" t="s">
        <v>9</v>
      </c>
      <c r="D56" s="262">
        <v>550</v>
      </c>
      <c r="E56" s="183"/>
      <c r="F56" s="173">
        <f t="shared" si="1"/>
        <v>0</v>
      </c>
      <c r="G56" s="173"/>
      <c r="H56" s="173">
        <f t="shared" si="2"/>
        <v>0</v>
      </c>
      <c r="I56" s="173"/>
      <c r="J56" s="173">
        <f t="shared" si="3"/>
        <v>0</v>
      </c>
      <c r="K56" s="173"/>
      <c r="L56" s="173">
        <f t="shared" si="4"/>
        <v>0</v>
      </c>
      <c r="M56" s="173"/>
      <c r="N56" s="173">
        <f t="shared" si="5"/>
        <v>0</v>
      </c>
      <c r="O56" s="173"/>
      <c r="P56" s="173">
        <f t="shared" si="6"/>
        <v>0</v>
      </c>
      <c r="Q56" s="173"/>
      <c r="R56" s="173">
        <f t="shared" si="7"/>
        <v>0</v>
      </c>
      <c r="S56" s="173"/>
      <c r="T56" s="173">
        <f t="shared" si="8"/>
        <v>0</v>
      </c>
      <c r="U56" s="173"/>
      <c r="V56" s="173">
        <f t="shared" si="9"/>
        <v>0</v>
      </c>
      <c r="W56" s="173"/>
      <c r="X56" s="173">
        <f t="shared" si="10"/>
        <v>0</v>
      </c>
      <c r="Y56" s="173"/>
      <c r="Z56" s="224">
        <f t="shared" si="11"/>
        <v>0</v>
      </c>
      <c r="AA56" s="173"/>
      <c r="AB56" s="173">
        <f t="shared" si="12"/>
        <v>0</v>
      </c>
      <c r="AC56" s="173"/>
      <c r="AD56" s="173">
        <f t="shared" si="13"/>
        <v>0</v>
      </c>
      <c r="AE56" s="173"/>
      <c r="AF56" s="173">
        <f t="shared" si="14"/>
        <v>0</v>
      </c>
      <c r="AG56" s="173"/>
      <c r="AH56" s="173">
        <f t="shared" si="15"/>
        <v>0</v>
      </c>
      <c r="AI56" s="173"/>
      <c r="AJ56" s="173">
        <f t="shared" si="16"/>
        <v>0</v>
      </c>
      <c r="AK56" s="173">
        <v>10</v>
      </c>
      <c r="AL56" s="173">
        <f t="shared" si="17"/>
        <v>5500</v>
      </c>
      <c r="AM56" s="173"/>
      <c r="AN56" s="173">
        <f t="shared" si="18"/>
        <v>0</v>
      </c>
      <c r="AO56" s="173"/>
      <c r="AP56" s="184">
        <f t="shared" si="19"/>
        <v>0</v>
      </c>
      <c r="AQ56" s="173"/>
      <c r="AR56" s="173">
        <f t="shared" si="20"/>
        <v>0</v>
      </c>
      <c r="AS56" s="173"/>
      <c r="AT56" s="173">
        <f t="shared" si="21"/>
        <v>0</v>
      </c>
      <c r="AU56" s="183"/>
      <c r="AV56" s="183">
        <f t="shared" si="22"/>
        <v>0</v>
      </c>
      <c r="AW56" s="191"/>
      <c r="AX56" s="194">
        <f t="shared" si="23"/>
        <v>0</v>
      </c>
      <c r="AY56" s="191"/>
      <c r="AZ56" s="191">
        <f t="shared" si="24"/>
        <v>0</v>
      </c>
      <c r="BA56" s="191"/>
      <c r="BB56" s="191">
        <f t="shared" si="25"/>
        <v>0</v>
      </c>
      <c r="BC56" s="191"/>
      <c r="BD56" s="194">
        <f t="shared" si="26"/>
        <v>0</v>
      </c>
      <c r="BE56" s="191"/>
      <c r="BF56" s="194">
        <f t="shared" si="27"/>
        <v>0</v>
      </c>
      <c r="BG56" s="194">
        <v>17</v>
      </c>
      <c r="BH56" s="194">
        <f t="shared" si="28"/>
        <v>9350</v>
      </c>
      <c r="BI56" s="191"/>
      <c r="BJ56" s="191">
        <f t="shared" si="29"/>
        <v>0</v>
      </c>
      <c r="BK56" s="195"/>
      <c r="BL56" s="195">
        <f t="shared" si="30"/>
        <v>0</v>
      </c>
      <c r="BM56" s="195"/>
      <c r="BN56" s="195">
        <f t="shared" si="31"/>
        <v>0</v>
      </c>
      <c r="BO56" s="195"/>
      <c r="BP56" s="195">
        <f t="shared" si="32"/>
        <v>0</v>
      </c>
      <c r="BQ56" s="195"/>
      <c r="BR56" s="195">
        <f t="shared" si="33"/>
        <v>0</v>
      </c>
      <c r="BS56" s="195">
        <f t="shared" si="35"/>
        <v>27</v>
      </c>
      <c r="BT56" s="195">
        <f t="shared" si="34"/>
        <v>14850</v>
      </c>
    </row>
    <row r="57" spans="1:72" ht="15">
      <c r="A57" s="87">
        <v>45</v>
      </c>
      <c r="B57" s="219" t="s">
        <v>330</v>
      </c>
      <c r="C57" s="263" t="s">
        <v>9</v>
      </c>
      <c r="D57" s="262">
        <v>770</v>
      </c>
      <c r="E57" s="183"/>
      <c r="F57" s="173">
        <f t="shared" si="1"/>
        <v>0</v>
      </c>
      <c r="G57" s="173"/>
      <c r="H57" s="173">
        <f t="shared" si="2"/>
        <v>0</v>
      </c>
      <c r="I57" s="173"/>
      <c r="J57" s="173">
        <f t="shared" si="3"/>
        <v>0</v>
      </c>
      <c r="K57" s="173">
        <v>5</v>
      </c>
      <c r="L57" s="173">
        <f t="shared" si="4"/>
        <v>3850</v>
      </c>
      <c r="M57" s="173"/>
      <c r="N57" s="173">
        <f t="shared" si="5"/>
        <v>0</v>
      </c>
      <c r="O57" s="173"/>
      <c r="P57" s="173">
        <f t="shared" si="6"/>
        <v>0</v>
      </c>
      <c r="Q57" s="173"/>
      <c r="R57" s="173">
        <f t="shared" si="7"/>
        <v>0</v>
      </c>
      <c r="S57" s="173"/>
      <c r="T57" s="173">
        <f t="shared" si="8"/>
        <v>0</v>
      </c>
      <c r="U57" s="173"/>
      <c r="V57" s="173">
        <f t="shared" si="9"/>
        <v>0</v>
      </c>
      <c r="W57" s="173"/>
      <c r="X57" s="173">
        <f t="shared" si="10"/>
        <v>0</v>
      </c>
      <c r="Y57" s="173">
        <v>40</v>
      </c>
      <c r="Z57" s="224">
        <f t="shared" si="11"/>
        <v>30800</v>
      </c>
      <c r="AA57" s="173"/>
      <c r="AB57" s="173">
        <f t="shared" si="12"/>
        <v>0</v>
      </c>
      <c r="AC57" s="173"/>
      <c r="AD57" s="173">
        <f t="shared" si="13"/>
        <v>0</v>
      </c>
      <c r="AE57" s="173"/>
      <c r="AF57" s="173">
        <f t="shared" si="14"/>
        <v>0</v>
      </c>
      <c r="AG57" s="173"/>
      <c r="AH57" s="173">
        <f t="shared" si="15"/>
        <v>0</v>
      </c>
      <c r="AI57" s="173"/>
      <c r="AJ57" s="173">
        <f t="shared" si="16"/>
        <v>0</v>
      </c>
      <c r="AK57" s="173"/>
      <c r="AL57" s="173">
        <f t="shared" si="17"/>
        <v>0</v>
      </c>
      <c r="AM57" s="173">
        <v>10</v>
      </c>
      <c r="AN57" s="173">
        <f t="shared" si="18"/>
        <v>7700</v>
      </c>
      <c r="AO57" s="173"/>
      <c r="AP57" s="184">
        <f t="shared" si="19"/>
        <v>0</v>
      </c>
      <c r="AQ57" s="173"/>
      <c r="AR57" s="173">
        <f t="shared" si="20"/>
        <v>0</v>
      </c>
      <c r="AS57" s="173"/>
      <c r="AT57" s="173">
        <f t="shared" si="21"/>
        <v>0</v>
      </c>
      <c r="AU57" s="183"/>
      <c r="AV57" s="183">
        <f t="shared" si="22"/>
        <v>0</v>
      </c>
      <c r="AW57" s="191"/>
      <c r="AX57" s="194">
        <f t="shared" si="23"/>
        <v>0</v>
      </c>
      <c r="AY57" s="191"/>
      <c r="AZ57" s="191">
        <f t="shared" si="24"/>
        <v>0</v>
      </c>
      <c r="BA57" s="191"/>
      <c r="BB57" s="191">
        <f t="shared" si="25"/>
        <v>0</v>
      </c>
      <c r="BC57" s="191"/>
      <c r="BD57" s="194">
        <f t="shared" si="26"/>
        <v>0</v>
      </c>
      <c r="BE57" s="191">
        <v>25</v>
      </c>
      <c r="BF57" s="194">
        <f t="shared" si="27"/>
        <v>19250</v>
      </c>
      <c r="BG57" s="194">
        <v>15</v>
      </c>
      <c r="BH57" s="194">
        <f t="shared" si="28"/>
        <v>11550</v>
      </c>
      <c r="BI57" s="191"/>
      <c r="BJ57" s="191">
        <f t="shared" si="29"/>
        <v>0</v>
      </c>
      <c r="BK57" s="195"/>
      <c r="BL57" s="195">
        <f t="shared" si="30"/>
        <v>0</v>
      </c>
      <c r="BM57" s="195"/>
      <c r="BN57" s="195">
        <f t="shared" si="31"/>
        <v>0</v>
      </c>
      <c r="BO57" s="195"/>
      <c r="BP57" s="195">
        <f t="shared" si="32"/>
        <v>0</v>
      </c>
      <c r="BQ57" s="195"/>
      <c r="BR57" s="195">
        <f t="shared" si="33"/>
        <v>0</v>
      </c>
      <c r="BS57" s="195">
        <f t="shared" si="35"/>
        <v>95</v>
      </c>
      <c r="BT57" s="195">
        <f t="shared" si="34"/>
        <v>73150</v>
      </c>
    </row>
    <row r="58" spans="1:72" ht="15">
      <c r="A58" s="87">
        <v>46</v>
      </c>
      <c r="B58" s="219" t="s">
        <v>331</v>
      </c>
      <c r="C58" s="263" t="s">
        <v>9</v>
      </c>
      <c r="D58" s="262">
        <v>960</v>
      </c>
      <c r="E58" s="183"/>
      <c r="F58" s="173">
        <f t="shared" si="1"/>
        <v>0</v>
      </c>
      <c r="G58" s="173"/>
      <c r="H58" s="173">
        <f t="shared" si="2"/>
        <v>0</v>
      </c>
      <c r="I58" s="173"/>
      <c r="J58" s="173">
        <f t="shared" si="3"/>
        <v>0</v>
      </c>
      <c r="K58" s="173"/>
      <c r="L58" s="173">
        <f t="shared" si="4"/>
        <v>0</v>
      </c>
      <c r="M58" s="173"/>
      <c r="N58" s="173">
        <f t="shared" si="5"/>
        <v>0</v>
      </c>
      <c r="O58" s="173"/>
      <c r="P58" s="173">
        <f t="shared" si="6"/>
        <v>0</v>
      </c>
      <c r="Q58" s="173"/>
      <c r="R58" s="173">
        <f t="shared" si="7"/>
        <v>0</v>
      </c>
      <c r="S58" s="173"/>
      <c r="T58" s="173">
        <f t="shared" si="8"/>
        <v>0</v>
      </c>
      <c r="U58" s="173"/>
      <c r="V58" s="173">
        <f t="shared" si="9"/>
        <v>0</v>
      </c>
      <c r="W58" s="173"/>
      <c r="X58" s="173">
        <f t="shared" si="10"/>
        <v>0</v>
      </c>
      <c r="Y58" s="173"/>
      <c r="Z58" s="224">
        <f t="shared" si="11"/>
        <v>0</v>
      </c>
      <c r="AA58" s="173"/>
      <c r="AB58" s="173">
        <f t="shared" si="12"/>
        <v>0</v>
      </c>
      <c r="AC58" s="173"/>
      <c r="AD58" s="173">
        <f t="shared" si="13"/>
        <v>0</v>
      </c>
      <c r="AE58" s="173"/>
      <c r="AF58" s="173">
        <f t="shared" si="14"/>
        <v>0</v>
      </c>
      <c r="AG58" s="173"/>
      <c r="AH58" s="173">
        <f t="shared" si="15"/>
        <v>0</v>
      </c>
      <c r="AI58" s="173"/>
      <c r="AJ58" s="173">
        <f t="shared" si="16"/>
        <v>0</v>
      </c>
      <c r="AK58" s="173"/>
      <c r="AL58" s="173">
        <f t="shared" si="17"/>
        <v>0</v>
      </c>
      <c r="AM58" s="173"/>
      <c r="AN58" s="173">
        <f t="shared" si="18"/>
        <v>0</v>
      </c>
      <c r="AO58" s="173"/>
      <c r="AP58" s="184">
        <f t="shared" si="19"/>
        <v>0</v>
      </c>
      <c r="AQ58" s="173"/>
      <c r="AR58" s="173">
        <f t="shared" si="20"/>
        <v>0</v>
      </c>
      <c r="AS58" s="173"/>
      <c r="AT58" s="173">
        <f t="shared" si="21"/>
        <v>0</v>
      </c>
      <c r="AU58" s="183"/>
      <c r="AV58" s="183">
        <f t="shared" si="22"/>
        <v>0</v>
      </c>
      <c r="AW58" s="191"/>
      <c r="AX58" s="194">
        <f t="shared" si="23"/>
        <v>0</v>
      </c>
      <c r="AY58" s="191"/>
      <c r="AZ58" s="191">
        <f t="shared" si="24"/>
        <v>0</v>
      </c>
      <c r="BA58" s="191"/>
      <c r="BB58" s="191">
        <f t="shared" si="25"/>
        <v>0</v>
      </c>
      <c r="BC58" s="191"/>
      <c r="BD58" s="194">
        <f t="shared" si="26"/>
        <v>0</v>
      </c>
      <c r="BE58" s="191">
        <v>25</v>
      </c>
      <c r="BF58" s="194">
        <f t="shared" si="27"/>
        <v>24000</v>
      </c>
      <c r="BG58" s="194"/>
      <c r="BH58" s="194">
        <f t="shared" si="28"/>
        <v>0</v>
      </c>
      <c r="BI58" s="191"/>
      <c r="BJ58" s="191">
        <f t="shared" si="29"/>
        <v>0</v>
      </c>
      <c r="BK58" s="195"/>
      <c r="BL58" s="195">
        <f t="shared" si="30"/>
        <v>0</v>
      </c>
      <c r="BM58" s="195"/>
      <c r="BN58" s="195">
        <f t="shared" si="31"/>
        <v>0</v>
      </c>
      <c r="BO58" s="195"/>
      <c r="BP58" s="195">
        <f t="shared" si="32"/>
        <v>0</v>
      </c>
      <c r="BQ58" s="195"/>
      <c r="BR58" s="195">
        <f t="shared" si="33"/>
        <v>0</v>
      </c>
      <c r="BS58" s="195">
        <f t="shared" si="35"/>
        <v>25</v>
      </c>
      <c r="BT58" s="195">
        <f t="shared" si="34"/>
        <v>24000</v>
      </c>
    </row>
    <row r="59" spans="1:72" ht="15">
      <c r="A59" s="87">
        <v>47</v>
      </c>
      <c r="B59" s="219" t="s">
        <v>332</v>
      </c>
      <c r="C59" s="263" t="s">
        <v>9</v>
      </c>
      <c r="D59" s="262">
        <v>1100</v>
      </c>
      <c r="E59" s="183"/>
      <c r="F59" s="173">
        <f t="shared" si="1"/>
        <v>0</v>
      </c>
      <c r="G59" s="173"/>
      <c r="H59" s="173">
        <f t="shared" si="2"/>
        <v>0</v>
      </c>
      <c r="I59" s="173"/>
      <c r="J59" s="173">
        <f t="shared" si="3"/>
        <v>0</v>
      </c>
      <c r="K59" s="173"/>
      <c r="L59" s="173">
        <f t="shared" si="4"/>
        <v>0</v>
      </c>
      <c r="M59" s="173"/>
      <c r="N59" s="173">
        <f t="shared" si="5"/>
        <v>0</v>
      </c>
      <c r="O59" s="173"/>
      <c r="P59" s="173">
        <f t="shared" si="6"/>
        <v>0</v>
      </c>
      <c r="Q59" s="173"/>
      <c r="R59" s="173">
        <f t="shared" si="7"/>
        <v>0</v>
      </c>
      <c r="S59" s="173"/>
      <c r="T59" s="173">
        <f t="shared" si="8"/>
        <v>0</v>
      </c>
      <c r="U59" s="173"/>
      <c r="V59" s="173">
        <f t="shared" si="9"/>
        <v>0</v>
      </c>
      <c r="W59" s="173"/>
      <c r="X59" s="173">
        <f t="shared" si="10"/>
        <v>0</v>
      </c>
      <c r="Y59" s="173"/>
      <c r="Z59" s="224">
        <f t="shared" si="11"/>
        <v>0</v>
      </c>
      <c r="AA59" s="173"/>
      <c r="AB59" s="173">
        <f t="shared" si="12"/>
        <v>0</v>
      </c>
      <c r="AC59" s="173"/>
      <c r="AD59" s="173">
        <f t="shared" si="13"/>
        <v>0</v>
      </c>
      <c r="AE59" s="173"/>
      <c r="AF59" s="173">
        <f t="shared" si="14"/>
        <v>0</v>
      </c>
      <c r="AG59" s="173"/>
      <c r="AH59" s="173">
        <f t="shared" si="15"/>
        <v>0</v>
      </c>
      <c r="AI59" s="173"/>
      <c r="AJ59" s="173">
        <f t="shared" si="16"/>
        <v>0</v>
      </c>
      <c r="AK59" s="173"/>
      <c r="AL59" s="173">
        <f t="shared" si="17"/>
        <v>0</v>
      </c>
      <c r="AM59" s="173"/>
      <c r="AN59" s="173">
        <f t="shared" si="18"/>
        <v>0</v>
      </c>
      <c r="AO59" s="173"/>
      <c r="AP59" s="184">
        <f t="shared" si="19"/>
        <v>0</v>
      </c>
      <c r="AQ59" s="173"/>
      <c r="AR59" s="173">
        <f t="shared" si="20"/>
        <v>0</v>
      </c>
      <c r="AS59" s="173"/>
      <c r="AT59" s="173">
        <f t="shared" si="21"/>
        <v>0</v>
      </c>
      <c r="AU59" s="183"/>
      <c r="AV59" s="183">
        <f t="shared" si="22"/>
        <v>0</v>
      </c>
      <c r="AW59" s="191"/>
      <c r="AX59" s="194">
        <f t="shared" si="23"/>
        <v>0</v>
      </c>
      <c r="AY59" s="191"/>
      <c r="AZ59" s="191">
        <f t="shared" si="24"/>
        <v>0</v>
      </c>
      <c r="BA59" s="191"/>
      <c r="BB59" s="191">
        <f>D59*BA59</f>
        <v>0</v>
      </c>
      <c r="BC59" s="191"/>
      <c r="BD59" s="194">
        <f t="shared" si="26"/>
        <v>0</v>
      </c>
      <c r="BE59" s="191"/>
      <c r="BF59" s="194">
        <f t="shared" si="27"/>
        <v>0</v>
      </c>
      <c r="BG59" s="194"/>
      <c r="BH59" s="194">
        <f t="shared" si="28"/>
        <v>0</v>
      </c>
      <c r="BI59" s="191"/>
      <c r="BJ59" s="191">
        <f t="shared" si="29"/>
        <v>0</v>
      </c>
      <c r="BK59" s="195"/>
      <c r="BL59" s="195">
        <f t="shared" si="30"/>
        <v>0</v>
      </c>
      <c r="BM59" s="195"/>
      <c r="BN59" s="195">
        <f t="shared" si="31"/>
        <v>0</v>
      </c>
      <c r="BO59" s="195"/>
      <c r="BP59" s="195">
        <f t="shared" si="32"/>
        <v>0</v>
      </c>
      <c r="BQ59" s="195"/>
      <c r="BR59" s="195">
        <f t="shared" si="33"/>
        <v>0</v>
      </c>
      <c r="BS59" s="195">
        <f t="shared" si="35"/>
        <v>0</v>
      </c>
      <c r="BT59" s="195">
        <f t="shared" si="34"/>
        <v>0</v>
      </c>
    </row>
    <row r="60" spans="1:72" ht="15">
      <c r="A60" s="87">
        <v>48</v>
      </c>
      <c r="B60" s="92" t="s">
        <v>25</v>
      </c>
      <c r="C60" s="263"/>
      <c r="D60" s="262"/>
      <c r="E60" s="183"/>
      <c r="F60" s="173">
        <f t="shared" si="1"/>
        <v>0</v>
      </c>
      <c r="G60" s="173"/>
      <c r="H60" s="173">
        <f t="shared" si="2"/>
        <v>0</v>
      </c>
      <c r="I60" s="173"/>
      <c r="J60" s="173">
        <f t="shared" si="3"/>
        <v>0</v>
      </c>
      <c r="K60" s="173"/>
      <c r="L60" s="173">
        <f t="shared" si="4"/>
        <v>0</v>
      </c>
      <c r="M60" s="173"/>
      <c r="N60" s="173">
        <f t="shared" si="5"/>
        <v>0</v>
      </c>
      <c r="O60" s="173"/>
      <c r="P60" s="173">
        <f t="shared" si="6"/>
        <v>0</v>
      </c>
      <c r="Q60" s="173"/>
      <c r="R60" s="173">
        <f t="shared" si="7"/>
        <v>0</v>
      </c>
      <c r="S60" s="173"/>
      <c r="T60" s="173">
        <f t="shared" si="8"/>
        <v>0</v>
      </c>
      <c r="U60" s="173"/>
      <c r="V60" s="173">
        <f t="shared" si="9"/>
        <v>0</v>
      </c>
      <c r="W60" s="173"/>
      <c r="X60" s="173">
        <f t="shared" si="10"/>
        <v>0</v>
      </c>
      <c r="Y60" s="173"/>
      <c r="Z60" s="224">
        <f t="shared" si="11"/>
        <v>0</v>
      </c>
      <c r="AA60" s="173"/>
      <c r="AB60" s="173">
        <f t="shared" si="12"/>
        <v>0</v>
      </c>
      <c r="AC60" s="173"/>
      <c r="AD60" s="173">
        <f t="shared" si="13"/>
        <v>0</v>
      </c>
      <c r="AE60" s="173"/>
      <c r="AF60" s="173">
        <f t="shared" si="14"/>
        <v>0</v>
      </c>
      <c r="AG60" s="173"/>
      <c r="AH60" s="173">
        <f t="shared" si="15"/>
        <v>0</v>
      </c>
      <c r="AI60" s="173"/>
      <c r="AJ60" s="173">
        <f t="shared" si="16"/>
        <v>0</v>
      </c>
      <c r="AK60" s="173"/>
      <c r="AL60" s="173">
        <f t="shared" si="17"/>
        <v>0</v>
      </c>
      <c r="AM60" s="173"/>
      <c r="AN60" s="173">
        <f t="shared" si="18"/>
        <v>0</v>
      </c>
      <c r="AO60" s="173"/>
      <c r="AP60" s="184">
        <f t="shared" si="19"/>
        <v>0</v>
      </c>
      <c r="AQ60" s="173"/>
      <c r="AR60" s="173">
        <f t="shared" si="20"/>
        <v>0</v>
      </c>
      <c r="AS60" s="173"/>
      <c r="AT60" s="173">
        <f t="shared" si="21"/>
        <v>0</v>
      </c>
      <c r="AU60" s="183"/>
      <c r="AV60" s="183">
        <f t="shared" si="22"/>
        <v>0</v>
      </c>
      <c r="AW60" s="191"/>
      <c r="AX60" s="194">
        <f t="shared" si="23"/>
        <v>0</v>
      </c>
      <c r="AY60" s="191"/>
      <c r="AZ60" s="191">
        <f t="shared" si="24"/>
        <v>0</v>
      </c>
      <c r="BA60" s="191"/>
      <c r="BB60" s="191">
        <f t="shared" si="25"/>
        <v>0</v>
      </c>
      <c r="BC60" s="191"/>
      <c r="BD60" s="194">
        <f t="shared" si="26"/>
        <v>0</v>
      </c>
      <c r="BE60" s="191"/>
      <c r="BF60" s="194">
        <f t="shared" si="27"/>
        <v>0</v>
      </c>
      <c r="BG60" s="194"/>
      <c r="BH60" s="194">
        <f t="shared" si="28"/>
        <v>0</v>
      </c>
      <c r="BI60" s="191"/>
      <c r="BJ60" s="191">
        <f t="shared" si="29"/>
        <v>0</v>
      </c>
      <c r="BK60" s="195"/>
      <c r="BL60" s="195">
        <f t="shared" si="30"/>
        <v>0</v>
      </c>
      <c r="BM60" s="195"/>
      <c r="BN60" s="195">
        <f t="shared" si="31"/>
        <v>0</v>
      </c>
      <c r="BO60" s="195"/>
      <c r="BP60" s="195">
        <f t="shared" si="32"/>
        <v>0</v>
      </c>
      <c r="BQ60" s="195"/>
      <c r="BR60" s="195">
        <f t="shared" si="33"/>
        <v>0</v>
      </c>
      <c r="BS60" s="195">
        <f t="shared" si="35"/>
        <v>0</v>
      </c>
      <c r="BT60" s="195">
        <f t="shared" si="34"/>
        <v>0</v>
      </c>
    </row>
    <row r="61" spans="1:72" ht="15">
      <c r="A61" s="87">
        <v>49</v>
      </c>
      <c r="B61" s="92" t="s">
        <v>8</v>
      </c>
      <c r="C61" s="263" t="s">
        <v>26</v>
      </c>
      <c r="D61" s="262">
        <v>200</v>
      </c>
      <c r="E61" s="183"/>
      <c r="F61" s="173">
        <f t="shared" si="1"/>
        <v>0</v>
      </c>
      <c r="G61" s="173"/>
      <c r="H61" s="173">
        <f t="shared" si="2"/>
        <v>0</v>
      </c>
      <c r="I61" s="173"/>
      <c r="J61" s="173">
        <f t="shared" si="3"/>
        <v>0</v>
      </c>
      <c r="K61" s="173"/>
      <c r="L61" s="173">
        <f t="shared" si="4"/>
        <v>0</v>
      </c>
      <c r="M61" s="173"/>
      <c r="N61" s="173">
        <f t="shared" si="5"/>
        <v>0</v>
      </c>
      <c r="O61" s="173"/>
      <c r="P61" s="173">
        <f t="shared" si="6"/>
        <v>0</v>
      </c>
      <c r="Q61" s="173"/>
      <c r="R61" s="173">
        <f t="shared" si="7"/>
        <v>0</v>
      </c>
      <c r="S61" s="173"/>
      <c r="T61" s="173">
        <f t="shared" si="8"/>
        <v>0</v>
      </c>
      <c r="U61" s="173"/>
      <c r="V61" s="173">
        <f t="shared" si="9"/>
        <v>0</v>
      </c>
      <c r="W61" s="173">
        <f>2*0</f>
        <v>0</v>
      </c>
      <c r="X61" s="173">
        <f t="shared" si="10"/>
        <v>0</v>
      </c>
      <c r="Y61" s="173"/>
      <c r="Z61" s="224">
        <f t="shared" si="11"/>
        <v>0</v>
      </c>
      <c r="AA61" s="173"/>
      <c r="AB61" s="173">
        <f t="shared" si="12"/>
        <v>0</v>
      </c>
      <c r="AC61" s="173"/>
      <c r="AD61" s="173">
        <f t="shared" si="13"/>
        <v>0</v>
      </c>
      <c r="AE61" s="173"/>
      <c r="AF61" s="173">
        <f t="shared" si="14"/>
        <v>0</v>
      </c>
      <c r="AG61" s="173"/>
      <c r="AH61" s="173">
        <f t="shared" si="15"/>
        <v>0</v>
      </c>
      <c r="AI61" s="173"/>
      <c r="AJ61" s="173">
        <f t="shared" si="16"/>
        <v>0</v>
      </c>
      <c r="AK61" s="173"/>
      <c r="AL61" s="173">
        <f t="shared" si="17"/>
        <v>0</v>
      </c>
      <c r="AM61" s="173"/>
      <c r="AN61" s="173">
        <f t="shared" si="18"/>
        <v>0</v>
      </c>
      <c r="AO61" s="173"/>
      <c r="AP61" s="184">
        <f t="shared" si="19"/>
        <v>0</v>
      </c>
      <c r="AQ61" s="173"/>
      <c r="AR61" s="173">
        <f t="shared" si="20"/>
        <v>0</v>
      </c>
      <c r="AS61" s="173">
        <f>22*0</f>
        <v>0</v>
      </c>
      <c r="AT61" s="173">
        <f t="shared" si="21"/>
        <v>0</v>
      </c>
      <c r="AU61" s="183"/>
      <c r="AV61" s="183">
        <f t="shared" si="22"/>
        <v>0</v>
      </c>
      <c r="AW61" s="191"/>
      <c r="AX61" s="194">
        <f t="shared" si="23"/>
        <v>0</v>
      </c>
      <c r="AY61" s="191"/>
      <c r="AZ61" s="191">
        <f t="shared" si="24"/>
        <v>0</v>
      </c>
      <c r="BA61" s="191"/>
      <c r="BB61" s="191">
        <f t="shared" si="25"/>
        <v>0</v>
      </c>
      <c r="BC61" s="191"/>
      <c r="BD61" s="194">
        <f t="shared" si="26"/>
        <v>0</v>
      </c>
      <c r="BE61" s="191"/>
      <c r="BF61" s="194">
        <f t="shared" si="27"/>
        <v>0</v>
      </c>
      <c r="BG61" s="194">
        <f>2*0</f>
        <v>0</v>
      </c>
      <c r="BH61" s="194">
        <f t="shared" si="28"/>
        <v>0</v>
      </c>
      <c r="BI61" s="191"/>
      <c r="BJ61" s="191">
        <f t="shared" si="29"/>
        <v>0</v>
      </c>
      <c r="BK61" s="195"/>
      <c r="BL61" s="195">
        <f t="shared" si="30"/>
        <v>0</v>
      </c>
      <c r="BM61" s="195"/>
      <c r="BN61" s="195">
        <f t="shared" si="31"/>
        <v>0</v>
      </c>
      <c r="BO61" s="195"/>
      <c r="BP61" s="195">
        <f t="shared" si="32"/>
        <v>0</v>
      </c>
      <c r="BQ61" s="195"/>
      <c r="BR61" s="195">
        <f t="shared" si="33"/>
        <v>0</v>
      </c>
      <c r="BS61" s="195">
        <f t="shared" si="35"/>
        <v>0</v>
      </c>
      <c r="BT61" s="195">
        <f t="shared" si="34"/>
        <v>0</v>
      </c>
    </row>
    <row r="62" spans="1:72" ht="15">
      <c r="A62" s="87">
        <v>50</v>
      </c>
      <c r="B62" s="92" t="s">
        <v>10</v>
      </c>
      <c r="C62" s="263" t="s">
        <v>26</v>
      </c>
      <c r="D62" s="262">
        <v>250</v>
      </c>
      <c r="E62" s="183"/>
      <c r="F62" s="173">
        <f t="shared" si="1"/>
        <v>0</v>
      </c>
      <c r="G62" s="173"/>
      <c r="H62" s="173">
        <f t="shared" si="2"/>
        <v>0</v>
      </c>
      <c r="I62" s="173"/>
      <c r="J62" s="173">
        <f t="shared" si="3"/>
        <v>0</v>
      </c>
      <c r="K62" s="173"/>
      <c r="L62" s="173">
        <f t="shared" si="4"/>
        <v>0</v>
      </c>
      <c r="M62" s="122"/>
      <c r="N62" s="173">
        <f t="shared" si="5"/>
        <v>0</v>
      </c>
      <c r="O62" s="173"/>
      <c r="P62" s="173">
        <f t="shared" si="6"/>
        <v>0</v>
      </c>
      <c r="Q62" s="173"/>
      <c r="R62" s="173">
        <f t="shared" si="7"/>
        <v>0</v>
      </c>
      <c r="S62" s="173">
        <v>10</v>
      </c>
      <c r="T62" s="173">
        <f t="shared" si="8"/>
        <v>2500</v>
      </c>
      <c r="U62" s="173"/>
      <c r="V62" s="173">
        <f t="shared" si="9"/>
        <v>0</v>
      </c>
      <c r="W62" s="173">
        <f>2*0</f>
        <v>0</v>
      </c>
      <c r="X62" s="173">
        <f t="shared" si="10"/>
        <v>0</v>
      </c>
      <c r="Y62" s="173">
        <v>40</v>
      </c>
      <c r="Z62" s="224">
        <f t="shared" si="11"/>
        <v>10000</v>
      </c>
      <c r="AA62" s="173"/>
      <c r="AB62" s="173">
        <f t="shared" si="12"/>
        <v>0</v>
      </c>
      <c r="AC62" s="173"/>
      <c r="AD62" s="173">
        <f t="shared" si="13"/>
        <v>0</v>
      </c>
      <c r="AE62" s="173"/>
      <c r="AF62" s="173">
        <f t="shared" si="14"/>
        <v>0</v>
      </c>
      <c r="AG62" s="173"/>
      <c r="AH62" s="173">
        <f t="shared" si="15"/>
        <v>0</v>
      </c>
      <c r="AI62" s="173">
        <v>80</v>
      </c>
      <c r="AJ62" s="173">
        <f t="shared" si="16"/>
        <v>20000</v>
      </c>
      <c r="AK62" s="173"/>
      <c r="AL62" s="173">
        <f t="shared" si="17"/>
        <v>0</v>
      </c>
      <c r="AM62" s="173">
        <v>80</v>
      </c>
      <c r="AN62" s="173">
        <f t="shared" si="18"/>
        <v>20000</v>
      </c>
      <c r="AO62" s="173"/>
      <c r="AP62" s="184">
        <f t="shared" si="19"/>
        <v>0</v>
      </c>
      <c r="AQ62" s="173"/>
      <c r="AR62" s="173">
        <f t="shared" si="20"/>
        <v>0</v>
      </c>
      <c r="AS62" s="173">
        <f>25*0</f>
        <v>0</v>
      </c>
      <c r="AT62" s="173">
        <f t="shared" si="21"/>
        <v>0</v>
      </c>
      <c r="AU62" s="183"/>
      <c r="AV62" s="183">
        <f t="shared" si="22"/>
        <v>0</v>
      </c>
      <c r="AW62" s="191"/>
      <c r="AX62" s="194">
        <f t="shared" si="23"/>
        <v>0</v>
      </c>
      <c r="AY62" s="191"/>
      <c r="AZ62" s="191">
        <f t="shared" si="24"/>
        <v>0</v>
      </c>
      <c r="BA62" s="191"/>
      <c r="BB62" s="191">
        <f t="shared" si="25"/>
        <v>0</v>
      </c>
      <c r="BC62" s="191"/>
      <c r="BD62" s="194">
        <f t="shared" si="26"/>
        <v>0</v>
      </c>
      <c r="BE62" s="191"/>
      <c r="BF62" s="194">
        <f t="shared" si="27"/>
        <v>0</v>
      </c>
      <c r="BG62" s="194"/>
      <c r="BH62" s="194">
        <f t="shared" si="28"/>
        <v>0</v>
      </c>
      <c r="BI62" s="191"/>
      <c r="BJ62" s="191">
        <f t="shared" si="29"/>
        <v>0</v>
      </c>
      <c r="BK62" s="195"/>
      <c r="BL62" s="195">
        <f t="shared" si="30"/>
        <v>0</v>
      </c>
      <c r="BM62" s="195"/>
      <c r="BN62" s="195">
        <f t="shared" si="31"/>
        <v>0</v>
      </c>
      <c r="BO62" s="195"/>
      <c r="BP62" s="195">
        <f t="shared" si="32"/>
        <v>0</v>
      </c>
      <c r="BQ62" s="195"/>
      <c r="BR62" s="195">
        <f t="shared" si="33"/>
        <v>0</v>
      </c>
      <c r="BS62" s="195">
        <f t="shared" si="35"/>
        <v>210</v>
      </c>
      <c r="BT62" s="195">
        <f t="shared" si="34"/>
        <v>52500</v>
      </c>
    </row>
    <row r="63" spans="1:72" ht="15">
      <c r="A63" s="87">
        <v>51</v>
      </c>
      <c r="B63" s="92" t="s">
        <v>11</v>
      </c>
      <c r="C63" s="263" t="s">
        <v>26</v>
      </c>
      <c r="D63" s="262">
        <v>300</v>
      </c>
      <c r="E63" s="183"/>
      <c r="F63" s="173">
        <f t="shared" si="1"/>
        <v>0</v>
      </c>
      <c r="G63" s="173"/>
      <c r="H63" s="173">
        <f t="shared" si="2"/>
        <v>0</v>
      </c>
      <c r="I63" s="173"/>
      <c r="J63" s="173">
        <f t="shared" si="3"/>
        <v>0</v>
      </c>
      <c r="K63" s="173"/>
      <c r="L63" s="173">
        <f t="shared" si="4"/>
        <v>0</v>
      </c>
      <c r="M63" s="173"/>
      <c r="N63" s="173">
        <f t="shared" si="5"/>
        <v>0</v>
      </c>
      <c r="O63" s="173"/>
      <c r="P63" s="173">
        <f t="shared" si="6"/>
        <v>0</v>
      </c>
      <c r="Q63" s="173"/>
      <c r="R63" s="173">
        <f t="shared" si="7"/>
        <v>0</v>
      </c>
      <c r="S63" s="173"/>
      <c r="T63" s="173">
        <f t="shared" si="8"/>
        <v>0</v>
      </c>
      <c r="U63" s="173"/>
      <c r="V63" s="173">
        <f t="shared" si="9"/>
        <v>0</v>
      </c>
      <c r="W63" s="173">
        <f>1*0</f>
        <v>0</v>
      </c>
      <c r="X63" s="173">
        <f t="shared" si="10"/>
        <v>0</v>
      </c>
      <c r="Y63" s="173"/>
      <c r="Z63" s="224">
        <f t="shared" si="11"/>
        <v>0</v>
      </c>
      <c r="AA63" s="173"/>
      <c r="AB63" s="173">
        <f t="shared" si="12"/>
        <v>0</v>
      </c>
      <c r="AC63" s="173"/>
      <c r="AD63" s="173">
        <f t="shared" si="13"/>
        <v>0</v>
      </c>
      <c r="AE63" s="173"/>
      <c r="AF63" s="173">
        <f t="shared" si="14"/>
        <v>0</v>
      </c>
      <c r="AG63" s="173"/>
      <c r="AH63" s="173">
        <f t="shared" si="15"/>
        <v>0</v>
      </c>
      <c r="AI63" s="173"/>
      <c r="AJ63" s="173">
        <f t="shared" si="16"/>
        <v>0</v>
      </c>
      <c r="AK63" s="173"/>
      <c r="AL63" s="173">
        <f t="shared" si="17"/>
        <v>0</v>
      </c>
      <c r="AM63" s="173"/>
      <c r="AN63" s="173">
        <f t="shared" si="18"/>
        <v>0</v>
      </c>
      <c r="AO63" s="173"/>
      <c r="AP63" s="184">
        <f t="shared" si="19"/>
        <v>0</v>
      </c>
      <c r="AQ63" s="173"/>
      <c r="AR63" s="173">
        <f t="shared" si="20"/>
        <v>0</v>
      </c>
      <c r="AS63" s="173"/>
      <c r="AT63" s="173">
        <f t="shared" si="21"/>
        <v>0</v>
      </c>
      <c r="AU63" s="183"/>
      <c r="AV63" s="183">
        <f t="shared" si="22"/>
        <v>0</v>
      </c>
      <c r="AW63" s="191"/>
      <c r="AX63" s="194">
        <f t="shared" si="23"/>
        <v>0</v>
      </c>
      <c r="AY63" s="191"/>
      <c r="AZ63" s="191">
        <f t="shared" si="24"/>
        <v>0</v>
      </c>
      <c r="BA63" s="191"/>
      <c r="BB63" s="191">
        <f t="shared" si="25"/>
        <v>0</v>
      </c>
      <c r="BC63" s="191"/>
      <c r="BD63" s="194">
        <f t="shared" si="26"/>
        <v>0</v>
      </c>
      <c r="BE63" s="191"/>
      <c r="BF63" s="194">
        <f t="shared" si="27"/>
        <v>0</v>
      </c>
      <c r="BG63" s="194"/>
      <c r="BH63" s="194">
        <f t="shared" si="28"/>
        <v>0</v>
      </c>
      <c r="BI63" s="191">
        <f>2*0</f>
        <v>0</v>
      </c>
      <c r="BJ63" s="191">
        <f t="shared" si="29"/>
        <v>0</v>
      </c>
      <c r="BK63" s="195"/>
      <c r="BL63" s="195">
        <f t="shared" si="30"/>
        <v>0</v>
      </c>
      <c r="BM63" s="195"/>
      <c r="BN63" s="195">
        <f t="shared" si="31"/>
        <v>0</v>
      </c>
      <c r="BO63" s="195"/>
      <c r="BP63" s="195">
        <f t="shared" si="32"/>
        <v>0</v>
      </c>
      <c r="BQ63" s="195"/>
      <c r="BR63" s="195">
        <f t="shared" si="33"/>
        <v>0</v>
      </c>
      <c r="BS63" s="195">
        <f t="shared" si="35"/>
        <v>0</v>
      </c>
      <c r="BT63" s="195">
        <f t="shared" si="34"/>
        <v>0</v>
      </c>
    </row>
    <row r="64" spans="1:72" ht="15">
      <c r="A64" s="87">
        <v>52</v>
      </c>
      <c r="B64" s="92" t="s">
        <v>12</v>
      </c>
      <c r="C64" s="263" t="s">
        <v>26</v>
      </c>
      <c r="D64" s="262">
        <v>350</v>
      </c>
      <c r="E64" s="183"/>
      <c r="F64" s="173">
        <f t="shared" si="1"/>
        <v>0</v>
      </c>
      <c r="G64" s="173"/>
      <c r="H64" s="173">
        <f t="shared" si="2"/>
        <v>0</v>
      </c>
      <c r="I64" s="173"/>
      <c r="J64" s="173">
        <f t="shared" si="3"/>
        <v>0</v>
      </c>
      <c r="K64" s="173"/>
      <c r="L64" s="173">
        <f t="shared" si="4"/>
        <v>0</v>
      </c>
      <c r="M64" s="173"/>
      <c r="N64" s="173">
        <f t="shared" si="5"/>
        <v>0</v>
      </c>
      <c r="O64" s="173"/>
      <c r="P64" s="173">
        <f t="shared" si="6"/>
        <v>0</v>
      </c>
      <c r="Q64" s="173"/>
      <c r="R64" s="173">
        <f t="shared" si="7"/>
        <v>0</v>
      </c>
      <c r="S64" s="173"/>
      <c r="T64" s="173">
        <f t="shared" si="8"/>
        <v>0</v>
      </c>
      <c r="U64" s="173"/>
      <c r="V64" s="173">
        <f t="shared" si="9"/>
        <v>0</v>
      </c>
      <c r="W64" s="173"/>
      <c r="X64" s="173">
        <f t="shared" si="10"/>
        <v>0</v>
      </c>
      <c r="Y64" s="173"/>
      <c r="Z64" s="224">
        <f t="shared" si="11"/>
        <v>0</v>
      </c>
      <c r="AA64" s="173"/>
      <c r="AB64" s="173">
        <f t="shared" si="12"/>
        <v>0</v>
      </c>
      <c r="AC64" s="173"/>
      <c r="AD64" s="173">
        <f t="shared" si="13"/>
        <v>0</v>
      </c>
      <c r="AE64" s="173"/>
      <c r="AF64" s="173">
        <f t="shared" si="14"/>
        <v>0</v>
      </c>
      <c r="AG64" s="173"/>
      <c r="AH64" s="173">
        <f t="shared" si="15"/>
        <v>0</v>
      </c>
      <c r="AI64" s="173"/>
      <c r="AJ64" s="173">
        <f t="shared" si="16"/>
        <v>0</v>
      </c>
      <c r="AK64" s="173"/>
      <c r="AL64" s="173">
        <f t="shared" si="17"/>
        <v>0</v>
      </c>
      <c r="AM64" s="173"/>
      <c r="AN64" s="173">
        <f t="shared" si="18"/>
        <v>0</v>
      </c>
      <c r="AO64" s="173"/>
      <c r="AP64" s="184">
        <f t="shared" si="19"/>
        <v>0</v>
      </c>
      <c r="AQ64" s="173"/>
      <c r="AR64" s="173">
        <f t="shared" si="20"/>
        <v>0</v>
      </c>
      <c r="AS64" s="173"/>
      <c r="AT64" s="173">
        <f t="shared" si="21"/>
        <v>0</v>
      </c>
      <c r="AU64" s="183"/>
      <c r="AV64" s="183">
        <f t="shared" si="22"/>
        <v>0</v>
      </c>
      <c r="AW64" s="191"/>
      <c r="AX64" s="194">
        <f t="shared" si="23"/>
        <v>0</v>
      </c>
      <c r="AY64" s="191"/>
      <c r="AZ64" s="191">
        <f t="shared" si="24"/>
        <v>0</v>
      </c>
      <c r="BA64" s="191"/>
      <c r="BB64" s="191">
        <f t="shared" si="25"/>
        <v>0</v>
      </c>
      <c r="BC64" s="191"/>
      <c r="BD64" s="194">
        <f t="shared" si="26"/>
        <v>0</v>
      </c>
      <c r="BE64" s="191"/>
      <c r="BF64" s="194">
        <f t="shared" si="27"/>
        <v>0</v>
      </c>
      <c r="BG64" s="194"/>
      <c r="BH64" s="194">
        <f t="shared" si="28"/>
        <v>0</v>
      </c>
      <c r="BI64" s="191"/>
      <c r="BJ64" s="191">
        <f t="shared" si="29"/>
        <v>0</v>
      </c>
      <c r="BK64" s="195"/>
      <c r="BL64" s="195">
        <f t="shared" si="30"/>
        <v>0</v>
      </c>
      <c r="BM64" s="195"/>
      <c r="BN64" s="195">
        <f t="shared" si="31"/>
        <v>0</v>
      </c>
      <c r="BO64" s="195"/>
      <c r="BP64" s="195">
        <f t="shared" si="32"/>
        <v>0</v>
      </c>
      <c r="BQ64" s="195"/>
      <c r="BR64" s="195">
        <f t="shared" si="33"/>
        <v>0</v>
      </c>
      <c r="BS64" s="195">
        <f t="shared" si="35"/>
        <v>0</v>
      </c>
      <c r="BT64" s="195">
        <f t="shared" si="34"/>
        <v>0</v>
      </c>
    </row>
    <row r="65" spans="1:72" ht="15">
      <c r="A65" s="87">
        <v>53</v>
      </c>
      <c r="B65" s="92" t="s">
        <v>13</v>
      </c>
      <c r="C65" s="263" t="s">
        <v>26</v>
      </c>
      <c r="D65" s="262">
        <v>400</v>
      </c>
      <c r="E65" s="183"/>
      <c r="F65" s="173">
        <f t="shared" si="1"/>
        <v>0</v>
      </c>
      <c r="G65" s="173"/>
      <c r="H65" s="173">
        <f t="shared" si="2"/>
        <v>0</v>
      </c>
      <c r="I65" s="173"/>
      <c r="J65" s="173">
        <f t="shared" si="3"/>
        <v>0</v>
      </c>
      <c r="K65" s="173"/>
      <c r="L65" s="173">
        <f t="shared" si="4"/>
        <v>0</v>
      </c>
      <c r="M65" s="173"/>
      <c r="N65" s="173">
        <f t="shared" si="5"/>
        <v>0</v>
      </c>
      <c r="O65" s="173"/>
      <c r="P65" s="173">
        <f t="shared" si="6"/>
        <v>0</v>
      </c>
      <c r="Q65" s="173"/>
      <c r="R65" s="173">
        <f t="shared" si="7"/>
        <v>0</v>
      </c>
      <c r="S65" s="173"/>
      <c r="T65" s="173">
        <f t="shared" si="8"/>
        <v>0</v>
      </c>
      <c r="U65" s="173"/>
      <c r="V65" s="173">
        <f t="shared" si="9"/>
        <v>0</v>
      </c>
      <c r="W65" s="173"/>
      <c r="X65" s="173">
        <f t="shared" si="10"/>
        <v>0</v>
      </c>
      <c r="Y65" s="173"/>
      <c r="Z65" s="224">
        <f t="shared" si="11"/>
        <v>0</v>
      </c>
      <c r="AA65" s="173"/>
      <c r="AB65" s="173">
        <f t="shared" si="12"/>
        <v>0</v>
      </c>
      <c r="AC65" s="173"/>
      <c r="AD65" s="173">
        <f t="shared" si="13"/>
        <v>0</v>
      </c>
      <c r="AE65" s="173"/>
      <c r="AF65" s="173">
        <f t="shared" si="14"/>
        <v>0</v>
      </c>
      <c r="AG65" s="173"/>
      <c r="AH65" s="173">
        <f t="shared" si="15"/>
        <v>0</v>
      </c>
      <c r="AI65" s="173"/>
      <c r="AJ65" s="173">
        <f t="shared" si="16"/>
        <v>0</v>
      </c>
      <c r="AK65" s="173"/>
      <c r="AL65" s="173">
        <f t="shared" si="17"/>
        <v>0</v>
      </c>
      <c r="AM65" s="173"/>
      <c r="AN65" s="173">
        <f t="shared" si="18"/>
        <v>0</v>
      </c>
      <c r="AO65" s="173"/>
      <c r="AP65" s="184">
        <f t="shared" si="19"/>
        <v>0</v>
      </c>
      <c r="AQ65" s="173"/>
      <c r="AR65" s="173">
        <f t="shared" si="20"/>
        <v>0</v>
      </c>
      <c r="AS65" s="173"/>
      <c r="AT65" s="173">
        <f t="shared" si="21"/>
        <v>0</v>
      </c>
      <c r="AU65" s="183"/>
      <c r="AV65" s="183">
        <f t="shared" si="22"/>
        <v>0</v>
      </c>
      <c r="AW65" s="191"/>
      <c r="AX65" s="194">
        <f t="shared" si="23"/>
        <v>0</v>
      </c>
      <c r="AY65" s="191"/>
      <c r="AZ65" s="191">
        <f t="shared" si="24"/>
        <v>0</v>
      </c>
      <c r="BA65" s="191"/>
      <c r="BB65" s="191">
        <f t="shared" si="25"/>
        <v>0</v>
      </c>
      <c r="BC65" s="191"/>
      <c r="BD65" s="194">
        <f t="shared" si="26"/>
        <v>0</v>
      </c>
      <c r="BE65" s="191"/>
      <c r="BF65" s="194">
        <f t="shared" si="27"/>
        <v>0</v>
      </c>
      <c r="BG65" s="194"/>
      <c r="BH65" s="194">
        <f t="shared" si="28"/>
        <v>0</v>
      </c>
      <c r="BI65" s="191"/>
      <c r="BJ65" s="191">
        <f t="shared" si="29"/>
        <v>0</v>
      </c>
      <c r="BK65" s="195"/>
      <c r="BL65" s="195">
        <f t="shared" si="30"/>
        <v>0</v>
      </c>
      <c r="BM65" s="195"/>
      <c r="BN65" s="195">
        <f t="shared" si="31"/>
        <v>0</v>
      </c>
      <c r="BO65" s="195"/>
      <c r="BP65" s="195">
        <f t="shared" si="32"/>
        <v>0</v>
      </c>
      <c r="BQ65" s="195"/>
      <c r="BR65" s="195">
        <f t="shared" si="33"/>
        <v>0</v>
      </c>
      <c r="BS65" s="195">
        <f t="shared" si="35"/>
        <v>0</v>
      </c>
      <c r="BT65" s="195">
        <f t="shared" si="34"/>
        <v>0</v>
      </c>
    </row>
    <row r="66" spans="1:72" ht="15">
      <c r="A66" s="87">
        <v>54</v>
      </c>
      <c r="B66" s="92" t="s">
        <v>19</v>
      </c>
      <c r="C66" s="263"/>
      <c r="D66" s="262"/>
      <c r="E66" s="183"/>
      <c r="F66" s="173">
        <f t="shared" si="1"/>
        <v>0</v>
      </c>
      <c r="G66" s="173"/>
      <c r="H66" s="173">
        <f t="shared" si="2"/>
        <v>0</v>
      </c>
      <c r="I66" s="173"/>
      <c r="J66" s="173">
        <f t="shared" si="3"/>
        <v>0</v>
      </c>
      <c r="K66" s="173"/>
      <c r="L66" s="173">
        <f t="shared" si="4"/>
        <v>0</v>
      </c>
      <c r="M66" s="173"/>
      <c r="N66" s="173">
        <f t="shared" si="5"/>
        <v>0</v>
      </c>
      <c r="O66" s="173"/>
      <c r="P66" s="173">
        <f t="shared" si="6"/>
        <v>0</v>
      </c>
      <c r="Q66" s="173"/>
      <c r="R66" s="173">
        <f t="shared" si="7"/>
        <v>0</v>
      </c>
      <c r="S66" s="173"/>
      <c r="T66" s="173">
        <f t="shared" si="8"/>
        <v>0</v>
      </c>
      <c r="U66" s="173"/>
      <c r="V66" s="173">
        <f t="shared" si="9"/>
        <v>0</v>
      </c>
      <c r="W66" s="173"/>
      <c r="X66" s="173">
        <f t="shared" si="10"/>
        <v>0</v>
      </c>
      <c r="Y66" s="173"/>
      <c r="Z66" s="224">
        <f t="shared" si="11"/>
        <v>0</v>
      </c>
      <c r="AA66" s="173"/>
      <c r="AB66" s="173">
        <f t="shared" si="12"/>
        <v>0</v>
      </c>
      <c r="AC66" s="173"/>
      <c r="AD66" s="173">
        <f t="shared" si="13"/>
        <v>0</v>
      </c>
      <c r="AE66" s="173"/>
      <c r="AF66" s="173">
        <f t="shared" si="14"/>
        <v>0</v>
      </c>
      <c r="AG66" s="173"/>
      <c r="AH66" s="173">
        <f t="shared" si="15"/>
        <v>0</v>
      </c>
      <c r="AI66" s="173"/>
      <c r="AJ66" s="173">
        <f t="shared" si="16"/>
        <v>0</v>
      </c>
      <c r="AK66" s="173"/>
      <c r="AL66" s="173">
        <f t="shared" si="17"/>
        <v>0</v>
      </c>
      <c r="AM66" s="173"/>
      <c r="AN66" s="173">
        <f t="shared" si="18"/>
        <v>0</v>
      </c>
      <c r="AO66" s="173"/>
      <c r="AP66" s="184">
        <f t="shared" si="19"/>
        <v>0</v>
      </c>
      <c r="AQ66" s="173"/>
      <c r="AR66" s="173">
        <f t="shared" si="20"/>
        <v>0</v>
      </c>
      <c r="AS66" s="173"/>
      <c r="AT66" s="173">
        <f t="shared" si="21"/>
        <v>0</v>
      </c>
      <c r="AU66" s="183"/>
      <c r="AV66" s="183">
        <f t="shared" si="22"/>
        <v>0</v>
      </c>
      <c r="AW66" s="191"/>
      <c r="AX66" s="194">
        <f t="shared" si="23"/>
        <v>0</v>
      </c>
      <c r="AY66" s="191"/>
      <c r="AZ66" s="191">
        <f t="shared" si="24"/>
        <v>0</v>
      </c>
      <c r="BA66" s="191"/>
      <c r="BB66" s="191">
        <f t="shared" si="25"/>
        <v>0</v>
      </c>
      <c r="BC66" s="191"/>
      <c r="BD66" s="194">
        <f t="shared" si="26"/>
        <v>0</v>
      </c>
      <c r="BE66" s="191"/>
      <c r="BF66" s="194">
        <f t="shared" si="27"/>
        <v>0</v>
      </c>
      <c r="BG66" s="194"/>
      <c r="BH66" s="194">
        <f t="shared" si="28"/>
        <v>0</v>
      </c>
      <c r="BI66" s="191"/>
      <c r="BJ66" s="191">
        <f t="shared" si="29"/>
        <v>0</v>
      </c>
      <c r="BK66" s="195"/>
      <c r="BL66" s="195">
        <f t="shared" si="30"/>
        <v>0</v>
      </c>
      <c r="BM66" s="195"/>
      <c r="BN66" s="195">
        <f t="shared" si="31"/>
        <v>0</v>
      </c>
      <c r="BO66" s="195"/>
      <c r="BP66" s="195">
        <f t="shared" si="32"/>
        <v>0</v>
      </c>
      <c r="BQ66" s="195"/>
      <c r="BR66" s="195">
        <f t="shared" si="33"/>
        <v>0</v>
      </c>
      <c r="BS66" s="195">
        <f t="shared" si="35"/>
        <v>0</v>
      </c>
      <c r="BT66" s="195">
        <f t="shared" si="34"/>
        <v>0</v>
      </c>
    </row>
    <row r="67" spans="1:72" ht="15">
      <c r="A67" s="87">
        <v>55</v>
      </c>
      <c r="B67" s="92" t="s">
        <v>18</v>
      </c>
      <c r="C67" s="263" t="s">
        <v>26</v>
      </c>
      <c r="D67" s="262">
        <v>3600</v>
      </c>
      <c r="E67" s="183"/>
      <c r="F67" s="173">
        <f t="shared" si="1"/>
        <v>0</v>
      </c>
      <c r="G67" s="173"/>
      <c r="H67" s="173">
        <f t="shared" si="2"/>
        <v>0</v>
      </c>
      <c r="I67" s="173"/>
      <c r="J67" s="173">
        <f t="shared" si="3"/>
        <v>0</v>
      </c>
      <c r="K67" s="173"/>
      <c r="L67" s="173">
        <f t="shared" si="4"/>
        <v>0</v>
      </c>
      <c r="M67" s="173"/>
      <c r="N67" s="173">
        <f t="shared" si="5"/>
        <v>0</v>
      </c>
      <c r="O67" s="173"/>
      <c r="P67" s="173">
        <f t="shared" si="6"/>
        <v>0</v>
      </c>
      <c r="Q67" s="173"/>
      <c r="R67" s="173">
        <f t="shared" si="7"/>
        <v>0</v>
      </c>
      <c r="S67" s="173"/>
      <c r="T67" s="173">
        <f t="shared" si="8"/>
        <v>0</v>
      </c>
      <c r="U67" s="173"/>
      <c r="V67" s="173">
        <f t="shared" si="9"/>
        <v>0</v>
      </c>
      <c r="W67" s="173"/>
      <c r="X67" s="173">
        <f t="shared" si="10"/>
        <v>0</v>
      </c>
      <c r="Y67" s="173"/>
      <c r="Z67" s="224">
        <f t="shared" si="11"/>
        <v>0</v>
      </c>
      <c r="AA67" s="173"/>
      <c r="AB67" s="173">
        <f t="shared" si="12"/>
        <v>0</v>
      </c>
      <c r="AC67" s="173"/>
      <c r="AD67" s="173">
        <f t="shared" si="13"/>
        <v>0</v>
      </c>
      <c r="AE67" s="173"/>
      <c r="AF67" s="173">
        <f t="shared" si="14"/>
        <v>0</v>
      </c>
      <c r="AG67" s="173"/>
      <c r="AH67" s="173">
        <f t="shared" si="15"/>
        <v>0</v>
      </c>
      <c r="AI67" s="173"/>
      <c r="AJ67" s="173">
        <f t="shared" si="16"/>
        <v>0</v>
      </c>
      <c r="AK67" s="173"/>
      <c r="AL67" s="173">
        <f t="shared" si="17"/>
        <v>0</v>
      </c>
      <c r="AM67" s="173"/>
      <c r="AN67" s="173">
        <f t="shared" si="18"/>
        <v>0</v>
      </c>
      <c r="AO67" s="173"/>
      <c r="AP67" s="184">
        <f t="shared" si="19"/>
        <v>0</v>
      </c>
      <c r="AQ67" s="173"/>
      <c r="AR67" s="173">
        <f t="shared" si="20"/>
        <v>0</v>
      </c>
      <c r="AS67" s="173"/>
      <c r="AT67" s="173">
        <f t="shared" si="21"/>
        <v>0</v>
      </c>
      <c r="AU67" s="183"/>
      <c r="AV67" s="183">
        <f t="shared" si="22"/>
        <v>0</v>
      </c>
      <c r="AW67" s="191"/>
      <c r="AX67" s="194">
        <f t="shared" si="23"/>
        <v>0</v>
      </c>
      <c r="AY67" s="191"/>
      <c r="AZ67" s="191">
        <f t="shared" si="24"/>
        <v>0</v>
      </c>
      <c r="BA67" s="191"/>
      <c r="BB67" s="191">
        <f t="shared" si="25"/>
        <v>0</v>
      </c>
      <c r="BC67" s="191"/>
      <c r="BD67" s="194">
        <f t="shared" si="26"/>
        <v>0</v>
      </c>
      <c r="BE67" s="191"/>
      <c r="BF67" s="194">
        <f t="shared" si="27"/>
        <v>0</v>
      </c>
      <c r="BG67" s="194"/>
      <c r="BH67" s="194">
        <f t="shared" si="28"/>
        <v>0</v>
      </c>
      <c r="BI67" s="191"/>
      <c r="BJ67" s="191">
        <f t="shared" si="29"/>
        <v>0</v>
      </c>
      <c r="BK67" s="195"/>
      <c r="BL67" s="195">
        <f t="shared" si="30"/>
        <v>0</v>
      </c>
      <c r="BM67" s="195"/>
      <c r="BN67" s="195">
        <f t="shared" si="31"/>
        <v>0</v>
      </c>
      <c r="BO67" s="195"/>
      <c r="BP67" s="195">
        <f t="shared" si="32"/>
        <v>0</v>
      </c>
      <c r="BQ67" s="195"/>
      <c r="BR67" s="195">
        <f t="shared" si="33"/>
        <v>0</v>
      </c>
      <c r="BS67" s="195">
        <f t="shared" si="35"/>
        <v>0</v>
      </c>
      <c r="BT67" s="195">
        <f t="shared" si="34"/>
        <v>0</v>
      </c>
    </row>
    <row r="68" spans="1:72" ht="15">
      <c r="A68" s="87">
        <v>56</v>
      </c>
      <c r="B68" s="92" t="s">
        <v>28</v>
      </c>
      <c r="C68" s="263" t="s">
        <v>26</v>
      </c>
      <c r="D68" s="262">
        <v>5500</v>
      </c>
      <c r="E68" s="183"/>
      <c r="F68" s="173">
        <f t="shared" si="1"/>
        <v>0</v>
      </c>
      <c r="G68" s="173"/>
      <c r="H68" s="173">
        <f t="shared" si="2"/>
        <v>0</v>
      </c>
      <c r="I68" s="173"/>
      <c r="J68" s="173">
        <f t="shared" si="3"/>
        <v>0</v>
      </c>
      <c r="K68" s="173"/>
      <c r="L68" s="173">
        <f t="shared" si="4"/>
        <v>0</v>
      </c>
      <c r="M68" s="173"/>
      <c r="N68" s="173">
        <f t="shared" si="5"/>
        <v>0</v>
      </c>
      <c r="O68" s="173"/>
      <c r="P68" s="173">
        <f t="shared" si="6"/>
        <v>0</v>
      </c>
      <c r="Q68" s="173"/>
      <c r="R68" s="173">
        <f t="shared" si="7"/>
        <v>0</v>
      </c>
      <c r="S68" s="173"/>
      <c r="T68" s="173">
        <f t="shared" si="8"/>
        <v>0</v>
      </c>
      <c r="U68" s="173"/>
      <c r="V68" s="173">
        <f t="shared" si="9"/>
        <v>0</v>
      </c>
      <c r="W68" s="173"/>
      <c r="X68" s="173">
        <f t="shared" si="10"/>
        <v>0</v>
      </c>
      <c r="Y68" s="173"/>
      <c r="Z68" s="224">
        <f t="shared" si="11"/>
        <v>0</v>
      </c>
      <c r="AA68" s="173"/>
      <c r="AB68" s="173">
        <f t="shared" si="12"/>
        <v>0</v>
      </c>
      <c r="AC68" s="173"/>
      <c r="AD68" s="173">
        <f t="shared" si="13"/>
        <v>0</v>
      </c>
      <c r="AE68" s="173"/>
      <c r="AF68" s="173">
        <f t="shared" si="14"/>
        <v>0</v>
      </c>
      <c r="AG68" s="173"/>
      <c r="AH68" s="173">
        <f t="shared" si="15"/>
        <v>0</v>
      </c>
      <c r="AI68" s="173"/>
      <c r="AJ68" s="173">
        <f t="shared" si="16"/>
        <v>0</v>
      </c>
      <c r="AK68" s="173"/>
      <c r="AL68" s="173">
        <f t="shared" si="17"/>
        <v>0</v>
      </c>
      <c r="AM68" s="173"/>
      <c r="AN68" s="173">
        <f t="shared" si="18"/>
        <v>0</v>
      </c>
      <c r="AO68" s="173"/>
      <c r="AP68" s="184">
        <f t="shared" si="19"/>
        <v>0</v>
      </c>
      <c r="AQ68" s="173"/>
      <c r="AR68" s="173">
        <f t="shared" si="20"/>
        <v>0</v>
      </c>
      <c r="AS68" s="173"/>
      <c r="AT68" s="173">
        <f t="shared" si="21"/>
        <v>0</v>
      </c>
      <c r="AU68" s="183"/>
      <c r="AV68" s="183">
        <f t="shared" si="22"/>
        <v>0</v>
      </c>
      <c r="AW68" s="191">
        <v>2</v>
      </c>
      <c r="AX68" s="194">
        <f t="shared" si="23"/>
        <v>11000</v>
      </c>
      <c r="AY68" s="191"/>
      <c r="AZ68" s="191">
        <f t="shared" si="24"/>
        <v>0</v>
      </c>
      <c r="BA68" s="191"/>
      <c r="BB68" s="191">
        <f t="shared" si="25"/>
        <v>0</v>
      </c>
      <c r="BC68" s="191"/>
      <c r="BD68" s="194">
        <f t="shared" si="26"/>
        <v>0</v>
      </c>
      <c r="BE68" s="191">
        <v>1</v>
      </c>
      <c r="BF68" s="194">
        <f t="shared" si="27"/>
        <v>5500</v>
      </c>
      <c r="BG68" s="194"/>
      <c r="BH68" s="194">
        <f t="shared" si="28"/>
        <v>0</v>
      </c>
      <c r="BI68" s="191"/>
      <c r="BJ68" s="191">
        <f t="shared" si="29"/>
        <v>0</v>
      </c>
      <c r="BK68" s="195"/>
      <c r="BL68" s="195">
        <f t="shared" si="30"/>
        <v>0</v>
      </c>
      <c r="BM68" s="195"/>
      <c r="BN68" s="195">
        <f t="shared" si="31"/>
        <v>0</v>
      </c>
      <c r="BO68" s="195"/>
      <c r="BP68" s="195">
        <f t="shared" si="32"/>
        <v>0</v>
      </c>
      <c r="BQ68" s="195"/>
      <c r="BR68" s="195">
        <f t="shared" si="33"/>
        <v>0</v>
      </c>
      <c r="BS68" s="195">
        <f t="shared" si="35"/>
        <v>3</v>
      </c>
      <c r="BT68" s="195">
        <f t="shared" si="34"/>
        <v>16500</v>
      </c>
    </row>
    <row r="69" spans="1:73" ht="15">
      <c r="A69" s="87">
        <v>57</v>
      </c>
      <c r="B69" s="92" t="s">
        <v>29</v>
      </c>
      <c r="C69" s="263" t="s">
        <v>26</v>
      </c>
      <c r="D69" s="262">
        <v>6000</v>
      </c>
      <c r="E69" s="183"/>
      <c r="F69" s="173">
        <f t="shared" si="1"/>
        <v>0</v>
      </c>
      <c r="G69" s="173"/>
      <c r="H69" s="173">
        <f t="shared" si="2"/>
        <v>0</v>
      </c>
      <c r="I69" s="173"/>
      <c r="J69" s="173">
        <f t="shared" si="3"/>
        <v>0</v>
      </c>
      <c r="K69" s="173"/>
      <c r="L69" s="173">
        <f t="shared" si="4"/>
        <v>0</v>
      </c>
      <c r="M69" s="173"/>
      <c r="N69" s="173">
        <f t="shared" si="5"/>
        <v>0</v>
      </c>
      <c r="O69" s="173"/>
      <c r="P69" s="173">
        <f t="shared" si="6"/>
        <v>0</v>
      </c>
      <c r="Q69" s="173"/>
      <c r="R69" s="173">
        <f t="shared" si="7"/>
        <v>0</v>
      </c>
      <c r="S69" s="173"/>
      <c r="T69" s="173">
        <f t="shared" si="8"/>
        <v>0</v>
      </c>
      <c r="U69" s="173"/>
      <c r="V69" s="173">
        <f t="shared" si="9"/>
        <v>0</v>
      </c>
      <c r="W69" s="173"/>
      <c r="X69" s="173">
        <f t="shared" si="10"/>
        <v>0</v>
      </c>
      <c r="Y69" s="173"/>
      <c r="Z69" s="224">
        <f t="shared" si="11"/>
        <v>0</v>
      </c>
      <c r="AA69" s="173"/>
      <c r="AB69" s="173">
        <f t="shared" si="12"/>
        <v>0</v>
      </c>
      <c r="AC69" s="173"/>
      <c r="AD69" s="173">
        <f t="shared" si="13"/>
        <v>0</v>
      </c>
      <c r="AE69" s="173"/>
      <c r="AF69" s="173">
        <f t="shared" si="14"/>
        <v>0</v>
      </c>
      <c r="AG69" s="173"/>
      <c r="AH69" s="173">
        <f t="shared" si="15"/>
        <v>0</v>
      </c>
      <c r="AI69" s="173"/>
      <c r="AJ69" s="173">
        <f t="shared" si="16"/>
        <v>0</v>
      </c>
      <c r="AK69" s="173"/>
      <c r="AL69" s="173">
        <f t="shared" si="17"/>
        <v>0</v>
      </c>
      <c r="AM69" s="173"/>
      <c r="AN69" s="173">
        <f t="shared" si="18"/>
        <v>0</v>
      </c>
      <c r="AO69" s="173"/>
      <c r="AP69" s="184">
        <f t="shared" si="19"/>
        <v>0</v>
      </c>
      <c r="AQ69" s="173"/>
      <c r="AR69" s="173">
        <f t="shared" si="20"/>
        <v>0</v>
      </c>
      <c r="AS69" s="173"/>
      <c r="AT69" s="173">
        <f t="shared" si="21"/>
        <v>0</v>
      </c>
      <c r="AU69" s="183"/>
      <c r="AV69" s="183">
        <f t="shared" si="22"/>
        <v>0</v>
      </c>
      <c r="AW69" s="191"/>
      <c r="AX69" s="194">
        <f t="shared" si="23"/>
        <v>0</v>
      </c>
      <c r="AY69" s="191"/>
      <c r="AZ69" s="191">
        <f t="shared" si="24"/>
        <v>0</v>
      </c>
      <c r="BA69" s="191"/>
      <c r="BB69" s="191">
        <f t="shared" si="25"/>
        <v>0</v>
      </c>
      <c r="BC69" s="191"/>
      <c r="BD69" s="194">
        <f t="shared" si="26"/>
        <v>0</v>
      </c>
      <c r="BE69" s="191"/>
      <c r="BF69" s="194">
        <f t="shared" si="27"/>
        <v>0</v>
      </c>
      <c r="BG69" s="194"/>
      <c r="BH69" s="194">
        <f t="shared" si="28"/>
        <v>0</v>
      </c>
      <c r="BI69" s="191"/>
      <c r="BJ69" s="191">
        <f t="shared" si="29"/>
        <v>0</v>
      </c>
      <c r="BK69" s="195"/>
      <c r="BL69" s="195">
        <f t="shared" si="30"/>
        <v>0</v>
      </c>
      <c r="BM69" s="195"/>
      <c r="BN69" s="195">
        <f t="shared" si="31"/>
        <v>0</v>
      </c>
      <c r="BO69" s="195"/>
      <c r="BP69" s="195">
        <f t="shared" si="32"/>
        <v>0</v>
      </c>
      <c r="BQ69" s="195"/>
      <c r="BR69" s="195">
        <f t="shared" si="33"/>
        <v>0</v>
      </c>
      <c r="BS69" s="195">
        <f t="shared" si="35"/>
        <v>0</v>
      </c>
      <c r="BT69" s="195">
        <f t="shared" si="34"/>
        <v>0</v>
      </c>
      <c r="BU69" s="12"/>
    </row>
    <row r="70" spans="1:73" ht="15">
      <c r="A70" s="87">
        <v>58</v>
      </c>
      <c r="B70" s="92" t="s">
        <v>169</v>
      </c>
      <c r="C70" s="263" t="s">
        <v>45</v>
      </c>
      <c r="D70" s="262">
        <v>140</v>
      </c>
      <c r="E70" s="183"/>
      <c r="F70" s="173">
        <f t="shared" si="1"/>
        <v>0</v>
      </c>
      <c r="G70" s="173"/>
      <c r="H70" s="173">
        <f t="shared" si="2"/>
        <v>0</v>
      </c>
      <c r="I70" s="173"/>
      <c r="J70" s="173">
        <f t="shared" si="3"/>
        <v>0</v>
      </c>
      <c r="K70" s="173"/>
      <c r="L70" s="173">
        <f t="shared" si="4"/>
        <v>0</v>
      </c>
      <c r="M70" s="173"/>
      <c r="N70" s="173">
        <f t="shared" si="5"/>
        <v>0</v>
      </c>
      <c r="O70" s="173"/>
      <c r="P70" s="173">
        <f t="shared" si="6"/>
        <v>0</v>
      </c>
      <c r="Q70" s="173">
        <v>600</v>
      </c>
      <c r="R70" s="173">
        <f t="shared" si="7"/>
        <v>84000</v>
      </c>
      <c r="S70" s="173"/>
      <c r="T70" s="173">
        <f t="shared" si="8"/>
        <v>0</v>
      </c>
      <c r="U70" s="173"/>
      <c r="V70" s="173">
        <f t="shared" si="9"/>
        <v>0</v>
      </c>
      <c r="W70" s="173"/>
      <c r="X70" s="173">
        <f t="shared" si="10"/>
        <v>0</v>
      </c>
      <c r="Y70" s="173"/>
      <c r="Z70" s="224">
        <f t="shared" si="11"/>
        <v>0</v>
      </c>
      <c r="AA70" s="173"/>
      <c r="AB70" s="173">
        <f t="shared" si="12"/>
        <v>0</v>
      </c>
      <c r="AC70" s="173"/>
      <c r="AD70" s="173">
        <f t="shared" si="13"/>
        <v>0</v>
      </c>
      <c r="AE70" s="173"/>
      <c r="AF70" s="173">
        <f t="shared" si="14"/>
        <v>0</v>
      </c>
      <c r="AG70" s="173"/>
      <c r="AH70" s="173">
        <f t="shared" si="15"/>
        <v>0</v>
      </c>
      <c r="AI70" s="173"/>
      <c r="AJ70" s="173">
        <f t="shared" si="16"/>
        <v>0</v>
      </c>
      <c r="AK70" s="173"/>
      <c r="AL70" s="173">
        <f t="shared" si="17"/>
        <v>0</v>
      </c>
      <c r="AM70" s="173"/>
      <c r="AN70" s="173">
        <f t="shared" si="18"/>
        <v>0</v>
      </c>
      <c r="AO70" s="173"/>
      <c r="AP70" s="184">
        <f t="shared" si="19"/>
        <v>0</v>
      </c>
      <c r="AQ70" s="173"/>
      <c r="AR70" s="173">
        <f t="shared" si="20"/>
        <v>0</v>
      </c>
      <c r="AS70" s="173"/>
      <c r="AT70" s="173">
        <f t="shared" si="21"/>
        <v>0</v>
      </c>
      <c r="AU70" s="183"/>
      <c r="AV70" s="183">
        <f t="shared" si="22"/>
        <v>0</v>
      </c>
      <c r="AW70" s="191"/>
      <c r="AX70" s="194">
        <f t="shared" si="23"/>
        <v>0</v>
      </c>
      <c r="AY70" s="191"/>
      <c r="AZ70" s="191">
        <f t="shared" si="24"/>
        <v>0</v>
      </c>
      <c r="BA70" s="191"/>
      <c r="BB70" s="191">
        <f t="shared" si="25"/>
        <v>0</v>
      </c>
      <c r="BC70" s="191"/>
      <c r="BD70" s="194">
        <f t="shared" si="26"/>
        <v>0</v>
      </c>
      <c r="BE70" s="191"/>
      <c r="BF70" s="194">
        <f t="shared" si="27"/>
        <v>0</v>
      </c>
      <c r="BG70" s="194"/>
      <c r="BH70" s="194">
        <f t="shared" si="28"/>
        <v>0</v>
      </c>
      <c r="BI70" s="191"/>
      <c r="BJ70" s="191">
        <f t="shared" si="29"/>
        <v>0</v>
      </c>
      <c r="BK70" s="195"/>
      <c r="BL70" s="195">
        <f t="shared" si="30"/>
        <v>0</v>
      </c>
      <c r="BM70" s="195"/>
      <c r="BN70" s="195">
        <f t="shared" si="31"/>
        <v>0</v>
      </c>
      <c r="BO70" s="195"/>
      <c r="BP70" s="195">
        <f t="shared" si="32"/>
        <v>0</v>
      </c>
      <c r="BQ70" s="195"/>
      <c r="BR70" s="195">
        <f t="shared" si="33"/>
        <v>0</v>
      </c>
      <c r="BS70" s="195">
        <f t="shared" si="35"/>
        <v>600</v>
      </c>
      <c r="BT70" s="195">
        <f t="shared" si="34"/>
        <v>84000</v>
      </c>
      <c r="BU70" s="12"/>
    </row>
    <row r="71" spans="1:80" ht="15" customHeight="1">
      <c r="A71" s="87">
        <v>59</v>
      </c>
      <c r="B71" s="100" t="s">
        <v>30</v>
      </c>
      <c r="C71" s="263"/>
      <c r="D71" s="262"/>
      <c r="E71" s="183"/>
      <c r="F71" s="173">
        <f t="shared" si="1"/>
        <v>0</v>
      </c>
      <c r="G71" s="173"/>
      <c r="H71" s="173">
        <f t="shared" si="2"/>
        <v>0</v>
      </c>
      <c r="I71" s="173"/>
      <c r="J71" s="173">
        <f t="shared" si="3"/>
        <v>0</v>
      </c>
      <c r="K71" s="173"/>
      <c r="L71" s="173">
        <f t="shared" si="4"/>
        <v>0</v>
      </c>
      <c r="M71" s="173"/>
      <c r="N71" s="173">
        <f t="shared" si="5"/>
        <v>0</v>
      </c>
      <c r="O71" s="173"/>
      <c r="P71" s="173">
        <f t="shared" si="6"/>
        <v>0</v>
      </c>
      <c r="Q71" s="173"/>
      <c r="R71" s="173">
        <f t="shared" si="7"/>
        <v>0</v>
      </c>
      <c r="S71" s="173"/>
      <c r="T71" s="173">
        <f t="shared" si="8"/>
        <v>0</v>
      </c>
      <c r="U71" s="173"/>
      <c r="V71" s="173">
        <f t="shared" si="9"/>
        <v>0</v>
      </c>
      <c r="W71" s="173"/>
      <c r="X71" s="173">
        <f t="shared" si="10"/>
        <v>0</v>
      </c>
      <c r="Y71" s="173"/>
      <c r="Z71" s="224">
        <f t="shared" si="11"/>
        <v>0</v>
      </c>
      <c r="AA71" s="173"/>
      <c r="AB71" s="173">
        <f t="shared" si="12"/>
        <v>0</v>
      </c>
      <c r="AC71" s="173"/>
      <c r="AD71" s="173">
        <f t="shared" si="13"/>
        <v>0</v>
      </c>
      <c r="AE71" s="173"/>
      <c r="AF71" s="173">
        <f t="shared" si="14"/>
        <v>0</v>
      </c>
      <c r="AG71" s="173"/>
      <c r="AH71" s="173">
        <f t="shared" si="15"/>
        <v>0</v>
      </c>
      <c r="AI71" s="173"/>
      <c r="AJ71" s="173">
        <f t="shared" si="16"/>
        <v>0</v>
      </c>
      <c r="AK71" s="173"/>
      <c r="AL71" s="173">
        <f t="shared" si="17"/>
        <v>0</v>
      </c>
      <c r="AM71" s="173"/>
      <c r="AN71" s="173">
        <f t="shared" si="18"/>
        <v>0</v>
      </c>
      <c r="AO71" s="173"/>
      <c r="AP71" s="184">
        <f t="shared" si="19"/>
        <v>0</v>
      </c>
      <c r="AQ71" s="173"/>
      <c r="AR71" s="173">
        <f t="shared" si="20"/>
        <v>0</v>
      </c>
      <c r="AS71" s="173"/>
      <c r="AT71" s="173">
        <f t="shared" si="21"/>
        <v>0</v>
      </c>
      <c r="AU71" s="183"/>
      <c r="AV71" s="183">
        <f t="shared" si="22"/>
        <v>0</v>
      </c>
      <c r="AW71" s="191"/>
      <c r="AX71" s="194">
        <f t="shared" si="23"/>
        <v>0</v>
      </c>
      <c r="AY71" s="191"/>
      <c r="AZ71" s="191">
        <f t="shared" si="24"/>
        <v>0</v>
      </c>
      <c r="BA71" s="191"/>
      <c r="BB71" s="191">
        <f t="shared" si="25"/>
        <v>0</v>
      </c>
      <c r="BC71" s="191"/>
      <c r="BD71" s="194">
        <f t="shared" si="26"/>
        <v>0</v>
      </c>
      <c r="BE71" s="191"/>
      <c r="BF71" s="194">
        <f t="shared" si="27"/>
        <v>0</v>
      </c>
      <c r="BG71" s="194"/>
      <c r="BH71" s="194">
        <f t="shared" si="28"/>
        <v>0</v>
      </c>
      <c r="BI71" s="191"/>
      <c r="BJ71" s="191">
        <f t="shared" si="29"/>
        <v>0</v>
      </c>
      <c r="BK71" s="195"/>
      <c r="BL71" s="195">
        <f t="shared" si="30"/>
        <v>0</v>
      </c>
      <c r="BM71" s="195"/>
      <c r="BN71" s="195">
        <f t="shared" si="31"/>
        <v>0</v>
      </c>
      <c r="BO71" s="195"/>
      <c r="BP71" s="195">
        <f t="shared" si="32"/>
        <v>0</v>
      </c>
      <c r="BQ71" s="195"/>
      <c r="BR71" s="195">
        <f t="shared" si="33"/>
        <v>0</v>
      </c>
      <c r="BS71" s="195">
        <f t="shared" si="35"/>
        <v>0</v>
      </c>
      <c r="BT71" s="195">
        <f t="shared" si="34"/>
        <v>0</v>
      </c>
      <c r="BU71" s="45"/>
      <c r="BV71" s="47"/>
      <c r="BW71" s="47"/>
      <c r="BX71" s="47"/>
      <c r="BY71" s="47"/>
      <c r="BZ71" s="47"/>
      <c r="CA71" s="47"/>
      <c r="CB71" s="47"/>
    </row>
    <row r="72" spans="1:80" ht="15">
      <c r="A72" s="87">
        <v>60</v>
      </c>
      <c r="B72" s="219" t="s">
        <v>194</v>
      </c>
      <c r="C72" s="263" t="s">
        <v>9</v>
      </c>
      <c r="D72" s="262">
        <v>300</v>
      </c>
      <c r="E72" s="183"/>
      <c r="F72" s="173">
        <f t="shared" si="1"/>
        <v>0</v>
      </c>
      <c r="G72" s="173"/>
      <c r="H72" s="173">
        <f t="shared" si="2"/>
        <v>0</v>
      </c>
      <c r="I72" s="173"/>
      <c r="J72" s="173">
        <f t="shared" si="3"/>
        <v>0</v>
      </c>
      <c r="K72" s="173"/>
      <c r="L72" s="173">
        <f t="shared" si="4"/>
        <v>0</v>
      </c>
      <c r="M72" s="173"/>
      <c r="N72" s="173">
        <f t="shared" si="5"/>
        <v>0</v>
      </c>
      <c r="O72" s="173"/>
      <c r="P72" s="173">
        <f t="shared" si="6"/>
        <v>0</v>
      </c>
      <c r="Q72" s="173"/>
      <c r="R72" s="173">
        <f t="shared" si="7"/>
        <v>0</v>
      </c>
      <c r="S72" s="173"/>
      <c r="T72" s="173">
        <f t="shared" si="8"/>
        <v>0</v>
      </c>
      <c r="U72" s="173"/>
      <c r="V72" s="173">
        <f t="shared" si="9"/>
        <v>0</v>
      </c>
      <c r="W72" s="173"/>
      <c r="X72" s="173">
        <f t="shared" si="10"/>
        <v>0</v>
      </c>
      <c r="Y72" s="173"/>
      <c r="Z72" s="224">
        <f t="shared" si="11"/>
        <v>0</v>
      </c>
      <c r="AA72" s="173"/>
      <c r="AB72" s="173">
        <f t="shared" si="12"/>
        <v>0</v>
      </c>
      <c r="AC72" s="173"/>
      <c r="AD72" s="173">
        <f t="shared" si="13"/>
        <v>0</v>
      </c>
      <c r="AE72" s="173"/>
      <c r="AF72" s="173">
        <f t="shared" si="14"/>
        <v>0</v>
      </c>
      <c r="AG72" s="173"/>
      <c r="AH72" s="173">
        <f t="shared" si="15"/>
        <v>0</v>
      </c>
      <c r="AI72" s="173"/>
      <c r="AJ72" s="173">
        <f t="shared" si="16"/>
        <v>0</v>
      </c>
      <c r="AK72" s="173"/>
      <c r="AL72" s="173">
        <f t="shared" si="17"/>
        <v>0</v>
      </c>
      <c r="AM72" s="173"/>
      <c r="AN72" s="173">
        <f t="shared" si="18"/>
        <v>0</v>
      </c>
      <c r="AO72" s="173"/>
      <c r="AP72" s="184">
        <f t="shared" si="19"/>
        <v>0</v>
      </c>
      <c r="AQ72" s="173"/>
      <c r="AR72" s="173">
        <f t="shared" si="20"/>
        <v>0</v>
      </c>
      <c r="AS72" s="173"/>
      <c r="AT72" s="173">
        <f t="shared" si="21"/>
        <v>0</v>
      </c>
      <c r="AU72" s="183"/>
      <c r="AV72" s="183">
        <f t="shared" si="22"/>
        <v>0</v>
      </c>
      <c r="AW72" s="191"/>
      <c r="AX72" s="194">
        <f t="shared" si="23"/>
        <v>0</v>
      </c>
      <c r="AY72" s="191"/>
      <c r="AZ72" s="191">
        <f t="shared" si="24"/>
        <v>0</v>
      </c>
      <c r="BA72" s="191"/>
      <c r="BB72" s="191">
        <f t="shared" si="25"/>
        <v>0</v>
      </c>
      <c r="BC72" s="191"/>
      <c r="BD72" s="194">
        <f t="shared" si="26"/>
        <v>0</v>
      </c>
      <c r="BE72" s="191"/>
      <c r="BF72" s="194">
        <f t="shared" si="27"/>
        <v>0</v>
      </c>
      <c r="BG72" s="194"/>
      <c r="BH72" s="194">
        <f t="shared" si="28"/>
        <v>0</v>
      </c>
      <c r="BI72" s="191"/>
      <c r="BJ72" s="191">
        <f t="shared" si="29"/>
        <v>0</v>
      </c>
      <c r="BK72" s="195"/>
      <c r="BL72" s="195">
        <f t="shared" si="30"/>
        <v>0</v>
      </c>
      <c r="BM72" s="195"/>
      <c r="BN72" s="195">
        <f t="shared" si="31"/>
        <v>0</v>
      </c>
      <c r="BO72" s="195"/>
      <c r="BP72" s="195">
        <f t="shared" si="32"/>
        <v>0</v>
      </c>
      <c r="BQ72" s="195"/>
      <c r="BR72" s="195">
        <f t="shared" si="33"/>
        <v>0</v>
      </c>
      <c r="BS72" s="195">
        <f t="shared" si="35"/>
        <v>0</v>
      </c>
      <c r="BT72" s="195">
        <f t="shared" si="34"/>
        <v>0</v>
      </c>
      <c r="BU72" s="45"/>
      <c r="BV72" s="45"/>
      <c r="BW72" s="45"/>
      <c r="BX72" s="47"/>
      <c r="BY72" s="47"/>
      <c r="BZ72" s="47"/>
      <c r="CA72" s="47"/>
      <c r="CB72" s="47"/>
    </row>
    <row r="73" spans="1:75" ht="15">
      <c r="A73" s="87">
        <v>61</v>
      </c>
      <c r="B73" s="92" t="s">
        <v>32</v>
      </c>
      <c r="C73" s="263" t="s">
        <v>9</v>
      </c>
      <c r="D73" s="262">
        <v>650</v>
      </c>
      <c r="E73" s="183"/>
      <c r="F73" s="173">
        <f t="shared" si="1"/>
        <v>0</v>
      </c>
      <c r="G73" s="173"/>
      <c r="H73" s="173">
        <f t="shared" si="2"/>
        <v>0</v>
      </c>
      <c r="I73" s="173"/>
      <c r="J73" s="173">
        <f t="shared" si="3"/>
        <v>0</v>
      </c>
      <c r="K73" s="173">
        <v>10</v>
      </c>
      <c r="L73" s="173">
        <f t="shared" si="4"/>
        <v>6500</v>
      </c>
      <c r="M73" s="173"/>
      <c r="N73" s="173">
        <f t="shared" si="5"/>
        <v>0</v>
      </c>
      <c r="O73" s="173"/>
      <c r="P73" s="173">
        <f t="shared" si="6"/>
        <v>0</v>
      </c>
      <c r="Q73" s="173"/>
      <c r="R73" s="173">
        <f t="shared" si="7"/>
        <v>0</v>
      </c>
      <c r="S73" s="173"/>
      <c r="T73" s="173">
        <f t="shared" si="8"/>
        <v>0</v>
      </c>
      <c r="U73" s="173"/>
      <c r="V73" s="173">
        <f t="shared" si="9"/>
        <v>0</v>
      </c>
      <c r="W73" s="173"/>
      <c r="X73" s="173">
        <f t="shared" si="10"/>
        <v>0</v>
      </c>
      <c r="Y73" s="173"/>
      <c r="Z73" s="224">
        <f t="shared" si="11"/>
        <v>0</v>
      </c>
      <c r="AA73" s="173"/>
      <c r="AB73" s="173">
        <f t="shared" si="12"/>
        <v>0</v>
      </c>
      <c r="AC73" s="173"/>
      <c r="AD73" s="173">
        <f t="shared" si="13"/>
        <v>0</v>
      </c>
      <c r="AE73" s="173"/>
      <c r="AF73" s="173">
        <f t="shared" si="14"/>
        <v>0</v>
      </c>
      <c r="AG73" s="173">
        <v>66</v>
      </c>
      <c r="AH73" s="173">
        <f t="shared" si="15"/>
        <v>42900</v>
      </c>
      <c r="AI73" s="173"/>
      <c r="AJ73" s="173">
        <f t="shared" si="16"/>
        <v>0</v>
      </c>
      <c r="AK73" s="173"/>
      <c r="AL73" s="173">
        <f t="shared" si="17"/>
        <v>0</v>
      </c>
      <c r="AM73" s="173"/>
      <c r="AN73" s="173">
        <f t="shared" si="18"/>
        <v>0</v>
      </c>
      <c r="AO73" s="173"/>
      <c r="AP73" s="184">
        <f t="shared" si="19"/>
        <v>0</v>
      </c>
      <c r="AQ73" s="173"/>
      <c r="AR73" s="173">
        <f t="shared" si="20"/>
        <v>0</v>
      </c>
      <c r="AS73" s="173"/>
      <c r="AT73" s="173">
        <f t="shared" si="21"/>
        <v>0</v>
      </c>
      <c r="AU73" s="183"/>
      <c r="AV73" s="183">
        <f t="shared" si="22"/>
        <v>0</v>
      </c>
      <c r="AW73" s="191"/>
      <c r="AX73" s="194">
        <f t="shared" si="23"/>
        <v>0</v>
      </c>
      <c r="AY73" s="191"/>
      <c r="AZ73" s="191">
        <f t="shared" si="24"/>
        <v>0</v>
      </c>
      <c r="BA73" s="191"/>
      <c r="BB73" s="191">
        <f t="shared" si="25"/>
        <v>0</v>
      </c>
      <c r="BC73" s="191"/>
      <c r="BD73" s="194">
        <f t="shared" si="26"/>
        <v>0</v>
      </c>
      <c r="BE73" s="191">
        <v>12</v>
      </c>
      <c r="BF73" s="194">
        <f t="shared" si="27"/>
        <v>7800</v>
      </c>
      <c r="BG73" s="194"/>
      <c r="BH73" s="194">
        <f t="shared" si="28"/>
        <v>0</v>
      </c>
      <c r="BI73" s="191">
        <v>4</v>
      </c>
      <c r="BJ73" s="191">
        <f t="shared" si="29"/>
        <v>2600</v>
      </c>
      <c r="BK73" s="195"/>
      <c r="BL73" s="195">
        <f t="shared" si="30"/>
        <v>0</v>
      </c>
      <c r="BM73" s="195"/>
      <c r="BN73" s="195">
        <f t="shared" si="31"/>
        <v>0</v>
      </c>
      <c r="BO73" s="195"/>
      <c r="BP73" s="195">
        <f t="shared" si="32"/>
        <v>0</v>
      </c>
      <c r="BQ73" s="195"/>
      <c r="BR73" s="195">
        <f t="shared" si="33"/>
        <v>0</v>
      </c>
      <c r="BS73" s="195">
        <f t="shared" si="35"/>
        <v>92</v>
      </c>
      <c r="BT73" s="195">
        <f t="shared" si="34"/>
        <v>59800</v>
      </c>
      <c r="BU73" s="45"/>
      <c r="BV73" s="47"/>
      <c r="BW73" s="47"/>
    </row>
    <row r="74" spans="1:75" ht="15">
      <c r="A74" s="87">
        <v>62</v>
      </c>
      <c r="B74" s="92" t="s">
        <v>170</v>
      </c>
      <c r="C74" s="263" t="s">
        <v>9</v>
      </c>
      <c r="D74" s="262">
        <v>1500</v>
      </c>
      <c r="E74" s="183"/>
      <c r="F74" s="173">
        <f t="shared" si="1"/>
        <v>0</v>
      </c>
      <c r="G74" s="173"/>
      <c r="H74" s="173">
        <f t="shared" si="2"/>
        <v>0</v>
      </c>
      <c r="I74" s="173"/>
      <c r="J74" s="173">
        <f t="shared" si="3"/>
        <v>0</v>
      </c>
      <c r="K74" s="173"/>
      <c r="L74" s="173">
        <f t="shared" si="4"/>
        <v>0</v>
      </c>
      <c r="M74" s="173"/>
      <c r="N74" s="173">
        <f t="shared" si="5"/>
        <v>0</v>
      </c>
      <c r="O74" s="173"/>
      <c r="P74" s="173">
        <f t="shared" si="6"/>
        <v>0</v>
      </c>
      <c r="Q74" s="173"/>
      <c r="R74" s="173">
        <f t="shared" si="7"/>
        <v>0</v>
      </c>
      <c r="S74" s="173"/>
      <c r="T74" s="173">
        <f t="shared" si="8"/>
        <v>0</v>
      </c>
      <c r="U74" s="173"/>
      <c r="V74" s="173">
        <f t="shared" si="9"/>
        <v>0</v>
      </c>
      <c r="W74" s="173"/>
      <c r="X74" s="173">
        <f t="shared" si="10"/>
        <v>0</v>
      </c>
      <c r="Y74" s="173"/>
      <c r="Z74" s="224">
        <f t="shared" si="11"/>
        <v>0</v>
      </c>
      <c r="AA74" s="173"/>
      <c r="AB74" s="173">
        <f t="shared" si="12"/>
        <v>0</v>
      </c>
      <c r="AC74" s="173"/>
      <c r="AD74" s="173">
        <f t="shared" si="13"/>
        <v>0</v>
      </c>
      <c r="AE74" s="173"/>
      <c r="AF74" s="173">
        <f t="shared" si="14"/>
        <v>0</v>
      </c>
      <c r="AG74" s="173"/>
      <c r="AH74" s="173">
        <f t="shared" si="15"/>
        <v>0</v>
      </c>
      <c r="AI74" s="173"/>
      <c r="AJ74" s="173">
        <f t="shared" si="16"/>
        <v>0</v>
      </c>
      <c r="AK74" s="173"/>
      <c r="AL74" s="173">
        <f t="shared" si="17"/>
        <v>0</v>
      </c>
      <c r="AM74" s="173"/>
      <c r="AN74" s="173">
        <f t="shared" si="18"/>
        <v>0</v>
      </c>
      <c r="AO74" s="173"/>
      <c r="AP74" s="184">
        <f t="shared" si="19"/>
        <v>0</v>
      </c>
      <c r="AQ74" s="173"/>
      <c r="AR74" s="173">
        <f t="shared" si="20"/>
        <v>0</v>
      </c>
      <c r="AS74" s="173"/>
      <c r="AT74" s="173">
        <f t="shared" si="21"/>
        <v>0</v>
      </c>
      <c r="AU74" s="183"/>
      <c r="AV74" s="183">
        <f t="shared" si="22"/>
        <v>0</v>
      </c>
      <c r="AW74" s="191"/>
      <c r="AX74" s="194">
        <f t="shared" si="23"/>
        <v>0</v>
      </c>
      <c r="AY74" s="191"/>
      <c r="AZ74" s="191">
        <f t="shared" si="24"/>
        <v>0</v>
      </c>
      <c r="BA74" s="191"/>
      <c r="BB74" s="191">
        <f t="shared" si="25"/>
        <v>0</v>
      </c>
      <c r="BC74" s="191"/>
      <c r="BD74" s="194">
        <f t="shared" si="26"/>
        <v>0</v>
      </c>
      <c r="BE74" s="191"/>
      <c r="BF74" s="194">
        <f t="shared" si="27"/>
        <v>0</v>
      </c>
      <c r="BG74" s="194"/>
      <c r="BH74" s="194">
        <f t="shared" si="28"/>
        <v>0</v>
      </c>
      <c r="BI74" s="191"/>
      <c r="BJ74" s="191">
        <f t="shared" si="29"/>
        <v>0</v>
      </c>
      <c r="BK74" s="195"/>
      <c r="BL74" s="195">
        <f t="shared" si="30"/>
        <v>0</v>
      </c>
      <c r="BM74" s="195"/>
      <c r="BN74" s="195">
        <f t="shared" si="31"/>
        <v>0</v>
      </c>
      <c r="BO74" s="195"/>
      <c r="BP74" s="195">
        <f t="shared" si="32"/>
        <v>0</v>
      </c>
      <c r="BQ74" s="195"/>
      <c r="BR74" s="195">
        <f t="shared" si="33"/>
        <v>0</v>
      </c>
      <c r="BS74" s="195">
        <f t="shared" si="35"/>
        <v>0</v>
      </c>
      <c r="BT74" s="195">
        <f>F74+H74+J74+L74+N74+P74+R74+T74+V74+X74+Z74+AB74+AD74+AF74+AH74+AJ74+AL74+AN74+AP74+AR74+AT74+AV74+AX74+AZ74+BB74+BD74+BF74+BH74+BJ74+BL74+BN74+BP74+BR74</f>
        <v>0</v>
      </c>
      <c r="BU74" s="45"/>
      <c r="BV74" s="47"/>
      <c r="BW74" s="47"/>
    </row>
    <row r="75" spans="1:75" ht="15">
      <c r="A75" s="86">
        <v>63</v>
      </c>
      <c r="B75" s="218" t="s">
        <v>142</v>
      </c>
      <c r="C75" s="263" t="s">
        <v>96</v>
      </c>
      <c r="D75" s="262">
        <v>300</v>
      </c>
      <c r="E75" s="183"/>
      <c r="F75" s="173">
        <f t="shared" si="1"/>
        <v>0</v>
      </c>
      <c r="G75" s="173"/>
      <c r="H75" s="173">
        <f t="shared" si="2"/>
        <v>0</v>
      </c>
      <c r="I75" s="173"/>
      <c r="J75" s="173">
        <f t="shared" si="3"/>
        <v>0</v>
      </c>
      <c r="K75" s="173"/>
      <c r="L75" s="173">
        <f t="shared" si="4"/>
        <v>0</v>
      </c>
      <c r="M75" s="173"/>
      <c r="N75" s="173">
        <f t="shared" si="5"/>
        <v>0</v>
      </c>
      <c r="O75" s="173"/>
      <c r="P75" s="173">
        <f t="shared" si="6"/>
        <v>0</v>
      </c>
      <c r="Q75" s="173"/>
      <c r="R75" s="173">
        <f t="shared" si="7"/>
        <v>0</v>
      </c>
      <c r="S75" s="173"/>
      <c r="T75" s="173">
        <f t="shared" si="8"/>
        <v>0</v>
      </c>
      <c r="U75" s="173"/>
      <c r="V75" s="173">
        <f t="shared" si="9"/>
        <v>0</v>
      </c>
      <c r="W75" s="173"/>
      <c r="X75" s="173">
        <f t="shared" si="10"/>
        <v>0</v>
      </c>
      <c r="Y75" s="173"/>
      <c r="Z75" s="224">
        <f t="shared" si="11"/>
        <v>0</v>
      </c>
      <c r="AA75" s="173"/>
      <c r="AB75" s="173">
        <f t="shared" si="12"/>
        <v>0</v>
      </c>
      <c r="AC75" s="173"/>
      <c r="AD75" s="173">
        <f t="shared" si="13"/>
        <v>0</v>
      </c>
      <c r="AE75" s="173"/>
      <c r="AF75" s="173">
        <f t="shared" si="14"/>
        <v>0</v>
      </c>
      <c r="AG75" s="173"/>
      <c r="AH75" s="173">
        <f t="shared" si="15"/>
        <v>0</v>
      </c>
      <c r="AI75" s="173"/>
      <c r="AJ75" s="173">
        <f t="shared" si="16"/>
        <v>0</v>
      </c>
      <c r="AK75" s="173"/>
      <c r="AL75" s="173">
        <f t="shared" si="17"/>
        <v>0</v>
      </c>
      <c r="AM75" s="173"/>
      <c r="AN75" s="173">
        <f t="shared" si="18"/>
        <v>0</v>
      </c>
      <c r="AO75" s="173"/>
      <c r="AP75" s="184">
        <f t="shared" si="19"/>
        <v>0</v>
      </c>
      <c r="AQ75" s="173"/>
      <c r="AR75" s="173">
        <f t="shared" si="20"/>
        <v>0</v>
      </c>
      <c r="AS75" s="173"/>
      <c r="AT75" s="173">
        <f t="shared" si="21"/>
        <v>0</v>
      </c>
      <c r="AU75" s="183"/>
      <c r="AV75" s="183">
        <f t="shared" si="22"/>
        <v>0</v>
      </c>
      <c r="AW75" s="191"/>
      <c r="AX75" s="194">
        <f t="shared" si="23"/>
        <v>0</v>
      </c>
      <c r="AY75" s="191"/>
      <c r="AZ75" s="191">
        <f t="shared" si="24"/>
        <v>0</v>
      </c>
      <c r="BA75" s="191"/>
      <c r="BB75" s="191">
        <f t="shared" si="25"/>
        <v>0</v>
      </c>
      <c r="BC75" s="191"/>
      <c r="BD75" s="194">
        <f t="shared" si="26"/>
        <v>0</v>
      </c>
      <c r="BE75" s="191"/>
      <c r="BF75" s="194">
        <f t="shared" si="27"/>
        <v>0</v>
      </c>
      <c r="BG75" s="194"/>
      <c r="BH75" s="194">
        <f t="shared" si="28"/>
        <v>0</v>
      </c>
      <c r="BI75" s="191"/>
      <c r="BJ75" s="191">
        <f t="shared" si="29"/>
        <v>0</v>
      </c>
      <c r="BK75" s="195"/>
      <c r="BL75" s="195">
        <f t="shared" si="30"/>
        <v>0</v>
      </c>
      <c r="BM75" s="195"/>
      <c r="BN75" s="195">
        <f t="shared" si="31"/>
        <v>0</v>
      </c>
      <c r="BO75" s="195"/>
      <c r="BP75" s="195">
        <f t="shared" si="32"/>
        <v>0</v>
      </c>
      <c r="BQ75" s="195"/>
      <c r="BR75" s="195">
        <f t="shared" si="33"/>
        <v>0</v>
      </c>
      <c r="BS75" s="195">
        <f t="shared" si="35"/>
        <v>0</v>
      </c>
      <c r="BT75" s="195">
        <f t="shared" si="34"/>
        <v>0</v>
      </c>
      <c r="BU75" s="45"/>
      <c r="BV75" s="47"/>
      <c r="BW75" s="47"/>
    </row>
    <row r="76" spans="1:75" ht="15">
      <c r="A76" s="87">
        <v>64</v>
      </c>
      <c r="B76" s="219" t="s">
        <v>128</v>
      </c>
      <c r="C76" s="263" t="s">
        <v>96</v>
      </c>
      <c r="D76" s="262">
        <v>200</v>
      </c>
      <c r="E76" s="183"/>
      <c r="F76" s="173">
        <f t="shared" si="1"/>
        <v>0</v>
      </c>
      <c r="G76" s="173"/>
      <c r="H76" s="173">
        <f t="shared" si="2"/>
        <v>0</v>
      </c>
      <c r="I76" s="173"/>
      <c r="J76" s="173">
        <f t="shared" si="3"/>
        <v>0</v>
      </c>
      <c r="K76" s="173"/>
      <c r="L76" s="173">
        <f t="shared" si="4"/>
        <v>0</v>
      </c>
      <c r="M76" s="173"/>
      <c r="N76" s="173">
        <f t="shared" si="5"/>
        <v>0</v>
      </c>
      <c r="O76" s="173"/>
      <c r="P76" s="173">
        <f t="shared" si="6"/>
        <v>0</v>
      </c>
      <c r="Q76" s="173"/>
      <c r="R76" s="173">
        <f t="shared" si="7"/>
        <v>0</v>
      </c>
      <c r="S76" s="173"/>
      <c r="T76" s="173">
        <f t="shared" si="8"/>
        <v>0</v>
      </c>
      <c r="U76" s="173"/>
      <c r="V76" s="173">
        <f t="shared" si="9"/>
        <v>0</v>
      </c>
      <c r="W76" s="173"/>
      <c r="X76" s="173">
        <f t="shared" si="10"/>
        <v>0</v>
      </c>
      <c r="Y76" s="173"/>
      <c r="Z76" s="224">
        <f t="shared" si="11"/>
        <v>0</v>
      </c>
      <c r="AA76" s="173"/>
      <c r="AB76" s="173">
        <f t="shared" si="12"/>
        <v>0</v>
      </c>
      <c r="AC76" s="173"/>
      <c r="AD76" s="173">
        <f t="shared" si="13"/>
        <v>0</v>
      </c>
      <c r="AE76" s="173"/>
      <c r="AF76" s="173">
        <f t="shared" si="14"/>
        <v>0</v>
      </c>
      <c r="AG76" s="173"/>
      <c r="AH76" s="173">
        <f t="shared" si="15"/>
        <v>0</v>
      </c>
      <c r="AI76" s="173"/>
      <c r="AJ76" s="173">
        <f t="shared" si="16"/>
        <v>0</v>
      </c>
      <c r="AK76" s="173"/>
      <c r="AL76" s="173">
        <f t="shared" si="17"/>
        <v>0</v>
      </c>
      <c r="AM76" s="173"/>
      <c r="AN76" s="173">
        <f t="shared" si="18"/>
        <v>0</v>
      </c>
      <c r="AO76" s="173"/>
      <c r="AP76" s="184">
        <f t="shared" si="19"/>
        <v>0</v>
      </c>
      <c r="AQ76" s="173"/>
      <c r="AR76" s="173">
        <f t="shared" si="20"/>
        <v>0</v>
      </c>
      <c r="AS76" s="173"/>
      <c r="AT76" s="173">
        <f t="shared" si="21"/>
        <v>0</v>
      </c>
      <c r="AU76" s="183"/>
      <c r="AV76" s="183">
        <f t="shared" si="22"/>
        <v>0</v>
      </c>
      <c r="AW76" s="191"/>
      <c r="AX76" s="194">
        <f t="shared" si="23"/>
        <v>0</v>
      </c>
      <c r="AY76" s="191"/>
      <c r="AZ76" s="191">
        <f t="shared" si="24"/>
        <v>0</v>
      </c>
      <c r="BA76" s="191"/>
      <c r="BB76" s="191">
        <f t="shared" si="25"/>
        <v>0</v>
      </c>
      <c r="BC76" s="191"/>
      <c r="BD76" s="194">
        <f t="shared" si="26"/>
        <v>0</v>
      </c>
      <c r="BE76" s="191"/>
      <c r="BF76" s="194">
        <f t="shared" si="27"/>
        <v>0</v>
      </c>
      <c r="BG76" s="194"/>
      <c r="BH76" s="194">
        <f t="shared" si="28"/>
        <v>0</v>
      </c>
      <c r="BI76" s="191"/>
      <c r="BJ76" s="191">
        <f t="shared" si="29"/>
        <v>0</v>
      </c>
      <c r="BK76" s="195"/>
      <c r="BL76" s="195">
        <f t="shared" si="30"/>
        <v>0</v>
      </c>
      <c r="BM76" s="195"/>
      <c r="BN76" s="195">
        <f t="shared" si="31"/>
        <v>0</v>
      </c>
      <c r="BO76" s="195"/>
      <c r="BP76" s="195">
        <f t="shared" si="32"/>
        <v>0</v>
      </c>
      <c r="BQ76" s="195"/>
      <c r="BR76" s="195">
        <f t="shared" si="33"/>
        <v>0</v>
      </c>
      <c r="BS76" s="195">
        <f t="shared" si="35"/>
        <v>0</v>
      </c>
      <c r="BT76" s="195">
        <f t="shared" si="34"/>
        <v>0</v>
      </c>
      <c r="BU76" s="45"/>
      <c r="BV76" s="47"/>
      <c r="BW76" s="47"/>
    </row>
    <row r="77" spans="1:73" s="85" customFormat="1" ht="15">
      <c r="A77" s="87">
        <v>65</v>
      </c>
      <c r="B77" s="219" t="s">
        <v>153</v>
      </c>
      <c r="C77" s="263" t="s">
        <v>17</v>
      </c>
      <c r="D77" s="262">
        <v>6000</v>
      </c>
      <c r="E77" s="183"/>
      <c r="F77" s="173">
        <f t="shared" si="1"/>
        <v>0</v>
      </c>
      <c r="G77" s="173"/>
      <c r="H77" s="173">
        <f t="shared" si="2"/>
        <v>0</v>
      </c>
      <c r="I77" s="173"/>
      <c r="J77" s="173">
        <f t="shared" si="3"/>
        <v>0</v>
      </c>
      <c r="K77" s="173"/>
      <c r="L77" s="173">
        <f t="shared" si="4"/>
        <v>0</v>
      </c>
      <c r="M77" s="173"/>
      <c r="N77" s="173">
        <f t="shared" si="5"/>
        <v>0</v>
      </c>
      <c r="O77" s="173"/>
      <c r="P77" s="173">
        <f t="shared" si="6"/>
        <v>0</v>
      </c>
      <c r="Q77" s="173"/>
      <c r="R77" s="173">
        <f t="shared" si="7"/>
        <v>0</v>
      </c>
      <c r="S77" s="173"/>
      <c r="T77" s="173">
        <f t="shared" si="8"/>
        <v>0</v>
      </c>
      <c r="U77" s="173"/>
      <c r="V77" s="173">
        <f t="shared" si="9"/>
        <v>0</v>
      </c>
      <c r="W77" s="173"/>
      <c r="X77" s="173">
        <f t="shared" si="10"/>
        <v>0</v>
      </c>
      <c r="Y77" s="173"/>
      <c r="Z77" s="224">
        <f t="shared" si="11"/>
        <v>0</v>
      </c>
      <c r="AA77" s="173"/>
      <c r="AB77" s="173">
        <f t="shared" si="12"/>
        <v>0</v>
      </c>
      <c r="AC77" s="173"/>
      <c r="AD77" s="173">
        <f t="shared" si="13"/>
        <v>0</v>
      </c>
      <c r="AE77" s="173"/>
      <c r="AF77" s="173">
        <f t="shared" si="14"/>
        <v>0</v>
      </c>
      <c r="AG77" s="173"/>
      <c r="AH77" s="173">
        <f t="shared" si="15"/>
        <v>0</v>
      </c>
      <c r="AI77" s="173"/>
      <c r="AJ77" s="173">
        <f t="shared" si="16"/>
        <v>0</v>
      </c>
      <c r="AK77" s="173"/>
      <c r="AL77" s="173">
        <f t="shared" si="17"/>
        <v>0</v>
      </c>
      <c r="AM77" s="173"/>
      <c r="AN77" s="173">
        <f t="shared" si="18"/>
        <v>0</v>
      </c>
      <c r="AO77" s="173"/>
      <c r="AP77" s="184">
        <f t="shared" si="19"/>
        <v>0</v>
      </c>
      <c r="AQ77" s="173"/>
      <c r="AR77" s="173">
        <f t="shared" si="20"/>
        <v>0</v>
      </c>
      <c r="AS77" s="173"/>
      <c r="AT77" s="173">
        <f t="shared" si="21"/>
        <v>0</v>
      </c>
      <c r="AU77" s="183"/>
      <c r="AV77" s="183">
        <f t="shared" si="22"/>
        <v>0</v>
      </c>
      <c r="AW77" s="192"/>
      <c r="AX77" s="194">
        <f t="shared" si="23"/>
        <v>0</v>
      </c>
      <c r="AY77" s="191"/>
      <c r="AZ77" s="191">
        <f t="shared" si="24"/>
        <v>0</v>
      </c>
      <c r="BA77" s="191"/>
      <c r="BB77" s="191">
        <f t="shared" si="25"/>
        <v>0</v>
      </c>
      <c r="BC77" s="191"/>
      <c r="BD77" s="194">
        <f t="shared" si="26"/>
        <v>0</v>
      </c>
      <c r="BE77" s="191"/>
      <c r="BF77" s="194">
        <f t="shared" si="27"/>
        <v>0</v>
      </c>
      <c r="BG77" s="194"/>
      <c r="BH77" s="194">
        <f t="shared" si="28"/>
        <v>0</v>
      </c>
      <c r="BI77" s="191"/>
      <c r="BJ77" s="191">
        <f t="shared" si="29"/>
        <v>0</v>
      </c>
      <c r="BK77" s="96"/>
      <c r="BL77" s="195">
        <f t="shared" si="30"/>
        <v>0</v>
      </c>
      <c r="BM77" s="195"/>
      <c r="BN77" s="195">
        <f t="shared" si="31"/>
        <v>0</v>
      </c>
      <c r="BO77" s="195"/>
      <c r="BP77" s="195">
        <f t="shared" si="32"/>
        <v>0</v>
      </c>
      <c r="BQ77" s="195"/>
      <c r="BR77" s="195">
        <f t="shared" si="33"/>
        <v>0</v>
      </c>
      <c r="BS77" s="195">
        <f t="shared" si="35"/>
        <v>0</v>
      </c>
      <c r="BT77" s="195">
        <f t="shared" si="34"/>
        <v>0</v>
      </c>
      <c r="BU77" s="88"/>
    </row>
    <row r="78" spans="1:80" ht="15">
      <c r="A78" s="86">
        <v>66</v>
      </c>
      <c r="B78" s="260"/>
      <c r="C78" s="263"/>
      <c r="D78" s="262"/>
      <c r="E78" s="94"/>
      <c r="F78" s="173">
        <f>D78*E78</f>
        <v>0</v>
      </c>
      <c r="G78" s="173"/>
      <c r="H78" s="173">
        <f>D78*G78</f>
        <v>0</v>
      </c>
      <c r="I78" s="173"/>
      <c r="J78" s="173">
        <f>D78*I78</f>
        <v>0</v>
      </c>
      <c r="K78" s="173"/>
      <c r="L78" s="173">
        <f>D78*K78</f>
        <v>0</v>
      </c>
      <c r="M78" s="173"/>
      <c r="N78" s="173">
        <f>D78*M78</f>
        <v>0</v>
      </c>
      <c r="O78" s="173"/>
      <c r="P78" s="173">
        <f>D78*O78</f>
        <v>0</v>
      </c>
      <c r="Q78" s="173"/>
      <c r="R78" s="173">
        <f>D78*Q78</f>
        <v>0</v>
      </c>
      <c r="S78" s="173"/>
      <c r="T78" s="173">
        <f>D78*S78</f>
        <v>0</v>
      </c>
      <c r="U78" s="173"/>
      <c r="V78" s="173">
        <f>D78*U78</f>
        <v>0</v>
      </c>
      <c r="W78" s="173"/>
      <c r="X78" s="173">
        <f>D78*W78</f>
        <v>0</v>
      </c>
      <c r="Y78" s="173"/>
      <c r="Z78" s="224">
        <f>D78*Y78</f>
        <v>0</v>
      </c>
      <c r="AA78" s="173"/>
      <c r="AB78" s="173">
        <f>D78*AA78</f>
        <v>0</v>
      </c>
      <c r="AC78" s="173"/>
      <c r="AD78" s="173">
        <f>D78*AC78</f>
        <v>0</v>
      </c>
      <c r="AE78" s="193"/>
      <c r="AF78" s="173">
        <f>D78*AE78</f>
        <v>0</v>
      </c>
      <c r="AG78" s="173"/>
      <c r="AH78" s="173">
        <f>D78*AG78</f>
        <v>0</v>
      </c>
      <c r="AI78" s="193"/>
      <c r="AJ78" s="173">
        <f>D78*AI78</f>
        <v>0</v>
      </c>
      <c r="AK78" s="173"/>
      <c r="AL78" s="173">
        <f>D78*AK78</f>
        <v>0</v>
      </c>
      <c r="AM78" s="173"/>
      <c r="AN78" s="173">
        <f>D78*AM78</f>
        <v>0</v>
      </c>
      <c r="AO78" s="173"/>
      <c r="AP78" s="184">
        <f>D78*AO78</f>
        <v>0</v>
      </c>
      <c r="AQ78" s="173"/>
      <c r="AR78" s="173">
        <f>D78*AQ78</f>
        <v>0</v>
      </c>
      <c r="AS78" s="173"/>
      <c r="AT78" s="173">
        <f>D78*AS78</f>
        <v>0</v>
      </c>
      <c r="AU78" s="183"/>
      <c r="AV78" s="183">
        <f>D78*AU78</f>
        <v>0</v>
      </c>
      <c r="AW78" s="191"/>
      <c r="AX78" s="194">
        <f>D78*AW78</f>
        <v>0</v>
      </c>
      <c r="AY78" s="191"/>
      <c r="AZ78" s="191">
        <f>D78*AY78</f>
        <v>0</v>
      </c>
      <c r="BA78" s="191"/>
      <c r="BB78" s="191">
        <f>D78*BA78</f>
        <v>0</v>
      </c>
      <c r="BC78" s="191"/>
      <c r="BD78" s="194">
        <f t="shared" si="26"/>
        <v>0</v>
      </c>
      <c r="BE78" s="191"/>
      <c r="BF78" s="194">
        <f>D78*BE78</f>
        <v>0</v>
      </c>
      <c r="BG78" s="194"/>
      <c r="BH78" s="194">
        <f>D78*BG78</f>
        <v>0</v>
      </c>
      <c r="BI78" s="191"/>
      <c r="BJ78" s="191">
        <f>D78*BI78</f>
        <v>0</v>
      </c>
      <c r="BK78" s="195"/>
      <c r="BL78" s="195">
        <f>D78*BK78</f>
        <v>0</v>
      </c>
      <c r="BM78" s="195"/>
      <c r="BN78" s="195">
        <f>D78*BM78</f>
        <v>0</v>
      </c>
      <c r="BO78" s="195"/>
      <c r="BP78" s="195">
        <f>D78*BO78</f>
        <v>0</v>
      </c>
      <c r="BQ78" s="195"/>
      <c r="BR78" s="195">
        <f>D78*BQ78</f>
        <v>0</v>
      </c>
      <c r="BS78" s="195">
        <f>E78+G78+I78+K78+M78+O78+Q78+S78+U78+W78+Y78+AA78+AC78+AE78+AG78+AI78+AK78+AM78+AO78+AQ78+AS78+AU78+AW78+AY78+BA78+BC78+BE78+BG78+BI78+BK78+BO78+BQ78</f>
        <v>0</v>
      </c>
      <c r="BT78" s="195">
        <f>F78+H78+J78+L78+N78+P78+R78+T78+V78+X78+Z78+AB78+AD78+AF78+AH78+AJ78+AL78+AN78+AP78+AR78+AT78+AV78+AX78+AZ78+BB78+BD78+BF78+BH78+BJ78+BL78+BN78+BP78+BR78</f>
        <v>0</v>
      </c>
      <c r="BU78" s="45"/>
      <c r="BV78" s="47"/>
      <c r="BW78" s="47"/>
      <c r="BX78" s="47"/>
      <c r="BY78" s="47"/>
      <c r="BZ78" s="47"/>
      <c r="CA78" s="47"/>
      <c r="CB78" s="47"/>
    </row>
    <row r="79" spans="1:113" s="312" customFormat="1" ht="15">
      <c r="A79" s="319">
        <v>67</v>
      </c>
      <c r="B79" s="320" t="s">
        <v>173</v>
      </c>
      <c r="C79" s="321" t="s">
        <v>172</v>
      </c>
      <c r="D79" s="322"/>
      <c r="E79" s="18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224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84"/>
      <c r="AQ79" s="173"/>
      <c r="AR79" s="173"/>
      <c r="AS79" s="173"/>
      <c r="AT79" s="173"/>
      <c r="AU79" s="183"/>
      <c r="AV79" s="183"/>
      <c r="AW79" s="191"/>
      <c r="AX79" s="194"/>
      <c r="AY79" s="191"/>
      <c r="AZ79" s="191"/>
      <c r="BA79" s="191"/>
      <c r="BB79" s="191"/>
      <c r="BC79" s="191"/>
      <c r="BD79" s="194"/>
      <c r="BE79" s="191"/>
      <c r="BF79" s="194"/>
      <c r="BG79" s="194"/>
      <c r="BH79" s="194"/>
      <c r="BI79" s="191"/>
      <c r="BJ79" s="191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>
        <f>F79+H79+J79+L79+N79+P79+R79+T79+V79+X79+Z79+AB79+AD79+AF79+AH79+AJ79+AL79+AN79+AP79+AR79+AT79+AV79+AX79+AZ79+BB79+BD79+BF79+BH79+BJ79+BL79+BN79+BP79+BR79</f>
        <v>0</v>
      </c>
      <c r="BU79" s="45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</row>
    <row r="80" spans="1:113" ht="15.75">
      <c r="A80" s="86">
        <v>68</v>
      </c>
      <c r="B80" s="261" t="s">
        <v>176</v>
      </c>
      <c r="C80" s="263"/>
      <c r="D80" s="262"/>
      <c r="E80" s="183"/>
      <c r="F80" s="358">
        <f>SUM(F13:F79)</f>
        <v>49000</v>
      </c>
      <c r="G80" s="173"/>
      <c r="H80" s="358">
        <f>SUM(H13:H79)</f>
        <v>114000</v>
      </c>
      <c r="I80" s="173"/>
      <c r="J80" s="358">
        <f>SUM(J13:J79)</f>
        <v>0</v>
      </c>
      <c r="K80" s="173"/>
      <c r="L80" s="358">
        <f>SUM(L13:L79)</f>
        <v>12750</v>
      </c>
      <c r="M80" s="173"/>
      <c r="N80" s="358">
        <f>SUM(N13:N79)</f>
        <v>201000</v>
      </c>
      <c r="O80" s="173"/>
      <c r="P80" s="358">
        <f>SUM(P13:P79)</f>
        <v>9300</v>
      </c>
      <c r="Q80" s="173"/>
      <c r="R80" s="358">
        <f>SUM(R13:R79)</f>
        <v>195300</v>
      </c>
      <c r="S80" s="173"/>
      <c r="T80" s="358">
        <f>SUM(T13:T79)</f>
        <v>9700</v>
      </c>
      <c r="U80" s="173"/>
      <c r="V80" s="358">
        <f>SUM(V13:V79)</f>
        <v>21200</v>
      </c>
      <c r="W80" s="173"/>
      <c r="X80" s="358">
        <f>SUM(X13:X79)</f>
        <v>10050</v>
      </c>
      <c r="Y80" s="173"/>
      <c r="Z80" s="358">
        <f>SUM(Z13:Z79)</f>
        <v>61600</v>
      </c>
      <c r="AA80" s="173"/>
      <c r="AB80" s="358">
        <f>SUM(AB13:AB79)</f>
        <v>75000</v>
      </c>
      <c r="AC80" s="173"/>
      <c r="AD80" s="358">
        <f>SUM(AD13:AD79)</f>
        <v>0</v>
      </c>
      <c r="AE80" s="173"/>
      <c r="AF80" s="358">
        <f>SUM(AF13:AF79)</f>
        <v>30000</v>
      </c>
      <c r="AG80" s="173"/>
      <c r="AH80" s="358">
        <f>SUM(AH13:AH79)</f>
        <v>85700</v>
      </c>
      <c r="AI80" s="173"/>
      <c r="AJ80" s="358">
        <f>SUM(AJ13:AJ79)</f>
        <v>87200</v>
      </c>
      <c r="AK80" s="173"/>
      <c r="AL80" s="358">
        <f>SUM(AL13:AL79)</f>
        <v>5500</v>
      </c>
      <c r="AM80" s="173"/>
      <c r="AN80" s="358">
        <f>SUM(AN13:AN79)</f>
        <v>94900</v>
      </c>
      <c r="AO80" s="173"/>
      <c r="AP80" s="358">
        <f>SUM(AP13:AP79)</f>
        <v>0</v>
      </c>
      <c r="AQ80" s="173"/>
      <c r="AR80" s="358">
        <f>SUM(AR13:AR79)</f>
        <v>85900</v>
      </c>
      <c r="AS80" s="173"/>
      <c r="AT80" s="358">
        <f>SUM(AT13:AT79)</f>
        <v>0</v>
      </c>
      <c r="AU80" s="183"/>
      <c r="AV80" s="358">
        <f>SUM(AV13:AV79)</f>
        <v>0</v>
      </c>
      <c r="AW80" s="191"/>
      <c r="AX80" s="358">
        <f>SUM(AX13:AX79)</f>
        <v>14850</v>
      </c>
      <c r="AY80" s="191"/>
      <c r="AZ80" s="358">
        <f>SUM(AZ13:AZ79)</f>
        <v>0</v>
      </c>
      <c r="BA80" s="191"/>
      <c r="BB80" s="358">
        <f>SUM(BB13:BB79)</f>
        <v>0</v>
      </c>
      <c r="BC80" s="191"/>
      <c r="BD80" s="358">
        <f>SUM(BD13:BD79)</f>
        <v>29600</v>
      </c>
      <c r="BE80" s="191"/>
      <c r="BF80" s="358">
        <f>SUM(BF13:BF79)</f>
        <v>90150</v>
      </c>
      <c r="BG80" s="194"/>
      <c r="BH80" s="358">
        <f>SUM(BH13:BH79)</f>
        <v>37400</v>
      </c>
      <c r="BI80" s="191"/>
      <c r="BJ80" s="358">
        <f>SUM(BJ13:BJ79)</f>
        <v>2600</v>
      </c>
      <c r="BK80" s="195"/>
      <c r="BL80" s="358">
        <f>SUM(BL13:BL79)</f>
        <v>26300</v>
      </c>
      <c r="BM80" s="183"/>
      <c r="BN80" s="358">
        <f>SUM(BN13:BN79)</f>
        <v>26520</v>
      </c>
      <c r="BO80" s="195"/>
      <c r="BP80" s="358">
        <f>SUM(BP13:BP79)</f>
        <v>0</v>
      </c>
      <c r="BQ80" s="195"/>
      <c r="BR80" s="358">
        <f>SUM(BR13:BR79)</f>
        <v>0</v>
      </c>
      <c r="BS80" s="195">
        <f>E80+G80+I80+K80+M80+O80+Q80+S80+U80+W80+Y80+AA80+AC80+AE80+AG80+AI80+AK80+AM80+AO80+AQ80+AS80+AU80+AW80+AY80+BA80+BC80+BE80+BG80+BI80+BK80+BO80+BQ80</f>
        <v>0</v>
      </c>
      <c r="BT80" s="195">
        <f>F80+H80+J80+L80+N80+P80+R80+T80+V80+X80+Z80+AB80+AD80+AF80+AH80+AJ80+AL80+AN80+AP80+AR80+AT80+AV80+AX80+AZ80+BB80+BD80+BF80+BH80+BJ80+BL80+BN80+BP80+BR80</f>
        <v>1375520</v>
      </c>
      <c r="BU80" s="45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</row>
    <row r="81" spans="1:113" s="329" customFormat="1" ht="15">
      <c r="A81" s="323">
        <v>69</v>
      </c>
      <c r="B81" s="441" t="s">
        <v>192</v>
      </c>
      <c r="C81" s="324" t="s">
        <v>172</v>
      </c>
      <c r="D81" s="325"/>
      <c r="E81" s="18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224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84"/>
      <c r="AQ81" s="173"/>
      <c r="AR81" s="173"/>
      <c r="AS81" s="173"/>
      <c r="AT81" s="173"/>
      <c r="AU81" s="183"/>
      <c r="AV81" s="183"/>
      <c r="AW81" s="191"/>
      <c r="AX81" s="194"/>
      <c r="AY81" s="191"/>
      <c r="AZ81" s="191"/>
      <c r="BA81" s="191"/>
      <c r="BB81" s="191"/>
      <c r="BC81" s="191"/>
      <c r="BD81" s="194"/>
      <c r="BE81" s="191"/>
      <c r="BF81" s="194"/>
      <c r="BG81" s="194"/>
      <c r="BH81" s="194"/>
      <c r="BI81" s="191"/>
      <c r="BJ81" s="191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>
        <f>F81+H81+J81+L81+N81+P81+R81+T81+V81+X81+Z81+AB81+AD81+AF81+AH81+AJ81+AL81+AN81+AP81+AR81+AT81+AV81+AX81+AZ81+BB81+BD81+BF81+BH81+BJ81+BL81+BN81+BP81+BR81</f>
        <v>0</v>
      </c>
      <c r="BU81" s="45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</row>
    <row r="82" spans="1:74" s="47" customFormat="1" ht="15.75">
      <c r="A82" s="356">
        <v>70</v>
      </c>
      <c r="B82" s="361" t="s">
        <v>120</v>
      </c>
      <c r="C82" s="362"/>
      <c r="D82" s="608"/>
      <c r="E82" s="363"/>
      <c r="F82" s="571">
        <f>SUM(F80:F81)</f>
        <v>49000</v>
      </c>
      <c r="G82" s="358"/>
      <c r="H82" s="571">
        <f>SUM(H80:H81)</f>
        <v>114000</v>
      </c>
      <c r="I82" s="358"/>
      <c r="J82" s="571">
        <f>SUM(J80:J81)</f>
        <v>0</v>
      </c>
      <c r="K82" s="358"/>
      <c r="L82" s="571">
        <f>SUM(L80:L81)</f>
        <v>12750</v>
      </c>
      <c r="M82" s="358"/>
      <c r="N82" s="571">
        <f>SUM(N80:N81)</f>
        <v>201000</v>
      </c>
      <c r="O82" s="358"/>
      <c r="P82" s="571">
        <f>SUM(P80:P81)</f>
        <v>9300</v>
      </c>
      <c r="Q82" s="358"/>
      <c r="R82" s="571">
        <f>SUM(R80:R81)</f>
        <v>195300</v>
      </c>
      <c r="S82" s="358"/>
      <c r="T82" s="571">
        <f>SUM(T80:T81)</f>
        <v>9700</v>
      </c>
      <c r="U82" s="358"/>
      <c r="V82" s="571">
        <f>SUM(V80:V81)</f>
        <v>21200</v>
      </c>
      <c r="W82" s="358"/>
      <c r="X82" s="571">
        <f>SUM(X80:X81)</f>
        <v>10050</v>
      </c>
      <c r="Y82" s="358"/>
      <c r="Z82" s="571">
        <f>SUM(Z80:Z81)</f>
        <v>61600</v>
      </c>
      <c r="AA82" s="358"/>
      <c r="AB82" s="571">
        <f>SUM(AB80:AB81)</f>
        <v>75000</v>
      </c>
      <c r="AC82" s="358"/>
      <c r="AD82" s="571">
        <f>SUM(AD80:AD81)</f>
        <v>0</v>
      </c>
      <c r="AE82" s="358"/>
      <c r="AF82" s="580">
        <f>SUM(AF80:AF81)</f>
        <v>30000</v>
      </c>
      <c r="AG82" s="358"/>
      <c r="AH82" s="571">
        <f>SUM(AH80:AH81)</f>
        <v>85700</v>
      </c>
      <c r="AI82" s="358"/>
      <c r="AJ82" s="571">
        <f>SUM(AJ80:AJ81)</f>
        <v>87200</v>
      </c>
      <c r="AK82" s="358"/>
      <c r="AL82" s="571">
        <f>SUM(AL80:AL81)</f>
        <v>5500</v>
      </c>
      <c r="AM82" s="358"/>
      <c r="AN82" s="571">
        <f>SUM(AN80:AN81)</f>
        <v>94900</v>
      </c>
      <c r="AO82" s="358"/>
      <c r="AP82" s="571">
        <f>SUM(AP80:AP81)</f>
        <v>0</v>
      </c>
      <c r="AQ82" s="358"/>
      <c r="AR82" s="571">
        <f>SUM(AR80:AR81)</f>
        <v>85900</v>
      </c>
      <c r="AS82" s="358"/>
      <c r="AT82" s="580">
        <f>SUM(AT80:AT81)</f>
        <v>0</v>
      </c>
      <c r="AU82" s="363"/>
      <c r="AV82" s="571">
        <f>SUM(AV80:AV81)</f>
        <v>0</v>
      </c>
      <c r="AW82" s="364"/>
      <c r="AX82" s="571">
        <f>SUM(AX80:AX81)</f>
        <v>14850</v>
      </c>
      <c r="AY82" s="364"/>
      <c r="AZ82" s="571">
        <f>SUM(AZ80:AZ81)</f>
        <v>0</v>
      </c>
      <c r="BA82" s="364"/>
      <c r="BB82" s="571">
        <f>SUM(BB80:BB81)</f>
        <v>0</v>
      </c>
      <c r="BC82" s="364"/>
      <c r="BD82" s="571">
        <f>SUM(BD80:BD81)</f>
        <v>29600</v>
      </c>
      <c r="BE82" s="364"/>
      <c r="BF82" s="571">
        <f>SUM(BF80:BF81)</f>
        <v>90150</v>
      </c>
      <c r="BG82" s="365"/>
      <c r="BH82" s="571">
        <f>SUM(BH80:BH81)</f>
        <v>37400</v>
      </c>
      <c r="BI82" s="364"/>
      <c r="BJ82" s="571">
        <f>SUM(BJ80:BJ81)</f>
        <v>2600</v>
      </c>
      <c r="BK82" s="366"/>
      <c r="BL82" s="571">
        <f>SUM(BL80:BL81)</f>
        <v>26300</v>
      </c>
      <c r="BM82" s="363"/>
      <c r="BN82" s="571">
        <f>SUM(BN80:BN81)</f>
        <v>26520</v>
      </c>
      <c r="BO82" s="366"/>
      <c r="BP82" s="571">
        <f>SUM(BP80:BP81)</f>
        <v>0</v>
      </c>
      <c r="BQ82" s="366"/>
      <c r="BR82" s="571">
        <f>SUM(BR80:BR81)</f>
        <v>0</v>
      </c>
      <c r="BS82" s="358">
        <f>SUM(BS80:BS81)</f>
        <v>0</v>
      </c>
      <c r="BT82" s="358">
        <f>SUM(BT80:BT81)</f>
        <v>1375520</v>
      </c>
      <c r="BU82" s="45"/>
      <c r="BV82" s="89"/>
    </row>
    <row r="83" spans="1:75" ht="12.75">
      <c r="A83" s="607"/>
      <c r="B83" s="607"/>
      <c r="C83" s="607"/>
      <c r="D83" s="60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</row>
    <row r="84" spans="1:59" ht="12.75">
      <c r="A84" s="607"/>
      <c r="B84" s="617" t="s">
        <v>356</v>
      </c>
      <c r="C84" s="618"/>
      <c r="D84" s="618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59" ht="12.75">
      <c r="A85" s="607"/>
      <c r="B85" s="630"/>
      <c r="C85" s="630"/>
      <c r="D85" s="63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230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71" ht="12.75">
      <c r="A86" s="607"/>
      <c r="B86" s="618" t="s">
        <v>357</v>
      </c>
      <c r="C86" s="618"/>
      <c r="D86" s="618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S86" s="59"/>
    </row>
    <row r="87" spans="1:59" ht="12.75">
      <c r="A87" s="607"/>
      <c r="B87" s="607"/>
      <c r="C87" s="607"/>
      <c r="D87" s="60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59" ht="12.75">
      <c r="A88" s="45"/>
      <c r="B88" s="45"/>
      <c r="C88" s="45"/>
      <c r="D88" s="45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59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  <row r="90" spans="1:59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</row>
    <row r="91" spans="1:59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59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230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  <row r="93" spans="1:59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</row>
    <row r="94" spans="1:59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</row>
    <row r="95" spans="1:59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  <row r="96" spans="1:59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</row>
    <row r="97" spans="1:59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</row>
    <row r="98" spans="1:59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  <row r="99" spans="1:59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</row>
    <row r="100" spans="1:59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</row>
    <row r="101" spans="1:59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</row>
    <row r="102" spans="1:59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  <row r="103" spans="1:59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</row>
    <row r="104" spans="1:59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</row>
    <row r="105" spans="1:59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</row>
    <row r="106" spans="1:59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</row>
    <row r="107" spans="1:59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</row>
    <row r="108" spans="1:59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</row>
    <row r="109" spans="1:59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</row>
    <row r="110" spans="1:59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</row>
    <row r="111" spans="1:59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</row>
    <row r="112" spans="1:59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</row>
    <row r="113" spans="1:59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</row>
    <row r="114" spans="1:59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</row>
    <row r="115" spans="1:59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</row>
    <row r="116" spans="1:59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</row>
    <row r="117" spans="1:59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</row>
    <row r="118" spans="1:59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</row>
    <row r="119" spans="1:59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</row>
    <row r="120" spans="1:59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</row>
    <row r="121" spans="1:59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</row>
    <row r="122" spans="1:59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</row>
    <row r="123" spans="1:59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</row>
    <row r="124" spans="1:59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</row>
    <row r="125" spans="1:59" ht="12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</row>
    <row r="126" spans="1:59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</row>
    <row r="127" spans="1:59" ht="12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</row>
    <row r="128" spans="1:59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</row>
    <row r="129" spans="1:59" ht="12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</row>
    <row r="130" spans="1:59" ht="12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</row>
    <row r="131" spans="1:59" ht="12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</row>
    <row r="132" spans="1:59" ht="12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</row>
    <row r="133" spans="1:59" ht="12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</row>
    <row r="134" spans="1:59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</row>
    <row r="135" spans="1:59" ht="12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</row>
    <row r="136" spans="1:59" ht="12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</row>
    <row r="137" spans="1:59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</row>
    <row r="138" spans="1:59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</row>
    <row r="139" spans="1:59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</row>
    <row r="140" spans="1:59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</row>
    <row r="141" spans="1:59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</row>
    <row r="142" spans="1:59" ht="12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</row>
    <row r="143" spans="1:59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</row>
    <row r="144" spans="1:59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</row>
    <row r="145" spans="1:59" ht="12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</row>
    <row r="146" spans="1:59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</row>
    <row r="147" spans="1:59" ht="12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</row>
    <row r="148" spans="1:59" ht="12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</row>
    <row r="149" spans="1:59" ht="12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</row>
    <row r="150" spans="1:59" ht="12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</row>
    <row r="151" spans="1:59" ht="12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</row>
    <row r="152" spans="1:59" ht="12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</row>
    <row r="153" spans="1:59" ht="12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</row>
    <row r="154" spans="1:59" ht="12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</row>
    <row r="155" spans="1:59" ht="12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</row>
    <row r="156" spans="1:59" ht="12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</row>
    <row r="157" spans="1:59" ht="12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</row>
    <row r="158" spans="1:59" ht="12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</row>
    <row r="159" spans="1:59" ht="12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</row>
    <row r="160" spans="1:59" ht="12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</row>
    <row r="161" spans="1:59" ht="12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</row>
    <row r="162" spans="1:59" ht="12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</row>
    <row r="163" spans="1:59" ht="12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</row>
    <row r="164" spans="1:59" ht="12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</row>
    <row r="165" spans="1:59" ht="12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</row>
    <row r="166" spans="1:59" ht="12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</row>
    <row r="167" spans="1:59" ht="12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</row>
    <row r="168" spans="1:59" ht="12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</row>
    <row r="169" spans="1:59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</row>
    <row r="170" spans="1:59" ht="12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</row>
    <row r="171" spans="1:59" ht="12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</row>
    <row r="172" spans="1:59" ht="12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</row>
    <row r="173" spans="1:59" ht="12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</row>
    <row r="174" spans="1:59" ht="12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</row>
    <row r="175" spans="1:59" ht="12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</row>
    <row r="176" spans="1:59" ht="12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</row>
    <row r="177" spans="1:59" ht="12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</row>
    <row r="178" spans="1:59" ht="12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</row>
    <row r="179" spans="1:59" ht="12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</row>
    <row r="180" spans="1:59" ht="12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</row>
    <row r="181" spans="1:59" ht="12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</row>
    <row r="182" spans="1:59" ht="12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</row>
    <row r="183" spans="1:59" ht="12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</row>
    <row r="184" spans="1:59" ht="12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</row>
    <row r="185" spans="1:59" ht="12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</row>
    <row r="186" spans="1:59" ht="12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</row>
    <row r="187" spans="1:59" ht="12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</row>
    <row r="188" spans="1:59" ht="12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</row>
    <row r="189" spans="1:59" ht="12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</row>
    <row r="190" spans="1:59" ht="12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</row>
    <row r="191" spans="1:59" ht="12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</row>
    <row r="192" spans="1:59" ht="12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</row>
    <row r="193" spans="1:59" ht="12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</row>
    <row r="194" spans="1:59" ht="12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</row>
    <row r="195" spans="1:59" ht="12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</row>
    <row r="196" spans="1:59" ht="12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</row>
    <row r="197" spans="1:59" ht="12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</row>
    <row r="198" spans="1:59" ht="12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</row>
    <row r="199" spans="1:59" ht="12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</row>
    <row r="200" spans="1:59" ht="12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</row>
    <row r="201" spans="1:59" ht="12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</row>
    <row r="202" spans="1:59" ht="12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</row>
    <row r="203" spans="1:59" ht="12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</row>
    <row r="204" spans="1:59" ht="12.7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</row>
    <row r="205" spans="1:59" ht="12.7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</row>
    <row r="206" spans="1:59" ht="12.7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</row>
    <row r="207" spans="1:59" ht="12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</row>
    <row r="208" spans="1:59" ht="12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</row>
    <row r="209" spans="1:59" ht="12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</row>
    <row r="210" spans="1:59" ht="12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</row>
    <row r="211" spans="1:59" ht="12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</row>
    <row r="212" spans="1:59" ht="12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</row>
    <row r="213" spans="1:59" ht="12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</row>
    <row r="214" spans="1:59" ht="12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</row>
    <row r="215" spans="1:59" ht="12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</row>
    <row r="216" spans="1:59" ht="12.7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</row>
    <row r="217" spans="1:59" ht="12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</row>
    <row r="218" spans="1:59" ht="12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</row>
    <row r="219" spans="1:59" ht="12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</row>
    <row r="220" spans="1:59" ht="12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</row>
    <row r="221" spans="1:59" ht="12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</row>
    <row r="222" spans="1:59" ht="12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</row>
    <row r="223" spans="1:59" ht="12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</row>
    <row r="224" spans="1:59" ht="12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</row>
    <row r="225" spans="1:59" ht="12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</row>
    <row r="226" spans="1:59" ht="12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</row>
    <row r="227" spans="1:59" ht="12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</row>
    <row r="228" spans="1:59" ht="12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</row>
    <row r="229" spans="1:59" ht="12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</row>
    <row r="230" spans="1:59" ht="12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</row>
    <row r="231" spans="1:59" ht="12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</row>
    <row r="232" spans="1:59" ht="12.7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</row>
    <row r="233" spans="1:59" ht="12.7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</row>
    <row r="234" spans="1:59" ht="12.7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</row>
    <row r="235" spans="1:59" ht="12.7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</row>
    <row r="236" spans="1:59" ht="12.7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</row>
    <row r="237" spans="1:59" ht="12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</row>
    <row r="238" spans="1:59" ht="12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</row>
    <row r="239" spans="1:59" ht="12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</row>
    <row r="240" spans="1:59" ht="12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</row>
    <row r="241" spans="1:59" ht="12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</row>
    <row r="242" spans="1:59" ht="12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</row>
    <row r="243" spans="1:59" ht="12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</row>
    <row r="244" spans="1:59" ht="12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</row>
    <row r="245" spans="1:59" ht="12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</row>
    <row r="246" spans="1:59" ht="12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</row>
  </sheetData>
  <sheetProtection/>
  <mergeCells count="87">
    <mergeCell ref="AW9:AX9"/>
    <mergeCell ref="AY9:AZ9"/>
    <mergeCell ref="U10:V10"/>
    <mergeCell ref="AM10:AN10"/>
    <mergeCell ref="AG10:AH10"/>
    <mergeCell ref="AS9:AT9"/>
    <mergeCell ref="AC10:AD10"/>
    <mergeCell ref="AU9:AV9"/>
    <mergeCell ref="U9:V9"/>
    <mergeCell ref="W9:X9"/>
    <mergeCell ref="M9:N9"/>
    <mergeCell ref="S9:T9"/>
    <mergeCell ref="A8:D8"/>
    <mergeCell ref="E8:F8"/>
    <mergeCell ref="E9:F9"/>
    <mergeCell ref="Q9:R9"/>
    <mergeCell ref="O9:P9"/>
    <mergeCell ref="G9:H9"/>
    <mergeCell ref="BK8:BL8"/>
    <mergeCell ref="G8:H8"/>
    <mergeCell ref="Q8:R8"/>
    <mergeCell ref="AW10:AX10"/>
    <mergeCell ref="AK10:AL10"/>
    <mergeCell ref="BA9:BB9"/>
    <mergeCell ref="I9:J9"/>
    <mergeCell ref="S10:T10"/>
    <mergeCell ref="BC10:BD10"/>
    <mergeCell ref="BE10:BF10"/>
    <mergeCell ref="BO9:BP9"/>
    <mergeCell ref="BO10:BP10"/>
    <mergeCell ref="AY10:AZ10"/>
    <mergeCell ref="BQ9:BR9"/>
    <mergeCell ref="BG9:BH9"/>
    <mergeCell ref="BI9:BJ9"/>
    <mergeCell ref="BC9:BD9"/>
    <mergeCell ref="BM9:BN9"/>
    <mergeCell ref="BK9:BL9"/>
    <mergeCell ref="BK10:BL10"/>
    <mergeCell ref="BQ10:BR10"/>
    <mergeCell ref="BI10:BJ10"/>
    <mergeCell ref="AA10:AB10"/>
    <mergeCell ref="BT9:BT11"/>
    <mergeCell ref="AQ10:AR10"/>
    <mergeCell ref="BE9:BF9"/>
    <mergeCell ref="AS10:AT10"/>
    <mergeCell ref="AU10:AV10"/>
    <mergeCell ref="BS9:BS11"/>
    <mergeCell ref="BM10:BN10"/>
    <mergeCell ref="M10:N10"/>
    <mergeCell ref="O10:P10"/>
    <mergeCell ref="AO10:AP10"/>
    <mergeCell ref="BG10:BH10"/>
    <mergeCell ref="W10:X10"/>
    <mergeCell ref="Y10:Z10"/>
    <mergeCell ref="AE10:AF10"/>
    <mergeCell ref="AI10:AJ10"/>
    <mergeCell ref="BA10:BB10"/>
    <mergeCell ref="Q10:R10"/>
    <mergeCell ref="G10:H10"/>
    <mergeCell ref="E5:F5"/>
    <mergeCell ref="E4:F4"/>
    <mergeCell ref="K10:L10"/>
    <mergeCell ref="E7:F7"/>
    <mergeCell ref="E6:F6"/>
    <mergeCell ref="G6:H6"/>
    <mergeCell ref="G7:H7"/>
    <mergeCell ref="K9:L9"/>
    <mergeCell ref="B84:D84"/>
    <mergeCell ref="E1:F1"/>
    <mergeCell ref="G1:H1"/>
    <mergeCell ref="G2:H2"/>
    <mergeCell ref="G3:H3"/>
    <mergeCell ref="E3:F3"/>
    <mergeCell ref="E2:F2"/>
    <mergeCell ref="G4:H4"/>
    <mergeCell ref="G5:H5"/>
    <mergeCell ref="E10:F10"/>
    <mergeCell ref="B86:D86"/>
    <mergeCell ref="I5:J5"/>
    <mergeCell ref="I6:J6"/>
    <mergeCell ref="I7:J7"/>
    <mergeCell ref="I10:J10"/>
    <mergeCell ref="I1:J1"/>
    <mergeCell ref="I2:J2"/>
    <mergeCell ref="I3:J3"/>
    <mergeCell ref="I4:J4"/>
    <mergeCell ref="B85:D85"/>
  </mergeCells>
  <printOptions/>
  <pageMargins left="1.1" right="0.3937007874015748" top="0.22" bottom="0.17" header="0.34" footer="0.18"/>
  <pageSetup horizontalDpi="600" verticalDpi="600" orientation="landscape" paperSize="9" scale="41" r:id="rId1"/>
  <colBreaks count="1" manualBreakCount="1">
    <brk id="72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Z82"/>
  <sheetViews>
    <sheetView zoomScale="75" zoomScaleNormal="75" zoomScaleSheetLayoutView="75" zoomScalePageLayoutView="0" workbookViewId="0" topLeftCell="A1">
      <selection activeCell="F45" sqref="F45"/>
    </sheetView>
  </sheetViews>
  <sheetFormatPr defaultColWidth="9.00390625" defaultRowHeight="12.75"/>
  <cols>
    <col min="1" max="1" width="4.875" style="0" customWidth="1"/>
    <col min="2" max="2" width="40.00390625" style="0" customWidth="1"/>
    <col min="3" max="3" width="5.25390625" style="0" customWidth="1"/>
    <col min="4" max="4" width="8.00390625" style="0" customWidth="1"/>
    <col min="5" max="5" width="7.00390625" style="0" customWidth="1"/>
    <col min="6" max="6" width="9.75390625" style="0" customWidth="1"/>
    <col min="7" max="7" width="7.25390625" style="0" customWidth="1"/>
    <col min="8" max="8" width="10.00390625" style="0" customWidth="1"/>
    <col min="9" max="9" width="7.75390625" style="0" customWidth="1"/>
    <col min="10" max="10" width="9.25390625" style="0" customWidth="1"/>
    <col min="11" max="11" width="10.375" style="0" customWidth="1"/>
    <col min="12" max="12" width="12.25390625" style="0" customWidth="1"/>
  </cols>
  <sheetData>
    <row r="3" spans="1:12" ht="18.75" thickBot="1">
      <c r="A3" s="672" t="s">
        <v>343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</row>
    <row r="4" spans="1:12" ht="15">
      <c r="A4" s="103"/>
      <c r="B4" s="104"/>
      <c r="C4" s="103"/>
      <c r="D4" s="107"/>
      <c r="E4" s="106"/>
      <c r="F4" s="105"/>
      <c r="G4" s="107"/>
      <c r="H4" s="107"/>
      <c r="I4" s="106"/>
      <c r="J4" s="105"/>
      <c r="K4" s="679" t="s">
        <v>68</v>
      </c>
      <c r="L4" s="680"/>
    </row>
    <row r="5" spans="1:12" ht="15">
      <c r="A5" s="108" t="s">
        <v>59</v>
      </c>
      <c r="B5" s="109" t="s">
        <v>79</v>
      </c>
      <c r="C5" s="108" t="s">
        <v>61</v>
      </c>
      <c r="D5" s="109" t="s">
        <v>57</v>
      </c>
      <c r="E5" s="674" t="s">
        <v>66</v>
      </c>
      <c r="F5" s="675"/>
      <c r="G5" s="676" t="s">
        <v>67</v>
      </c>
      <c r="H5" s="677"/>
      <c r="I5" s="678" t="s">
        <v>77</v>
      </c>
      <c r="J5" s="675"/>
      <c r="K5" s="676" t="s">
        <v>69</v>
      </c>
      <c r="L5" s="675"/>
    </row>
    <row r="6" spans="1:12" ht="30.75" thickBot="1">
      <c r="A6" s="110" t="s">
        <v>60</v>
      </c>
      <c r="B6" s="111" t="s">
        <v>78</v>
      </c>
      <c r="C6" s="110" t="s">
        <v>62</v>
      </c>
      <c r="D6" s="111" t="s">
        <v>63</v>
      </c>
      <c r="E6" s="112" t="s">
        <v>6</v>
      </c>
      <c r="F6" s="113" t="s">
        <v>7</v>
      </c>
      <c r="G6" s="114" t="s">
        <v>6</v>
      </c>
      <c r="H6" s="115" t="s">
        <v>7</v>
      </c>
      <c r="I6" s="116" t="s">
        <v>6</v>
      </c>
      <c r="J6" s="117" t="s">
        <v>7</v>
      </c>
      <c r="K6" s="114" t="s">
        <v>6</v>
      </c>
      <c r="L6" s="117" t="s">
        <v>7</v>
      </c>
    </row>
    <row r="7" spans="1:12" ht="14.25">
      <c r="A7" s="87"/>
      <c r="B7" s="101" t="s">
        <v>72</v>
      </c>
      <c r="C7" s="227"/>
      <c r="D7" s="235"/>
      <c r="E7" s="214"/>
      <c r="F7" s="189"/>
      <c r="G7" s="189"/>
      <c r="H7" s="189"/>
      <c r="I7" s="189"/>
      <c r="J7" s="188"/>
      <c r="K7" s="187"/>
      <c r="L7" s="188"/>
    </row>
    <row r="8" spans="1:12" ht="12.75">
      <c r="A8" s="87">
        <v>1</v>
      </c>
      <c r="B8" s="224" t="s">
        <v>8</v>
      </c>
      <c r="C8" s="228" t="s">
        <v>9</v>
      </c>
      <c r="D8" s="236">
        <v>360</v>
      </c>
      <c r="E8" s="215">
        <f>'Сан.ДУ-1'!Q13</f>
        <v>0</v>
      </c>
      <c r="F8" s="173">
        <f>'Сан.ДУ-1'!R13</f>
        <v>0</v>
      </c>
      <c r="G8" s="173">
        <f>'Сан.ДУ-2'!M13</f>
        <v>0</v>
      </c>
      <c r="H8" s="173">
        <f>'Сан.ДУ-2'!N13</f>
        <v>0</v>
      </c>
      <c r="I8" s="191">
        <f>'Сан.ДУ-3'!BS13</f>
        <v>36</v>
      </c>
      <c r="J8" s="237">
        <f>'Сан.ДУ-3'!BT13</f>
        <v>12960</v>
      </c>
      <c r="K8" s="195">
        <f aca="true" t="shared" si="0" ref="K8:K39">E8+G8+I8</f>
        <v>36</v>
      </c>
      <c r="L8" s="238">
        <f aca="true" t="shared" si="1" ref="L8:L39">F8+H8+J8</f>
        <v>12960</v>
      </c>
    </row>
    <row r="9" spans="1:12" ht="12.75">
      <c r="A9" s="87">
        <v>2</v>
      </c>
      <c r="B9" s="224" t="s">
        <v>10</v>
      </c>
      <c r="C9" s="228" t="s">
        <v>9</v>
      </c>
      <c r="D9" s="236">
        <v>420</v>
      </c>
      <c r="E9" s="215">
        <f>'Сан.ДУ-1'!Q14</f>
        <v>0</v>
      </c>
      <c r="F9" s="173">
        <f>'Сан.ДУ-1'!R14</f>
        <v>0</v>
      </c>
      <c r="G9" s="173">
        <f>'Сан.ДУ-2'!M14</f>
        <v>0</v>
      </c>
      <c r="H9" s="173">
        <f>'Сан.ДУ-2'!N14</f>
        <v>0</v>
      </c>
      <c r="I9" s="191">
        <f>'Сан.ДУ-3'!BS14</f>
        <v>55</v>
      </c>
      <c r="J9" s="237">
        <f>'Сан.ДУ-3'!BT14</f>
        <v>23100</v>
      </c>
      <c r="K9" s="195">
        <f t="shared" si="0"/>
        <v>55</v>
      </c>
      <c r="L9" s="238">
        <f t="shared" si="1"/>
        <v>23100</v>
      </c>
    </row>
    <row r="10" spans="1:12" ht="12.75">
      <c r="A10" s="87">
        <v>3</v>
      </c>
      <c r="B10" s="224" t="s">
        <v>11</v>
      </c>
      <c r="C10" s="228" t="s">
        <v>9</v>
      </c>
      <c r="D10" s="236">
        <v>480</v>
      </c>
      <c r="E10" s="215">
        <f>'Сан.ДУ-1'!Q15</f>
        <v>0</v>
      </c>
      <c r="F10" s="173">
        <f>'Сан.ДУ-1'!R15</f>
        <v>0</v>
      </c>
      <c r="G10" s="173">
        <f>'Сан.ДУ-2'!M15</f>
        <v>0</v>
      </c>
      <c r="H10" s="173">
        <f>'Сан.ДУ-2'!N15</f>
        <v>0</v>
      </c>
      <c r="I10" s="191">
        <f>'Сан.ДУ-3'!BS15</f>
        <v>280</v>
      </c>
      <c r="J10" s="237">
        <f>'Сан.ДУ-3'!BT15</f>
        <v>134400</v>
      </c>
      <c r="K10" s="195">
        <f t="shared" si="0"/>
        <v>280</v>
      </c>
      <c r="L10" s="238">
        <f t="shared" si="1"/>
        <v>134400</v>
      </c>
    </row>
    <row r="11" spans="1:12" ht="12.75">
      <c r="A11" s="87">
        <v>4</v>
      </c>
      <c r="B11" s="224" t="s">
        <v>12</v>
      </c>
      <c r="C11" s="228" t="s">
        <v>9</v>
      </c>
      <c r="D11" s="236">
        <v>520</v>
      </c>
      <c r="E11" s="215">
        <f>'Сан.ДУ-1'!Q16</f>
        <v>0</v>
      </c>
      <c r="F11" s="173">
        <f>'Сан.ДУ-1'!R16</f>
        <v>0</v>
      </c>
      <c r="G11" s="173">
        <f>'Сан.ДУ-2'!M16</f>
        <v>0</v>
      </c>
      <c r="H11" s="173">
        <f>'Сан.ДУ-2'!N16</f>
        <v>0</v>
      </c>
      <c r="I11" s="191">
        <f>'Сан.ДУ-3'!BS16</f>
        <v>3</v>
      </c>
      <c r="J11" s="237">
        <f>'Сан.ДУ-3'!BT16</f>
        <v>1560</v>
      </c>
      <c r="K11" s="195">
        <f t="shared" si="0"/>
        <v>3</v>
      </c>
      <c r="L11" s="238">
        <f t="shared" si="1"/>
        <v>1560</v>
      </c>
    </row>
    <row r="12" spans="1:12" ht="12.75">
      <c r="A12" s="87">
        <v>5</v>
      </c>
      <c r="B12" s="224" t="s">
        <v>13</v>
      </c>
      <c r="C12" s="228" t="s">
        <v>9</v>
      </c>
      <c r="D12" s="236">
        <v>550</v>
      </c>
      <c r="E12" s="215">
        <f>'Сан.ДУ-1'!Q17</f>
        <v>0</v>
      </c>
      <c r="F12" s="173">
        <f>'Сан.ДУ-1'!R17</f>
        <v>0</v>
      </c>
      <c r="G12" s="173">
        <f>'Сан.ДУ-2'!M17</f>
        <v>0</v>
      </c>
      <c r="H12" s="173">
        <f>'Сан.ДУ-2'!N17</f>
        <v>0</v>
      </c>
      <c r="I12" s="191">
        <f>'Сан.ДУ-3'!BS17</f>
        <v>0</v>
      </c>
      <c r="J12" s="237">
        <f>'Сан.ДУ-3'!BT17</f>
        <v>0</v>
      </c>
      <c r="K12" s="195">
        <f t="shared" si="0"/>
        <v>0</v>
      </c>
      <c r="L12" s="238">
        <f t="shared" si="1"/>
        <v>0</v>
      </c>
    </row>
    <row r="13" spans="1:12" ht="12.75">
      <c r="A13" s="87">
        <v>6</v>
      </c>
      <c r="B13" s="225" t="s">
        <v>149</v>
      </c>
      <c r="C13" s="228" t="s">
        <v>9</v>
      </c>
      <c r="D13" s="222">
        <v>650</v>
      </c>
      <c r="E13" s="215">
        <f>'Сан.ДУ-1'!Q18</f>
        <v>0</v>
      </c>
      <c r="F13" s="173">
        <f>'Сан.ДУ-1'!R18</f>
        <v>0</v>
      </c>
      <c r="G13" s="173">
        <f>'Сан.ДУ-2'!M18</f>
        <v>100</v>
      </c>
      <c r="H13" s="173">
        <f>'Сан.ДУ-2'!N18</f>
        <v>65000</v>
      </c>
      <c r="I13" s="191">
        <f>'Сан.ДУ-3'!BS18</f>
        <v>390</v>
      </c>
      <c r="J13" s="237">
        <f>'Сан.ДУ-3'!BT18</f>
        <v>253500</v>
      </c>
      <c r="K13" s="195">
        <f t="shared" si="0"/>
        <v>490</v>
      </c>
      <c r="L13" s="238">
        <f t="shared" si="1"/>
        <v>318500</v>
      </c>
    </row>
    <row r="14" spans="1:12" ht="12.75">
      <c r="A14" s="87">
        <v>7</v>
      </c>
      <c r="B14" s="224" t="s">
        <v>14</v>
      </c>
      <c r="C14" s="228" t="s">
        <v>9</v>
      </c>
      <c r="D14" s="236">
        <v>700</v>
      </c>
      <c r="E14" s="215">
        <f>'Сан.ДУ-1'!Q19</f>
        <v>0</v>
      </c>
      <c r="F14" s="173">
        <f>'Сан.ДУ-1'!R19</f>
        <v>0</v>
      </c>
      <c r="G14" s="173">
        <f>'Сан.ДУ-2'!M19</f>
        <v>0</v>
      </c>
      <c r="H14" s="173">
        <f>'Сан.ДУ-2'!N19</f>
        <v>0</v>
      </c>
      <c r="I14" s="191">
        <f>'Сан.ДУ-3'!BS19</f>
        <v>0</v>
      </c>
      <c r="J14" s="237">
        <f>'Сан.ДУ-3'!BT19</f>
        <v>0</v>
      </c>
      <c r="K14" s="195">
        <f t="shared" si="0"/>
        <v>0</v>
      </c>
      <c r="L14" s="238">
        <f t="shared" si="1"/>
        <v>0</v>
      </c>
    </row>
    <row r="15" spans="1:12" ht="12.75">
      <c r="A15" s="87">
        <v>8</v>
      </c>
      <c r="B15" s="224" t="s">
        <v>15</v>
      </c>
      <c r="C15" s="228" t="s">
        <v>9</v>
      </c>
      <c r="D15" s="236">
        <v>870</v>
      </c>
      <c r="E15" s="215">
        <f>'Сан.ДУ-1'!Q20</f>
        <v>0</v>
      </c>
      <c r="F15" s="173">
        <f>'Сан.ДУ-1'!R20</f>
        <v>0</v>
      </c>
      <c r="G15" s="173">
        <f>'Сан.ДУ-2'!M20</f>
        <v>0</v>
      </c>
      <c r="H15" s="173">
        <f>'Сан.ДУ-2'!N20</f>
        <v>0</v>
      </c>
      <c r="I15" s="191">
        <f>'Сан.ДУ-3'!BS20</f>
        <v>0</v>
      </c>
      <c r="J15" s="237">
        <f>'Сан.ДУ-3'!BT20</f>
        <v>0</v>
      </c>
      <c r="K15" s="195">
        <f t="shared" si="0"/>
        <v>0</v>
      </c>
      <c r="L15" s="238">
        <f t="shared" si="1"/>
        <v>0</v>
      </c>
    </row>
    <row r="16" spans="1:12" ht="12.75">
      <c r="A16" s="87">
        <v>9</v>
      </c>
      <c r="B16" s="224" t="s">
        <v>81</v>
      </c>
      <c r="C16" s="228" t="s">
        <v>9</v>
      </c>
      <c r="D16" s="236">
        <v>980</v>
      </c>
      <c r="E16" s="215">
        <f>'Сан.ДУ-1'!Q21</f>
        <v>0</v>
      </c>
      <c r="F16" s="173">
        <f>'Сан.ДУ-1'!R21</f>
        <v>0</v>
      </c>
      <c r="G16" s="173">
        <f>'Сан.ДУ-2'!M21</f>
        <v>0</v>
      </c>
      <c r="H16" s="173">
        <f>'Сан.ДУ-2'!N21</f>
        <v>0</v>
      </c>
      <c r="I16" s="191">
        <f>'Сан.ДУ-3'!BS21</f>
        <v>0</v>
      </c>
      <c r="J16" s="237">
        <f>'Сан.ДУ-3'!BT21</f>
        <v>0</v>
      </c>
      <c r="K16" s="195">
        <f t="shared" si="0"/>
        <v>0</v>
      </c>
      <c r="L16" s="238">
        <f t="shared" si="1"/>
        <v>0</v>
      </c>
    </row>
    <row r="17" spans="1:12" ht="12.75">
      <c r="A17" s="87">
        <v>10</v>
      </c>
      <c r="B17" s="224" t="s">
        <v>16</v>
      </c>
      <c r="C17" s="228"/>
      <c r="D17" s="236"/>
      <c r="E17" s="215">
        <f>'Сан.ДУ-1'!Q22</f>
        <v>0</v>
      </c>
      <c r="F17" s="173">
        <f>'Сан.ДУ-1'!R22</f>
        <v>0</v>
      </c>
      <c r="G17" s="173">
        <f>'Сан.ДУ-2'!M22</f>
        <v>0</v>
      </c>
      <c r="H17" s="173">
        <f>'Сан.ДУ-2'!N22</f>
        <v>0</v>
      </c>
      <c r="I17" s="191">
        <f>'Сан.ДУ-3'!BS22</f>
        <v>0</v>
      </c>
      <c r="J17" s="237">
        <f>'Сан.ДУ-3'!BT22</f>
        <v>0</v>
      </c>
      <c r="K17" s="195">
        <f t="shared" si="0"/>
        <v>0</v>
      </c>
      <c r="L17" s="238">
        <f t="shared" si="1"/>
        <v>0</v>
      </c>
    </row>
    <row r="18" spans="1:12" ht="12.75">
      <c r="A18" s="87">
        <v>11</v>
      </c>
      <c r="B18" s="224" t="s">
        <v>8</v>
      </c>
      <c r="C18" s="228" t="s">
        <v>17</v>
      </c>
      <c r="D18" s="236">
        <v>200</v>
      </c>
      <c r="E18" s="215">
        <f>'Сан.ДУ-1'!Q23</f>
        <v>0</v>
      </c>
      <c r="F18" s="173">
        <f>'Сан.ДУ-1'!R23</f>
        <v>0</v>
      </c>
      <c r="G18" s="173">
        <f>'Сан.ДУ-2'!M23</f>
        <v>6</v>
      </c>
      <c r="H18" s="173">
        <f>'Сан.ДУ-2'!N23</f>
        <v>1200</v>
      </c>
      <c r="I18" s="191">
        <f>'Сан.ДУ-3'!BS23</f>
        <v>5</v>
      </c>
      <c r="J18" s="237">
        <f>'Сан.ДУ-3'!BT23</f>
        <v>1000</v>
      </c>
      <c r="K18" s="195">
        <f t="shared" si="0"/>
        <v>11</v>
      </c>
      <c r="L18" s="238">
        <f t="shared" si="1"/>
        <v>2200</v>
      </c>
    </row>
    <row r="19" spans="1:12" ht="12.75">
      <c r="A19" s="87">
        <v>12</v>
      </c>
      <c r="B19" s="224" t="s">
        <v>10</v>
      </c>
      <c r="C19" s="228" t="s">
        <v>17</v>
      </c>
      <c r="D19" s="236">
        <v>250</v>
      </c>
      <c r="E19" s="215">
        <f>'Сан.ДУ-1'!Q24</f>
        <v>0</v>
      </c>
      <c r="F19" s="173">
        <f>'Сан.ДУ-1'!R24</f>
        <v>0</v>
      </c>
      <c r="G19" s="173">
        <f>'Сан.ДУ-2'!M24</f>
        <v>12</v>
      </c>
      <c r="H19" s="173">
        <f>'Сан.ДУ-2'!N24</f>
        <v>3000</v>
      </c>
      <c r="I19" s="191">
        <f>'Сан.ДУ-3'!BS24</f>
        <v>21</v>
      </c>
      <c r="J19" s="237">
        <f>'Сан.ДУ-3'!BT24</f>
        <v>5250</v>
      </c>
      <c r="K19" s="195">
        <f t="shared" si="0"/>
        <v>33</v>
      </c>
      <c r="L19" s="238">
        <f t="shared" si="1"/>
        <v>8250</v>
      </c>
    </row>
    <row r="20" spans="1:12" ht="12.75">
      <c r="A20" s="87">
        <v>13</v>
      </c>
      <c r="B20" s="224" t="s">
        <v>11</v>
      </c>
      <c r="C20" s="228" t="s">
        <v>17</v>
      </c>
      <c r="D20" s="236">
        <v>300</v>
      </c>
      <c r="E20" s="215">
        <f>'Сан.ДУ-1'!Q25</f>
        <v>0</v>
      </c>
      <c r="F20" s="173">
        <f>'Сан.ДУ-1'!R25</f>
        <v>0</v>
      </c>
      <c r="G20" s="173">
        <f>'Сан.ДУ-2'!M25</f>
        <v>0</v>
      </c>
      <c r="H20" s="173">
        <f>'Сан.ДУ-2'!N25</f>
        <v>0</v>
      </c>
      <c r="I20" s="191">
        <f>'Сан.ДУ-3'!BS25</f>
        <v>114</v>
      </c>
      <c r="J20" s="237">
        <f>'Сан.ДУ-3'!BT25</f>
        <v>34200</v>
      </c>
      <c r="K20" s="195">
        <f t="shared" si="0"/>
        <v>114</v>
      </c>
      <c r="L20" s="238">
        <f t="shared" si="1"/>
        <v>34200</v>
      </c>
    </row>
    <row r="21" spans="1:12" ht="12.75">
      <c r="A21" s="87">
        <v>14</v>
      </c>
      <c r="B21" s="224" t="s">
        <v>12</v>
      </c>
      <c r="C21" s="228" t="s">
        <v>17</v>
      </c>
      <c r="D21" s="236">
        <v>350</v>
      </c>
      <c r="E21" s="215">
        <f>'Сан.ДУ-1'!Q26</f>
        <v>0</v>
      </c>
      <c r="F21" s="173">
        <f>'Сан.ДУ-1'!R26</f>
        <v>0</v>
      </c>
      <c r="G21" s="173">
        <f>'Сан.ДУ-2'!M26</f>
        <v>0</v>
      </c>
      <c r="H21" s="173">
        <f>'Сан.ДУ-2'!N26</f>
        <v>0</v>
      </c>
      <c r="I21" s="191">
        <f>'Сан.ДУ-3'!BS26</f>
        <v>0</v>
      </c>
      <c r="J21" s="237">
        <f>'Сан.ДУ-3'!BT26</f>
        <v>0</v>
      </c>
      <c r="K21" s="195">
        <f t="shared" si="0"/>
        <v>0</v>
      </c>
      <c r="L21" s="238">
        <f t="shared" si="1"/>
        <v>0</v>
      </c>
    </row>
    <row r="22" spans="1:12" ht="12.75">
      <c r="A22" s="87">
        <v>15</v>
      </c>
      <c r="B22" s="224" t="s">
        <v>13</v>
      </c>
      <c r="C22" s="228" t="s">
        <v>17</v>
      </c>
      <c r="D22" s="236">
        <v>400</v>
      </c>
      <c r="E22" s="215">
        <f>'Сан.ДУ-1'!Q27</f>
        <v>0</v>
      </c>
      <c r="F22" s="173">
        <f>'Сан.ДУ-1'!R27</f>
        <v>0</v>
      </c>
      <c r="G22" s="173">
        <f>'Сан.ДУ-2'!M27</f>
        <v>0</v>
      </c>
      <c r="H22" s="173">
        <f>'Сан.ДУ-2'!N27</f>
        <v>0</v>
      </c>
      <c r="I22" s="191">
        <f>'Сан.ДУ-3'!BS27</f>
        <v>0</v>
      </c>
      <c r="J22" s="237">
        <f>'Сан.ДУ-3'!BT27</f>
        <v>0</v>
      </c>
      <c r="K22" s="195">
        <f t="shared" si="0"/>
        <v>0</v>
      </c>
      <c r="L22" s="237">
        <f t="shared" si="1"/>
        <v>0</v>
      </c>
    </row>
    <row r="23" spans="1:12" ht="12.75">
      <c r="A23" s="87">
        <v>16</v>
      </c>
      <c r="B23" s="224" t="s">
        <v>18</v>
      </c>
      <c r="C23" s="228" t="s">
        <v>17</v>
      </c>
      <c r="D23" s="236">
        <v>500</v>
      </c>
      <c r="E23" s="215">
        <f>'Сан.ДУ-1'!Q28</f>
        <v>0</v>
      </c>
      <c r="F23" s="173">
        <f>'Сан.ДУ-1'!R28</f>
        <v>0</v>
      </c>
      <c r="G23" s="173">
        <f>'Сан.ДУ-2'!M28</f>
        <v>2</v>
      </c>
      <c r="H23" s="173">
        <f>'Сан.ДУ-2'!N28</f>
        <v>1000</v>
      </c>
      <c r="I23" s="191">
        <f>'Сан.ДУ-3'!BS28</f>
        <v>8</v>
      </c>
      <c r="J23" s="237">
        <f>'Сан.ДУ-3'!BT28</f>
        <v>4000</v>
      </c>
      <c r="K23" s="195">
        <f t="shared" si="0"/>
        <v>10</v>
      </c>
      <c r="L23" s="237">
        <f t="shared" si="1"/>
        <v>5000</v>
      </c>
    </row>
    <row r="24" spans="1:12" ht="12.75">
      <c r="A24" s="87">
        <v>17</v>
      </c>
      <c r="B24" s="224" t="s">
        <v>19</v>
      </c>
      <c r="C24" s="228"/>
      <c r="D24" s="236"/>
      <c r="E24" s="215">
        <f>'Сан.ДУ-1'!Q29</f>
        <v>0</v>
      </c>
      <c r="F24" s="173">
        <f>'Сан.ДУ-1'!R29</f>
        <v>0</v>
      </c>
      <c r="G24" s="173">
        <f>'Сан.ДУ-2'!M29</f>
        <v>0</v>
      </c>
      <c r="H24" s="173">
        <f>'Сан.ДУ-2'!N29</f>
        <v>0</v>
      </c>
      <c r="I24" s="191">
        <f>'Сан.ДУ-3'!BS29</f>
        <v>0</v>
      </c>
      <c r="J24" s="237">
        <f>'Сан.ДУ-3'!BT29</f>
        <v>0</v>
      </c>
      <c r="K24" s="195">
        <f t="shared" si="0"/>
        <v>0</v>
      </c>
      <c r="L24" s="237">
        <f t="shared" si="1"/>
        <v>0</v>
      </c>
    </row>
    <row r="25" spans="1:12" ht="12.75">
      <c r="A25" s="87">
        <v>18</v>
      </c>
      <c r="B25" s="224" t="s">
        <v>18</v>
      </c>
      <c r="C25" s="228" t="s">
        <v>17</v>
      </c>
      <c r="D25" s="236">
        <v>3600</v>
      </c>
      <c r="E25" s="215">
        <f>'Сан.ДУ-1'!Q30</f>
        <v>0</v>
      </c>
      <c r="F25" s="173">
        <f>'Сан.ДУ-1'!R30</f>
        <v>0</v>
      </c>
      <c r="G25" s="173">
        <f>'Сан.ДУ-2'!M30</f>
        <v>0</v>
      </c>
      <c r="H25" s="173">
        <f>'Сан.ДУ-2'!N30</f>
        <v>0</v>
      </c>
      <c r="I25" s="191">
        <f>'Сан.ДУ-3'!BS30</f>
        <v>0</v>
      </c>
      <c r="J25" s="237">
        <f>'Сан.ДУ-3'!BT30</f>
        <v>0</v>
      </c>
      <c r="K25" s="195">
        <f t="shared" si="0"/>
        <v>0</v>
      </c>
      <c r="L25" s="237">
        <f t="shared" si="1"/>
        <v>0</v>
      </c>
    </row>
    <row r="26" spans="1:12" ht="12.75">
      <c r="A26" s="87">
        <v>19</v>
      </c>
      <c r="B26" s="224" t="s">
        <v>20</v>
      </c>
      <c r="C26" s="228" t="s">
        <v>17</v>
      </c>
      <c r="D26" s="236">
        <v>5500</v>
      </c>
      <c r="E26" s="215">
        <f>'Сан.ДУ-1'!Q31</f>
        <v>0</v>
      </c>
      <c r="F26" s="173">
        <f>'Сан.ДУ-1'!R31</f>
        <v>0</v>
      </c>
      <c r="G26" s="173">
        <f>'Сан.ДУ-2'!M31</f>
        <v>0</v>
      </c>
      <c r="H26" s="173">
        <f>'Сан.ДУ-2'!N31</f>
        <v>0</v>
      </c>
      <c r="I26" s="191">
        <f>'Сан.ДУ-3'!BS31</f>
        <v>0</v>
      </c>
      <c r="J26" s="237">
        <f>'Сан.ДУ-3'!BT31</f>
        <v>0</v>
      </c>
      <c r="K26" s="195">
        <f t="shared" si="0"/>
        <v>0</v>
      </c>
      <c r="L26" s="237">
        <f t="shared" si="1"/>
        <v>0</v>
      </c>
    </row>
    <row r="27" spans="1:12" ht="14.25">
      <c r="A27" s="87">
        <v>20</v>
      </c>
      <c r="B27" s="102" t="s">
        <v>73</v>
      </c>
      <c r="C27" s="228"/>
      <c r="D27" s="236"/>
      <c r="E27" s="215">
        <f>'Сан.ДУ-1'!Q32</f>
        <v>0</v>
      </c>
      <c r="F27" s="173">
        <f>'Сан.ДУ-1'!R32</f>
        <v>0</v>
      </c>
      <c r="G27" s="173">
        <f>'Сан.ДУ-2'!M32</f>
        <v>0</v>
      </c>
      <c r="H27" s="173">
        <f>'Сан.ДУ-2'!N32</f>
        <v>0</v>
      </c>
      <c r="I27" s="191">
        <f>'Сан.ДУ-3'!BS32</f>
        <v>0</v>
      </c>
      <c r="J27" s="237">
        <f>'Сан.ДУ-3'!BT32</f>
        <v>0</v>
      </c>
      <c r="K27" s="195">
        <f t="shared" si="0"/>
        <v>0</v>
      </c>
      <c r="L27" s="237">
        <f t="shared" si="1"/>
        <v>0</v>
      </c>
    </row>
    <row r="28" spans="1:12" ht="12.75">
      <c r="A28" s="87">
        <v>21</v>
      </c>
      <c r="B28" s="224" t="s">
        <v>8</v>
      </c>
      <c r="C28" s="228" t="s">
        <v>9</v>
      </c>
      <c r="D28" s="236">
        <v>360</v>
      </c>
      <c r="E28" s="215">
        <f>'Сан.ДУ-1'!Q33</f>
        <v>0</v>
      </c>
      <c r="F28" s="173">
        <f>'Сан.ДУ-1'!R33</f>
        <v>0</v>
      </c>
      <c r="G28" s="173">
        <f>'Сан.ДУ-2'!M33</f>
        <v>0</v>
      </c>
      <c r="H28" s="173">
        <f>'Сан.ДУ-2'!N33</f>
        <v>0</v>
      </c>
      <c r="I28" s="191">
        <f>'Сан.ДУ-3'!BS33</f>
        <v>0</v>
      </c>
      <c r="J28" s="237">
        <f>'Сан.ДУ-3'!BT33</f>
        <v>0</v>
      </c>
      <c r="K28" s="195">
        <f t="shared" si="0"/>
        <v>0</v>
      </c>
      <c r="L28" s="237">
        <f t="shared" si="1"/>
        <v>0</v>
      </c>
    </row>
    <row r="29" spans="1:12" ht="12.75">
      <c r="A29" s="87">
        <v>22</v>
      </c>
      <c r="B29" s="224" t="s">
        <v>10</v>
      </c>
      <c r="C29" s="228" t="s">
        <v>9</v>
      </c>
      <c r="D29" s="236">
        <v>420</v>
      </c>
      <c r="E29" s="215">
        <f>'Сан.ДУ-1'!Q34</f>
        <v>0</v>
      </c>
      <c r="F29" s="173">
        <f>'Сан.ДУ-1'!R34</f>
        <v>0</v>
      </c>
      <c r="G29" s="173">
        <f>'Сан.ДУ-2'!M34</f>
        <v>0</v>
      </c>
      <c r="H29" s="173">
        <f>'Сан.ДУ-2'!N34</f>
        <v>0</v>
      </c>
      <c r="I29" s="191">
        <f>'Сан.ДУ-3'!BS34</f>
        <v>0</v>
      </c>
      <c r="J29" s="237">
        <f>'Сан.ДУ-3'!BT34</f>
        <v>0</v>
      </c>
      <c r="K29" s="195">
        <f t="shared" si="0"/>
        <v>0</v>
      </c>
      <c r="L29" s="237">
        <f t="shared" si="1"/>
        <v>0</v>
      </c>
    </row>
    <row r="30" spans="1:12" ht="12.75">
      <c r="A30" s="87">
        <v>23</v>
      </c>
      <c r="B30" s="224" t="s">
        <v>21</v>
      </c>
      <c r="C30" s="228" t="s">
        <v>9</v>
      </c>
      <c r="D30" s="236">
        <v>480</v>
      </c>
      <c r="E30" s="215">
        <f>'Сан.ДУ-1'!Q35</f>
        <v>0</v>
      </c>
      <c r="F30" s="173">
        <f>'Сан.ДУ-1'!R35</f>
        <v>0</v>
      </c>
      <c r="G30" s="173">
        <f>'Сан.ДУ-2'!M35</f>
        <v>0</v>
      </c>
      <c r="H30" s="173">
        <f>'Сан.ДУ-2'!N35</f>
        <v>0</v>
      </c>
      <c r="I30" s="191">
        <f>'Сан.ДУ-3'!BS35</f>
        <v>89</v>
      </c>
      <c r="J30" s="237">
        <f>'Сан.ДУ-3'!BT35</f>
        <v>42720</v>
      </c>
      <c r="K30" s="195">
        <f t="shared" si="0"/>
        <v>89</v>
      </c>
      <c r="L30" s="237">
        <f t="shared" si="1"/>
        <v>42720</v>
      </c>
    </row>
    <row r="31" spans="1:12" ht="12.75">
      <c r="A31" s="87">
        <v>24</v>
      </c>
      <c r="B31" s="224" t="s">
        <v>22</v>
      </c>
      <c r="C31" s="228" t="s">
        <v>9</v>
      </c>
      <c r="D31" s="236">
        <v>520</v>
      </c>
      <c r="E31" s="215">
        <f>'Сан.ДУ-1'!Q36</f>
        <v>0</v>
      </c>
      <c r="F31" s="173">
        <f>'Сан.ДУ-1'!R36</f>
        <v>0</v>
      </c>
      <c r="G31" s="173">
        <f>'Сан.ДУ-2'!M36</f>
        <v>0</v>
      </c>
      <c r="H31" s="173">
        <f>'Сан.ДУ-2'!N36</f>
        <v>0</v>
      </c>
      <c r="I31" s="191">
        <f>'Сан.ДУ-3'!BS36</f>
        <v>64</v>
      </c>
      <c r="J31" s="237">
        <f>'Сан.ДУ-3'!BT36</f>
        <v>33280</v>
      </c>
      <c r="K31" s="195">
        <f t="shared" si="0"/>
        <v>64</v>
      </c>
      <c r="L31" s="237">
        <f t="shared" si="1"/>
        <v>33280</v>
      </c>
    </row>
    <row r="32" spans="1:12" ht="12.75">
      <c r="A32" s="87">
        <v>25</v>
      </c>
      <c r="B32" s="224" t="s">
        <v>13</v>
      </c>
      <c r="C32" s="228" t="s">
        <v>9</v>
      </c>
      <c r="D32" s="236">
        <v>550</v>
      </c>
      <c r="E32" s="215">
        <f>'Сан.ДУ-1'!Q37</f>
        <v>0</v>
      </c>
      <c r="F32" s="173">
        <f>'Сан.ДУ-1'!R37</f>
        <v>0</v>
      </c>
      <c r="G32" s="173">
        <f>'Сан.ДУ-2'!M37</f>
        <v>0</v>
      </c>
      <c r="H32" s="173">
        <f>'Сан.ДУ-2'!N37</f>
        <v>0</v>
      </c>
      <c r="I32" s="191">
        <f>'Сан.ДУ-3'!BS37</f>
        <v>57</v>
      </c>
      <c r="J32" s="237">
        <f>'Сан.ДУ-3'!BT37</f>
        <v>31350</v>
      </c>
      <c r="K32" s="195">
        <f t="shared" si="0"/>
        <v>57</v>
      </c>
      <c r="L32" s="237">
        <f t="shared" si="1"/>
        <v>31350</v>
      </c>
    </row>
    <row r="33" spans="1:12" ht="12.75">
      <c r="A33" s="87">
        <v>26</v>
      </c>
      <c r="B33" s="224" t="s">
        <v>23</v>
      </c>
      <c r="C33" s="228" t="s">
        <v>9</v>
      </c>
      <c r="D33" s="236">
        <v>700</v>
      </c>
      <c r="E33" s="215">
        <f>'Сан.ДУ-1'!Q38</f>
        <v>0</v>
      </c>
      <c r="F33" s="173">
        <f>'Сан.ДУ-1'!R38</f>
        <v>0</v>
      </c>
      <c r="G33" s="173">
        <f>'Сан.ДУ-2'!M38</f>
        <v>0</v>
      </c>
      <c r="H33" s="173">
        <f>'Сан.ДУ-2'!N38</f>
        <v>0</v>
      </c>
      <c r="I33" s="191">
        <f>'Сан.ДУ-3'!BS38</f>
        <v>182</v>
      </c>
      <c r="J33" s="237">
        <f>'Сан.ДУ-3'!BT38</f>
        <v>127400</v>
      </c>
      <c r="K33" s="195">
        <f t="shared" si="0"/>
        <v>182</v>
      </c>
      <c r="L33" s="237">
        <f t="shared" si="1"/>
        <v>127400</v>
      </c>
    </row>
    <row r="34" spans="1:12" ht="12.75">
      <c r="A34" s="87">
        <v>27</v>
      </c>
      <c r="B34" s="224" t="s">
        <v>24</v>
      </c>
      <c r="C34" s="228" t="s">
        <v>9</v>
      </c>
      <c r="D34" s="236">
        <v>870</v>
      </c>
      <c r="E34" s="215">
        <f>'Сан.ДУ-1'!Q39</f>
        <v>0</v>
      </c>
      <c r="F34" s="173">
        <f>'Сан.ДУ-1'!R39</f>
        <v>0</v>
      </c>
      <c r="G34" s="173">
        <f>'Сан.ДУ-2'!M39</f>
        <v>0</v>
      </c>
      <c r="H34" s="173">
        <f>'Сан.ДУ-2'!N39</f>
        <v>0</v>
      </c>
      <c r="I34" s="191">
        <f>'Сан.ДУ-3'!BS39</f>
        <v>25</v>
      </c>
      <c r="J34" s="237">
        <f>'Сан.ДУ-3'!BT39</f>
        <v>21750</v>
      </c>
      <c r="K34" s="195">
        <f t="shared" si="0"/>
        <v>25</v>
      </c>
      <c r="L34" s="237">
        <f t="shared" si="1"/>
        <v>21750</v>
      </c>
    </row>
    <row r="35" spans="1:12" ht="12.75">
      <c r="A35" s="87">
        <v>28</v>
      </c>
      <c r="B35" s="224" t="s">
        <v>126</v>
      </c>
      <c r="C35" s="228" t="s">
        <v>9</v>
      </c>
      <c r="D35" s="236">
        <v>980</v>
      </c>
      <c r="E35" s="215">
        <f>'Сан.ДУ-1'!Q40</f>
        <v>0</v>
      </c>
      <c r="F35" s="173">
        <f>'Сан.ДУ-1'!R40</f>
        <v>0</v>
      </c>
      <c r="G35" s="173">
        <f>'Сан.ДУ-2'!M40</f>
        <v>0</v>
      </c>
      <c r="H35" s="173">
        <f>'Сан.ДУ-2'!N40</f>
        <v>0</v>
      </c>
      <c r="I35" s="191">
        <f>'Сан.ДУ-3'!BS40</f>
        <v>50</v>
      </c>
      <c r="J35" s="237">
        <f>'Сан.ДУ-3'!BT40</f>
        <v>49000</v>
      </c>
      <c r="K35" s="195">
        <f t="shared" si="0"/>
        <v>50</v>
      </c>
      <c r="L35" s="237">
        <f t="shared" si="1"/>
        <v>49000</v>
      </c>
    </row>
    <row r="36" spans="1:12" ht="12.75">
      <c r="A36" s="87">
        <v>29</v>
      </c>
      <c r="B36" s="224" t="s">
        <v>25</v>
      </c>
      <c r="C36" s="228"/>
      <c r="D36" s="236"/>
      <c r="E36" s="215">
        <f>'Сан.ДУ-1'!Q41</f>
        <v>0</v>
      </c>
      <c r="F36" s="173">
        <f>'Сан.ДУ-1'!R41</f>
        <v>0</v>
      </c>
      <c r="G36" s="173">
        <f>'Сан.ДУ-2'!M41</f>
        <v>0</v>
      </c>
      <c r="H36" s="173">
        <f>'Сан.ДУ-2'!N41</f>
        <v>0</v>
      </c>
      <c r="I36" s="191">
        <f>'Сан.ДУ-3'!BS41</f>
        <v>0</v>
      </c>
      <c r="J36" s="237">
        <f>'Сан.ДУ-3'!BT41</f>
        <v>0</v>
      </c>
      <c r="K36" s="195">
        <f t="shared" si="0"/>
        <v>0</v>
      </c>
      <c r="L36" s="237">
        <f t="shared" si="1"/>
        <v>0</v>
      </c>
    </row>
    <row r="37" spans="1:12" ht="12.75">
      <c r="A37" s="87">
        <v>30</v>
      </c>
      <c r="B37" s="224" t="s">
        <v>8</v>
      </c>
      <c r="C37" s="228" t="s">
        <v>26</v>
      </c>
      <c r="D37" s="236">
        <v>200</v>
      </c>
      <c r="E37" s="215">
        <f>'Сан.ДУ-1'!Q42</f>
        <v>0</v>
      </c>
      <c r="F37" s="173">
        <f>'Сан.ДУ-1'!R42</f>
        <v>0</v>
      </c>
      <c r="G37" s="173">
        <f>'Сан.ДУ-2'!M42</f>
        <v>0</v>
      </c>
      <c r="H37" s="173">
        <f>'Сан.ДУ-2'!N42</f>
        <v>0</v>
      </c>
      <c r="I37" s="191">
        <f>'Сан.ДУ-3'!BS42</f>
        <v>44</v>
      </c>
      <c r="J37" s="237">
        <f>'Сан.ДУ-3'!BT42</f>
        <v>8800</v>
      </c>
      <c r="K37" s="195">
        <f t="shared" si="0"/>
        <v>44</v>
      </c>
      <c r="L37" s="237">
        <f t="shared" si="1"/>
        <v>8800</v>
      </c>
    </row>
    <row r="38" spans="1:12" ht="12.75">
      <c r="A38" s="87">
        <v>31</v>
      </c>
      <c r="B38" s="224" t="s">
        <v>10</v>
      </c>
      <c r="C38" s="228" t="s">
        <v>26</v>
      </c>
      <c r="D38" s="236">
        <v>250</v>
      </c>
      <c r="E38" s="215">
        <f>'Сан.ДУ-1'!Q43</f>
        <v>0</v>
      </c>
      <c r="F38" s="173">
        <f>'Сан.ДУ-1'!R43</f>
        <v>0</v>
      </c>
      <c r="G38" s="173">
        <f>'Сан.ДУ-2'!M43</f>
        <v>0</v>
      </c>
      <c r="H38" s="173">
        <f>'Сан.ДУ-2'!N43</f>
        <v>0</v>
      </c>
      <c r="I38" s="191">
        <f>'Сан.ДУ-3'!BS43</f>
        <v>77</v>
      </c>
      <c r="J38" s="237">
        <f>'Сан.ДУ-3'!BT43</f>
        <v>19250</v>
      </c>
      <c r="K38" s="195">
        <f t="shared" si="0"/>
        <v>77</v>
      </c>
      <c r="L38" s="237">
        <f t="shared" si="1"/>
        <v>19250</v>
      </c>
    </row>
    <row r="39" spans="1:12" ht="12.75">
      <c r="A39" s="87">
        <v>32</v>
      </c>
      <c r="B39" s="224" t="s">
        <v>11</v>
      </c>
      <c r="C39" s="228" t="s">
        <v>26</v>
      </c>
      <c r="D39" s="236">
        <v>300</v>
      </c>
      <c r="E39" s="215">
        <f>'Сан.ДУ-1'!Q44</f>
        <v>0</v>
      </c>
      <c r="F39" s="173">
        <f>'Сан.ДУ-1'!R44</f>
        <v>0</v>
      </c>
      <c r="G39" s="173">
        <f>'Сан.ДУ-2'!M44</f>
        <v>0</v>
      </c>
      <c r="H39" s="173">
        <f>'Сан.ДУ-2'!N44</f>
        <v>0</v>
      </c>
      <c r="I39" s="191">
        <f>'Сан.ДУ-3'!BS44</f>
        <v>81</v>
      </c>
      <c r="J39" s="237">
        <f>'Сан.ДУ-3'!BT44</f>
        <v>24300</v>
      </c>
      <c r="K39" s="195">
        <f t="shared" si="0"/>
        <v>81</v>
      </c>
      <c r="L39" s="237">
        <f t="shared" si="1"/>
        <v>24300</v>
      </c>
    </row>
    <row r="40" spans="1:12" ht="12.75">
      <c r="A40" s="87">
        <v>33</v>
      </c>
      <c r="B40" s="224" t="s">
        <v>12</v>
      </c>
      <c r="C40" s="228" t="s">
        <v>26</v>
      </c>
      <c r="D40" s="236">
        <v>350</v>
      </c>
      <c r="E40" s="215">
        <f>'Сан.ДУ-1'!Q45</f>
        <v>0</v>
      </c>
      <c r="F40" s="173">
        <f>'Сан.ДУ-1'!R45</f>
        <v>0</v>
      </c>
      <c r="G40" s="173">
        <f>'Сан.ДУ-2'!M45</f>
        <v>0</v>
      </c>
      <c r="H40" s="173">
        <f>'Сан.ДУ-2'!N45</f>
        <v>0</v>
      </c>
      <c r="I40" s="191">
        <f>'Сан.ДУ-3'!BS45</f>
        <v>10</v>
      </c>
      <c r="J40" s="237">
        <f>'Сан.ДУ-3'!BT45</f>
        <v>3500</v>
      </c>
      <c r="K40" s="195">
        <f aca="true" t="shared" si="2" ref="K40:K71">E40+G40+I40</f>
        <v>10</v>
      </c>
      <c r="L40" s="237">
        <f aca="true" t="shared" si="3" ref="L40:L71">F40+H40+J40</f>
        <v>3500</v>
      </c>
    </row>
    <row r="41" spans="1:12" ht="12.75">
      <c r="A41" s="87">
        <v>34</v>
      </c>
      <c r="B41" s="224" t="s">
        <v>13</v>
      </c>
      <c r="C41" s="228" t="s">
        <v>26</v>
      </c>
      <c r="D41" s="236">
        <v>400</v>
      </c>
      <c r="E41" s="215">
        <f>'Сан.ДУ-1'!Q46</f>
        <v>0</v>
      </c>
      <c r="F41" s="173">
        <f>'Сан.ДУ-1'!R46</f>
        <v>0</v>
      </c>
      <c r="G41" s="173">
        <f>'Сан.ДУ-2'!M46</f>
        <v>0</v>
      </c>
      <c r="H41" s="173">
        <f>'Сан.ДУ-2'!N46</f>
        <v>0</v>
      </c>
      <c r="I41" s="191">
        <f>'Сан.ДУ-3'!BS46</f>
        <v>0</v>
      </c>
      <c r="J41" s="237">
        <f>'Сан.ДУ-3'!BT46</f>
        <v>0</v>
      </c>
      <c r="K41" s="195">
        <f t="shared" si="2"/>
        <v>0</v>
      </c>
      <c r="L41" s="237">
        <f t="shared" si="3"/>
        <v>0</v>
      </c>
    </row>
    <row r="42" spans="1:12" ht="12.75">
      <c r="A42" s="87">
        <v>35</v>
      </c>
      <c r="B42" s="225" t="s">
        <v>127</v>
      </c>
      <c r="C42" s="228" t="s">
        <v>26</v>
      </c>
      <c r="D42" s="236">
        <v>500</v>
      </c>
      <c r="E42" s="215">
        <f>'Сан.ДУ-1'!Q47</f>
        <v>0</v>
      </c>
      <c r="F42" s="173">
        <f>'Сан.ДУ-1'!R47</f>
        <v>0</v>
      </c>
      <c r="G42" s="173">
        <f>'Сан.ДУ-2'!M47</f>
        <v>0</v>
      </c>
      <c r="H42" s="173">
        <f>'Сан.ДУ-2'!N47</f>
        <v>0</v>
      </c>
      <c r="I42" s="191">
        <f>'Сан.ДУ-3'!BS47</f>
        <v>0</v>
      </c>
      <c r="J42" s="237">
        <f>'Сан.ДУ-3'!BT47</f>
        <v>0</v>
      </c>
      <c r="K42" s="195">
        <f t="shared" si="2"/>
        <v>0</v>
      </c>
      <c r="L42" s="237">
        <f t="shared" si="3"/>
        <v>0</v>
      </c>
    </row>
    <row r="43" spans="1:12" ht="12.75">
      <c r="A43" s="87">
        <v>36</v>
      </c>
      <c r="B43" s="224" t="s">
        <v>19</v>
      </c>
      <c r="C43" s="228"/>
      <c r="D43" s="236"/>
      <c r="E43" s="215">
        <f>'Сан.ДУ-1'!Q48</f>
        <v>0</v>
      </c>
      <c r="F43" s="173">
        <f>'Сан.ДУ-1'!R48</f>
        <v>0</v>
      </c>
      <c r="G43" s="173">
        <f>'Сан.ДУ-2'!M48</f>
        <v>0</v>
      </c>
      <c r="H43" s="173">
        <f>'Сан.ДУ-2'!N48</f>
        <v>0</v>
      </c>
      <c r="I43" s="191">
        <f>'Сан.ДУ-3'!BS48</f>
        <v>0</v>
      </c>
      <c r="J43" s="237">
        <f>'Сан.ДУ-3'!BT48</f>
        <v>0</v>
      </c>
      <c r="K43" s="195">
        <f t="shared" si="2"/>
        <v>0</v>
      </c>
      <c r="L43" s="237">
        <f t="shared" si="3"/>
        <v>0</v>
      </c>
    </row>
    <row r="44" spans="1:12" ht="12.75">
      <c r="A44" s="87">
        <v>37</v>
      </c>
      <c r="B44" s="224" t="s">
        <v>18</v>
      </c>
      <c r="C44" s="228" t="s">
        <v>26</v>
      </c>
      <c r="D44" s="236">
        <v>3600</v>
      </c>
      <c r="E44" s="215">
        <f>'Сан.ДУ-1'!Q49</f>
        <v>0</v>
      </c>
      <c r="F44" s="173">
        <f>'Сан.ДУ-1'!R49</f>
        <v>0</v>
      </c>
      <c r="G44" s="173">
        <f>'Сан.ДУ-2'!M49</f>
        <v>0</v>
      </c>
      <c r="H44" s="173">
        <f>'Сан.ДУ-2'!N49</f>
        <v>0</v>
      </c>
      <c r="I44" s="191">
        <f>'Сан.ДУ-3'!BS49</f>
        <v>0</v>
      </c>
      <c r="J44" s="237">
        <f>'Сан.ДУ-3'!BT49</f>
        <v>0</v>
      </c>
      <c r="K44" s="195">
        <f t="shared" si="2"/>
        <v>0</v>
      </c>
      <c r="L44" s="237">
        <f t="shared" si="3"/>
        <v>0</v>
      </c>
    </row>
    <row r="45" spans="1:12" ht="12.75">
      <c r="A45" s="87">
        <v>38</v>
      </c>
      <c r="B45" s="224" t="s">
        <v>20</v>
      </c>
      <c r="C45" s="228" t="s">
        <v>26</v>
      </c>
      <c r="D45" s="236">
        <v>5500</v>
      </c>
      <c r="E45" s="215">
        <f>'Сан.ДУ-1'!Q50</f>
        <v>0</v>
      </c>
      <c r="F45" s="173">
        <f>'Сан.ДУ-1'!R50</f>
        <v>0</v>
      </c>
      <c r="G45" s="173">
        <f>'Сан.ДУ-2'!M50</f>
        <v>0</v>
      </c>
      <c r="H45" s="173">
        <f>'Сан.ДУ-2'!N50</f>
        <v>0</v>
      </c>
      <c r="I45" s="191">
        <f>'Сан.ДУ-3'!BS50</f>
        <v>0</v>
      </c>
      <c r="J45" s="237">
        <f>'Сан.ДУ-3'!BT50</f>
        <v>0</v>
      </c>
      <c r="K45" s="195">
        <f t="shared" si="2"/>
        <v>0</v>
      </c>
      <c r="L45" s="237">
        <f t="shared" si="3"/>
        <v>0</v>
      </c>
    </row>
    <row r="46" spans="1:12" ht="14.25">
      <c r="A46" s="87">
        <v>39</v>
      </c>
      <c r="B46" s="62" t="s">
        <v>74</v>
      </c>
      <c r="C46" s="229"/>
      <c r="D46" s="239"/>
      <c r="E46" s="215">
        <f>'Сан.ДУ-1'!Q51</f>
        <v>0</v>
      </c>
      <c r="F46" s="173">
        <f>'Сан.ДУ-1'!R51</f>
        <v>0</v>
      </c>
      <c r="G46" s="173">
        <f>'Сан.ДУ-2'!M51</f>
        <v>0</v>
      </c>
      <c r="H46" s="173">
        <f>'Сан.ДУ-2'!N51</f>
        <v>0</v>
      </c>
      <c r="I46" s="191">
        <f>'Сан.ДУ-3'!BS51</f>
        <v>0</v>
      </c>
      <c r="J46" s="237">
        <f>'Сан.ДУ-3'!BT51</f>
        <v>0</v>
      </c>
      <c r="K46" s="195">
        <f t="shared" si="2"/>
        <v>0</v>
      </c>
      <c r="L46" s="237">
        <f t="shared" si="3"/>
        <v>0</v>
      </c>
    </row>
    <row r="47" spans="1:12" ht="14.25">
      <c r="A47" s="87">
        <v>40</v>
      </c>
      <c r="B47" s="448" t="s">
        <v>8</v>
      </c>
      <c r="C47" s="229" t="s">
        <v>9</v>
      </c>
      <c r="D47" s="239">
        <v>360</v>
      </c>
      <c r="E47" s="215">
        <f>'Сан.ДУ-1'!Q52</f>
        <v>50</v>
      </c>
      <c r="F47" s="173">
        <f>'Сан.ДУ-1'!R52</f>
        <v>18000</v>
      </c>
      <c r="G47" s="173">
        <f>'Сан.ДУ-2'!M52</f>
        <v>0</v>
      </c>
      <c r="H47" s="173">
        <f>'Сан.ДУ-2'!N52</f>
        <v>0</v>
      </c>
      <c r="I47" s="191">
        <f>'Сан.ДУ-3'!BS52</f>
        <v>75</v>
      </c>
      <c r="J47" s="237">
        <f>'Сан.ДУ-3'!BT52</f>
        <v>27000</v>
      </c>
      <c r="K47" s="195">
        <f t="shared" si="2"/>
        <v>125</v>
      </c>
      <c r="L47" s="237">
        <f t="shared" si="3"/>
        <v>45000</v>
      </c>
    </row>
    <row r="48" spans="1:12" ht="12.75">
      <c r="A48" s="87">
        <v>41</v>
      </c>
      <c r="B48" s="223" t="s">
        <v>10</v>
      </c>
      <c r="C48" s="229" t="s">
        <v>9</v>
      </c>
      <c r="D48" s="239">
        <v>420</v>
      </c>
      <c r="E48" s="215">
        <f>'Сан.ДУ-1'!Q53</f>
        <v>60</v>
      </c>
      <c r="F48" s="173">
        <f>'Сан.ДУ-1'!R53</f>
        <v>25200</v>
      </c>
      <c r="G48" s="173">
        <f>'Сан.ДУ-2'!M53</f>
        <v>15</v>
      </c>
      <c r="H48" s="173">
        <f>'Сан.ДУ-2'!N53</f>
        <v>6300</v>
      </c>
      <c r="I48" s="191">
        <f>'Сан.ДУ-3'!BS53</f>
        <v>380</v>
      </c>
      <c r="J48" s="237">
        <f>'Сан.ДУ-3'!BT53</f>
        <v>159600</v>
      </c>
      <c r="K48" s="195">
        <f t="shared" si="2"/>
        <v>455</v>
      </c>
      <c r="L48" s="237">
        <f t="shared" si="3"/>
        <v>191100</v>
      </c>
    </row>
    <row r="49" spans="1:12" ht="12.75">
      <c r="A49" s="87">
        <v>42</v>
      </c>
      <c r="B49" s="223" t="s">
        <v>11</v>
      </c>
      <c r="C49" s="229" t="s">
        <v>9</v>
      </c>
      <c r="D49" s="239">
        <v>480</v>
      </c>
      <c r="E49" s="215">
        <f>'Сан.ДУ-1'!Q54</f>
        <v>0</v>
      </c>
      <c r="F49" s="173">
        <f>'Сан.ДУ-1'!R54</f>
        <v>0</v>
      </c>
      <c r="G49" s="173">
        <f>'Сан.ДУ-2'!M54</f>
        <v>0</v>
      </c>
      <c r="H49" s="173">
        <f>'Сан.ДУ-2'!N54</f>
        <v>0</v>
      </c>
      <c r="I49" s="191">
        <f>'Сан.ДУ-3'!BS54</f>
        <v>25</v>
      </c>
      <c r="J49" s="237">
        <f>'Сан.ДУ-3'!BT54</f>
        <v>12000</v>
      </c>
      <c r="K49" s="195">
        <f t="shared" si="2"/>
        <v>25</v>
      </c>
      <c r="L49" s="237">
        <f t="shared" si="3"/>
        <v>12000</v>
      </c>
    </row>
    <row r="50" spans="1:12" ht="12.75">
      <c r="A50" s="87">
        <v>43</v>
      </c>
      <c r="B50" s="223" t="s">
        <v>12</v>
      </c>
      <c r="C50" s="229" t="s">
        <v>9</v>
      </c>
      <c r="D50" s="239">
        <v>520</v>
      </c>
      <c r="E50" s="215">
        <f>'Сан.ДУ-1'!Q55</f>
        <v>0</v>
      </c>
      <c r="F50" s="173">
        <f>'Сан.ДУ-1'!R55</f>
        <v>0</v>
      </c>
      <c r="G50" s="173">
        <f>'Сан.ДУ-2'!M55</f>
        <v>0</v>
      </c>
      <c r="H50" s="173">
        <f>'Сан.ДУ-2'!N55</f>
        <v>0</v>
      </c>
      <c r="I50" s="191">
        <f>'Сан.ДУ-3'!BS55</f>
        <v>40</v>
      </c>
      <c r="J50" s="237">
        <f>'Сан.ДУ-3'!BT55</f>
        <v>20800</v>
      </c>
      <c r="K50" s="195">
        <f t="shared" si="2"/>
        <v>40</v>
      </c>
      <c r="L50" s="237">
        <f t="shared" si="3"/>
        <v>20800</v>
      </c>
    </row>
    <row r="51" spans="1:12" ht="12.75">
      <c r="A51" s="87">
        <v>44</v>
      </c>
      <c r="B51" s="223" t="s">
        <v>27</v>
      </c>
      <c r="C51" s="229" t="s">
        <v>9</v>
      </c>
      <c r="D51" s="239">
        <v>550</v>
      </c>
      <c r="E51" s="215">
        <f>'Сан.ДУ-1'!Q56</f>
        <v>0</v>
      </c>
      <c r="F51" s="173">
        <f>'Сан.ДУ-1'!R56</f>
        <v>0</v>
      </c>
      <c r="G51" s="173">
        <f>'Сан.ДУ-2'!M56</f>
        <v>0</v>
      </c>
      <c r="H51" s="173">
        <f>'Сан.ДУ-2'!N56</f>
        <v>0</v>
      </c>
      <c r="I51" s="191">
        <f>'Сан.ДУ-3'!BS56</f>
        <v>27</v>
      </c>
      <c r="J51" s="237">
        <f>'Сан.ДУ-3'!BT56</f>
        <v>14850</v>
      </c>
      <c r="K51" s="195">
        <f t="shared" si="2"/>
        <v>27</v>
      </c>
      <c r="L51" s="237">
        <f t="shared" si="3"/>
        <v>14850</v>
      </c>
    </row>
    <row r="52" spans="1:12" ht="12.75">
      <c r="A52" s="87">
        <v>45</v>
      </c>
      <c r="B52" s="223" t="s">
        <v>14</v>
      </c>
      <c r="C52" s="229" t="s">
        <v>9</v>
      </c>
      <c r="D52" s="236">
        <v>770</v>
      </c>
      <c r="E52" s="215">
        <f>'Сан.ДУ-1'!Q57</f>
        <v>160</v>
      </c>
      <c r="F52" s="173">
        <f>'Сан.ДУ-1'!R57</f>
        <v>123200</v>
      </c>
      <c r="G52" s="173">
        <f>'Сан.ДУ-2'!M57</f>
        <v>5</v>
      </c>
      <c r="H52" s="173">
        <f>'Сан.ДУ-2'!N57</f>
        <v>3850</v>
      </c>
      <c r="I52" s="191">
        <f>'Сан.ДУ-3'!BS57</f>
        <v>95</v>
      </c>
      <c r="J52" s="237">
        <f>'Сан.ДУ-3'!BT57</f>
        <v>73150</v>
      </c>
      <c r="K52" s="195">
        <f t="shared" si="2"/>
        <v>260</v>
      </c>
      <c r="L52" s="237">
        <f t="shared" si="3"/>
        <v>200200</v>
      </c>
    </row>
    <row r="53" spans="1:12" ht="12.75">
      <c r="A53" s="87">
        <v>46</v>
      </c>
      <c r="B53" s="223" t="s">
        <v>15</v>
      </c>
      <c r="C53" s="229" t="s">
        <v>9</v>
      </c>
      <c r="D53" s="236">
        <v>960</v>
      </c>
      <c r="E53" s="215">
        <f>'Сан.ДУ-1'!Q58</f>
        <v>110</v>
      </c>
      <c r="F53" s="173">
        <f>'Сан.ДУ-1'!R58</f>
        <v>105600</v>
      </c>
      <c r="G53" s="173">
        <f>'Сан.ДУ-2'!M58</f>
        <v>0</v>
      </c>
      <c r="H53" s="173">
        <f>'Сан.ДУ-2'!N58</f>
        <v>0</v>
      </c>
      <c r="I53" s="191">
        <f>'Сан.ДУ-3'!BS58</f>
        <v>25</v>
      </c>
      <c r="J53" s="237">
        <f>'Сан.ДУ-3'!BT58</f>
        <v>24000</v>
      </c>
      <c r="K53" s="195">
        <f t="shared" si="2"/>
        <v>135</v>
      </c>
      <c r="L53" s="237">
        <f t="shared" si="3"/>
        <v>129600</v>
      </c>
    </row>
    <row r="54" spans="1:12" ht="12.75">
      <c r="A54" s="87">
        <v>47</v>
      </c>
      <c r="B54" s="223" t="s">
        <v>81</v>
      </c>
      <c r="C54" s="229" t="s">
        <v>9</v>
      </c>
      <c r="D54" s="236">
        <v>1100</v>
      </c>
      <c r="E54" s="215">
        <f>'Сан.ДУ-1'!Q59</f>
        <v>0</v>
      </c>
      <c r="F54" s="173">
        <f>'Сан.ДУ-1'!R59</f>
        <v>0</v>
      </c>
      <c r="G54" s="173">
        <f>'Сан.ДУ-2'!M59</f>
        <v>0</v>
      </c>
      <c r="H54" s="173">
        <f>'Сан.ДУ-2'!N59</f>
        <v>0</v>
      </c>
      <c r="I54" s="191">
        <f>'Сан.ДУ-3'!BS59</f>
        <v>0</v>
      </c>
      <c r="J54" s="237">
        <f>'Сан.ДУ-3'!BT59</f>
        <v>0</v>
      </c>
      <c r="K54" s="195">
        <f t="shared" si="2"/>
        <v>0</v>
      </c>
      <c r="L54" s="237">
        <f t="shared" si="3"/>
        <v>0</v>
      </c>
    </row>
    <row r="55" spans="1:12" ht="12.75">
      <c r="A55" s="87">
        <v>48</v>
      </c>
      <c r="B55" s="223" t="s">
        <v>25</v>
      </c>
      <c r="C55" s="229"/>
      <c r="D55" s="239"/>
      <c r="E55" s="215">
        <f>'Сан.ДУ-1'!Q60</f>
        <v>0</v>
      </c>
      <c r="F55" s="173">
        <f>'Сан.ДУ-1'!R60</f>
        <v>0</v>
      </c>
      <c r="G55" s="173">
        <f>'Сан.ДУ-2'!M60</f>
        <v>0</v>
      </c>
      <c r="H55" s="173">
        <f>'Сан.ДУ-2'!N60</f>
        <v>0</v>
      </c>
      <c r="I55" s="191">
        <f>'Сан.ДУ-3'!BS60</f>
        <v>0</v>
      </c>
      <c r="J55" s="237">
        <f>'Сан.ДУ-3'!BT60</f>
        <v>0</v>
      </c>
      <c r="K55" s="195">
        <f t="shared" si="2"/>
        <v>0</v>
      </c>
      <c r="L55" s="237">
        <f t="shared" si="3"/>
        <v>0</v>
      </c>
    </row>
    <row r="56" spans="1:12" ht="12.75">
      <c r="A56" s="87">
        <v>49</v>
      </c>
      <c r="B56" s="223" t="s">
        <v>8</v>
      </c>
      <c r="C56" s="229" t="s">
        <v>26</v>
      </c>
      <c r="D56" s="236">
        <v>200</v>
      </c>
      <c r="E56" s="215">
        <f>'Сан.ДУ-1'!Q61</f>
        <v>12</v>
      </c>
      <c r="F56" s="173">
        <f>'Сан.ДУ-1'!R61</f>
        <v>2400</v>
      </c>
      <c r="G56" s="173">
        <f>'Сан.ДУ-2'!M61</f>
        <v>8</v>
      </c>
      <c r="H56" s="173">
        <f>'Сан.ДУ-2'!N61</f>
        <v>1600</v>
      </c>
      <c r="I56" s="191">
        <f>'Сан.ДУ-3'!BS61</f>
        <v>0</v>
      </c>
      <c r="J56" s="237">
        <f>'Сан.ДУ-3'!BT61</f>
        <v>0</v>
      </c>
      <c r="K56" s="195">
        <f t="shared" si="2"/>
        <v>20</v>
      </c>
      <c r="L56" s="237">
        <f t="shared" si="3"/>
        <v>4000</v>
      </c>
    </row>
    <row r="57" spans="1:12" ht="12.75">
      <c r="A57" s="87">
        <v>50</v>
      </c>
      <c r="B57" s="223" t="s">
        <v>10</v>
      </c>
      <c r="C57" s="229" t="s">
        <v>26</v>
      </c>
      <c r="D57" s="236">
        <v>250</v>
      </c>
      <c r="E57" s="215">
        <f>'Сан.ДУ-1'!Q62</f>
        <v>42</v>
      </c>
      <c r="F57" s="173">
        <f>'Сан.ДУ-1'!R62</f>
        <v>10500</v>
      </c>
      <c r="G57" s="173">
        <f>'Сан.ДУ-2'!M62</f>
        <v>8</v>
      </c>
      <c r="H57" s="173">
        <f>'Сан.ДУ-2'!N62</f>
        <v>2000</v>
      </c>
      <c r="I57" s="191">
        <f>'Сан.ДУ-3'!BS62</f>
        <v>210</v>
      </c>
      <c r="J57" s="237">
        <f>'Сан.ДУ-3'!BT62</f>
        <v>52500</v>
      </c>
      <c r="K57" s="195">
        <f t="shared" si="2"/>
        <v>260</v>
      </c>
      <c r="L57" s="237">
        <f t="shared" si="3"/>
        <v>65000</v>
      </c>
    </row>
    <row r="58" spans="1:12" ht="12.75">
      <c r="A58" s="87">
        <v>51</v>
      </c>
      <c r="B58" s="223" t="s">
        <v>11</v>
      </c>
      <c r="C58" s="229" t="s">
        <v>26</v>
      </c>
      <c r="D58" s="236">
        <v>300</v>
      </c>
      <c r="E58" s="215">
        <f>'Сан.ДУ-1'!Q63</f>
        <v>0</v>
      </c>
      <c r="F58" s="173">
        <f>'Сан.ДУ-1'!R63</f>
        <v>0</v>
      </c>
      <c r="G58" s="173">
        <f>'Сан.ДУ-2'!M63</f>
        <v>0</v>
      </c>
      <c r="H58" s="173">
        <f>'Сан.ДУ-2'!N63</f>
        <v>0</v>
      </c>
      <c r="I58" s="191">
        <f>'Сан.ДУ-3'!BS63</f>
        <v>0</v>
      </c>
      <c r="J58" s="237">
        <f>'Сан.ДУ-3'!BT63</f>
        <v>0</v>
      </c>
      <c r="K58" s="195">
        <f t="shared" si="2"/>
        <v>0</v>
      </c>
      <c r="L58" s="237">
        <f t="shared" si="3"/>
        <v>0</v>
      </c>
    </row>
    <row r="59" spans="1:12" ht="12.75">
      <c r="A59" s="87">
        <v>52</v>
      </c>
      <c r="B59" s="223" t="s">
        <v>12</v>
      </c>
      <c r="C59" s="229" t="s">
        <v>26</v>
      </c>
      <c r="D59" s="236">
        <v>350</v>
      </c>
      <c r="E59" s="215">
        <f>'Сан.ДУ-1'!Q64</f>
        <v>0</v>
      </c>
      <c r="F59" s="173">
        <f>'Сан.ДУ-1'!R64</f>
        <v>0</v>
      </c>
      <c r="G59" s="173">
        <f>'Сан.ДУ-2'!M64</f>
        <v>0</v>
      </c>
      <c r="H59" s="173">
        <f>'Сан.ДУ-2'!N64</f>
        <v>0</v>
      </c>
      <c r="I59" s="191">
        <f>'Сан.ДУ-3'!BS64</f>
        <v>0</v>
      </c>
      <c r="J59" s="237">
        <f>'Сан.ДУ-3'!BT64</f>
        <v>0</v>
      </c>
      <c r="K59" s="195">
        <f t="shared" si="2"/>
        <v>0</v>
      </c>
      <c r="L59" s="237">
        <f t="shared" si="3"/>
        <v>0</v>
      </c>
    </row>
    <row r="60" spans="1:12" ht="12.75">
      <c r="A60" s="87">
        <v>53</v>
      </c>
      <c r="B60" s="223" t="s">
        <v>13</v>
      </c>
      <c r="C60" s="229" t="s">
        <v>26</v>
      </c>
      <c r="D60" s="236">
        <v>400</v>
      </c>
      <c r="E60" s="215">
        <f>'Сан.ДУ-1'!Q65</f>
        <v>0</v>
      </c>
      <c r="F60" s="173">
        <f>'Сан.ДУ-1'!R65</f>
        <v>0</v>
      </c>
      <c r="G60" s="173">
        <f>'Сан.ДУ-2'!M65</f>
        <v>5</v>
      </c>
      <c r="H60" s="173">
        <f>'Сан.ДУ-2'!N65</f>
        <v>2000</v>
      </c>
      <c r="I60" s="191">
        <f>'Сан.ДУ-3'!BS65</f>
        <v>0</v>
      </c>
      <c r="J60" s="237">
        <f>'Сан.ДУ-3'!BT65</f>
        <v>0</v>
      </c>
      <c r="K60" s="195">
        <f t="shared" si="2"/>
        <v>5</v>
      </c>
      <c r="L60" s="237">
        <f t="shared" si="3"/>
        <v>2000</v>
      </c>
    </row>
    <row r="61" spans="1:12" ht="12.75">
      <c r="A61" s="87">
        <v>54</v>
      </c>
      <c r="B61" s="223" t="s">
        <v>19</v>
      </c>
      <c r="C61" s="229"/>
      <c r="D61" s="239"/>
      <c r="E61" s="215">
        <f>'Сан.ДУ-1'!Q66</f>
        <v>0</v>
      </c>
      <c r="F61" s="173">
        <f>'Сан.ДУ-1'!R66</f>
        <v>0</v>
      </c>
      <c r="G61" s="173">
        <f>'Сан.ДУ-2'!M66</f>
        <v>0</v>
      </c>
      <c r="H61" s="173">
        <f>'Сан.ДУ-2'!N66</f>
        <v>0</v>
      </c>
      <c r="I61" s="191">
        <f>'Сан.ДУ-3'!BS66</f>
        <v>0</v>
      </c>
      <c r="J61" s="237">
        <f>'Сан.ДУ-3'!BT66</f>
        <v>0</v>
      </c>
      <c r="K61" s="195">
        <f t="shared" si="2"/>
        <v>0</v>
      </c>
      <c r="L61" s="237">
        <f t="shared" si="3"/>
        <v>0</v>
      </c>
    </row>
    <row r="62" spans="1:12" ht="12.75">
      <c r="A62" s="87">
        <v>55</v>
      </c>
      <c r="B62" s="223" t="s">
        <v>18</v>
      </c>
      <c r="C62" s="229" t="s">
        <v>26</v>
      </c>
      <c r="D62" s="239">
        <v>3600</v>
      </c>
      <c r="E62" s="215">
        <f>'Сан.ДУ-1'!Q67</f>
        <v>0</v>
      </c>
      <c r="F62" s="173">
        <f>'Сан.ДУ-1'!R67</f>
        <v>0</v>
      </c>
      <c r="G62" s="173">
        <f>'Сан.ДУ-2'!M67</f>
        <v>0</v>
      </c>
      <c r="H62" s="173">
        <f>'Сан.ДУ-2'!N67</f>
        <v>0</v>
      </c>
      <c r="I62" s="191">
        <f>'Сан.ДУ-3'!BS67</f>
        <v>0</v>
      </c>
      <c r="J62" s="237">
        <f>'Сан.ДУ-3'!BT67</f>
        <v>0</v>
      </c>
      <c r="K62" s="195">
        <f t="shared" si="2"/>
        <v>0</v>
      </c>
      <c r="L62" s="237">
        <f t="shared" si="3"/>
        <v>0</v>
      </c>
    </row>
    <row r="63" spans="1:12" ht="12.75">
      <c r="A63" s="87">
        <v>56</v>
      </c>
      <c r="B63" s="223" t="s">
        <v>28</v>
      </c>
      <c r="C63" s="229" t="s">
        <v>26</v>
      </c>
      <c r="D63" s="239">
        <v>5500</v>
      </c>
      <c r="E63" s="215">
        <f>'Сан.ДУ-1'!Q68</f>
        <v>0</v>
      </c>
      <c r="F63" s="173">
        <f>'Сан.ДУ-1'!R68</f>
        <v>0</v>
      </c>
      <c r="G63" s="173">
        <f>'Сан.ДУ-2'!M68</f>
        <v>0</v>
      </c>
      <c r="H63" s="173">
        <f>'Сан.ДУ-2'!N68</f>
        <v>0</v>
      </c>
      <c r="I63" s="191">
        <f>'Сан.ДУ-3'!BS68</f>
        <v>3</v>
      </c>
      <c r="J63" s="237">
        <f>'Сан.ДУ-3'!BT68</f>
        <v>16500</v>
      </c>
      <c r="K63" s="195">
        <f t="shared" si="2"/>
        <v>3</v>
      </c>
      <c r="L63" s="237">
        <f t="shared" si="3"/>
        <v>16500</v>
      </c>
    </row>
    <row r="64" spans="1:12" ht="12.75">
      <c r="A64" s="87">
        <v>57</v>
      </c>
      <c r="B64" s="223" t="s">
        <v>29</v>
      </c>
      <c r="C64" s="229" t="s">
        <v>26</v>
      </c>
      <c r="D64" s="239">
        <v>6000</v>
      </c>
      <c r="E64" s="215">
        <f>'Сан.ДУ-1'!Q69</f>
        <v>0</v>
      </c>
      <c r="F64" s="173">
        <f>'Сан.ДУ-1'!R69</f>
        <v>0</v>
      </c>
      <c r="G64" s="173">
        <f>'Сан.ДУ-2'!M69</f>
        <v>0</v>
      </c>
      <c r="H64" s="173">
        <f>'Сан.ДУ-2'!N69</f>
        <v>0</v>
      </c>
      <c r="I64" s="191">
        <f>'Сан.ДУ-3'!BS69</f>
        <v>0</v>
      </c>
      <c r="J64" s="237">
        <f>'Сан.ДУ-3'!BT69</f>
        <v>0</v>
      </c>
      <c r="K64" s="195">
        <f t="shared" si="2"/>
        <v>0</v>
      </c>
      <c r="L64" s="237">
        <f t="shared" si="3"/>
        <v>0</v>
      </c>
    </row>
    <row r="65" spans="1:12" ht="12.75">
      <c r="A65" s="87">
        <v>58</v>
      </c>
      <c r="B65" s="223" t="s">
        <v>169</v>
      </c>
      <c r="C65" s="229" t="s">
        <v>9</v>
      </c>
      <c r="D65" s="239">
        <v>140</v>
      </c>
      <c r="E65" s="215">
        <f>'Сан.ДУ-1'!Q70</f>
        <v>0</v>
      </c>
      <c r="F65" s="173">
        <f>'Сан.ДУ-1'!R70</f>
        <v>0</v>
      </c>
      <c r="G65" s="173">
        <f>'Сан.ДУ-2'!M70</f>
        <v>0</v>
      </c>
      <c r="H65" s="173">
        <f>'Сан.ДУ-2'!N70</f>
        <v>0</v>
      </c>
      <c r="I65" s="191">
        <f>'Сан.ДУ-3'!BS70</f>
        <v>600</v>
      </c>
      <c r="J65" s="237">
        <f>'Сан.ДУ-3'!BT70</f>
        <v>84000</v>
      </c>
      <c r="K65" s="195">
        <f t="shared" si="2"/>
        <v>600</v>
      </c>
      <c r="L65" s="237">
        <f t="shared" si="3"/>
        <v>84000</v>
      </c>
    </row>
    <row r="66" spans="1:12" ht="14.25">
      <c r="A66" s="87">
        <v>59</v>
      </c>
      <c r="B66" s="42" t="s">
        <v>30</v>
      </c>
      <c r="C66" s="229"/>
      <c r="D66" s="239"/>
      <c r="E66" s="215">
        <f>'Сан.ДУ-1'!Q71</f>
        <v>0</v>
      </c>
      <c r="F66" s="173">
        <f>'Сан.ДУ-1'!R71</f>
        <v>0</v>
      </c>
      <c r="G66" s="173">
        <f>'Сан.ДУ-2'!M71</f>
        <v>0</v>
      </c>
      <c r="H66" s="173">
        <f>'Сан.ДУ-2'!N71</f>
        <v>0</v>
      </c>
      <c r="I66" s="191">
        <f>'Сан.ДУ-3'!BS71</f>
        <v>0</v>
      </c>
      <c r="J66" s="237">
        <f>'Сан.ДУ-3'!BT71</f>
        <v>0</v>
      </c>
      <c r="K66" s="195">
        <f t="shared" si="2"/>
        <v>0</v>
      </c>
      <c r="L66" s="237">
        <f t="shared" si="3"/>
        <v>0</v>
      </c>
    </row>
    <row r="67" spans="1:12" ht="12.75">
      <c r="A67" s="87">
        <v>60</v>
      </c>
      <c r="B67" s="224" t="s">
        <v>31</v>
      </c>
      <c r="C67" s="228" t="s">
        <v>9</v>
      </c>
      <c r="D67" s="236">
        <v>300</v>
      </c>
      <c r="E67" s="215">
        <f>'Сан.ДУ-1'!Q72</f>
        <v>0</v>
      </c>
      <c r="F67" s="173">
        <f>'Сан.ДУ-1'!R72</f>
        <v>0</v>
      </c>
      <c r="G67" s="173">
        <f>'Сан.ДУ-2'!M72</f>
        <v>0</v>
      </c>
      <c r="H67" s="173">
        <f>'Сан.ДУ-2'!N72</f>
        <v>0</v>
      </c>
      <c r="I67" s="191">
        <f>'Сан.ДУ-3'!BS72</f>
        <v>0</v>
      </c>
      <c r="J67" s="237">
        <f>'Сан.ДУ-3'!BT72</f>
        <v>0</v>
      </c>
      <c r="K67" s="195">
        <f t="shared" si="2"/>
        <v>0</v>
      </c>
      <c r="L67" s="237">
        <f t="shared" si="3"/>
        <v>0</v>
      </c>
    </row>
    <row r="68" spans="1:12" ht="12.75">
      <c r="A68" s="87">
        <v>61</v>
      </c>
      <c r="B68" s="224" t="s">
        <v>32</v>
      </c>
      <c r="C68" s="228" t="s">
        <v>9</v>
      </c>
      <c r="D68" s="236">
        <v>650</v>
      </c>
      <c r="E68" s="215">
        <f>'Сан.ДУ-1'!Q73</f>
        <v>0</v>
      </c>
      <c r="F68" s="173">
        <f>'Сан.ДУ-1'!R73</f>
        <v>0</v>
      </c>
      <c r="G68" s="173">
        <f>'Сан.ДУ-2'!M73</f>
        <v>0</v>
      </c>
      <c r="H68" s="173">
        <f>'Сан.ДУ-2'!N73</f>
        <v>0</v>
      </c>
      <c r="I68" s="191">
        <f>'Сан.ДУ-3'!BS73</f>
        <v>92</v>
      </c>
      <c r="J68" s="237">
        <f>'Сан.ДУ-3'!BT73</f>
        <v>59800</v>
      </c>
      <c r="K68" s="195">
        <f t="shared" si="2"/>
        <v>92</v>
      </c>
      <c r="L68" s="237">
        <f t="shared" si="3"/>
        <v>59800</v>
      </c>
    </row>
    <row r="69" spans="1:12" ht="12.75">
      <c r="A69" s="87">
        <v>62</v>
      </c>
      <c r="B69" s="224" t="s">
        <v>179</v>
      </c>
      <c r="C69" s="229" t="s">
        <v>9</v>
      </c>
      <c r="D69" s="239">
        <v>1500</v>
      </c>
      <c r="E69" s="215">
        <f>'Сан.ДУ-1'!Q74</f>
        <v>0</v>
      </c>
      <c r="F69" s="173">
        <f>'Сан.ДУ-1'!R74</f>
        <v>0</v>
      </c>
      <c r="G69" s="173">
        <f>'Сан.ДУ-2'!M74</f>
        <v>4</v>
      </c>
      <c r="H69" s="173">
        <f>'Сан.ДУ-2'!N74</f>
        <v>6000</v>
      </c>
      <c r="I69" s="191">
        <f>'Сан.ДУ-3'!BS74</f>
        <v>0</v>
      </c>
      <c r="J69" s="237">
        <f>'Сан.ДУ-3'!BT74</f>
        <v>0</v>
      </c>
      <c r="K69" s="195">
        <f t="shared" si="2"/>
        <v>4</v>
      </c>
      <c r="L69" s="237">
        <f t="shared" si="3"/>
        <v>6000</v>
      </c>
    </row>
    <row r="70" spans="1:12" ht="12.75">
      <c r="A70" s="86">
        <v>63</v>
      </c>
      <c r="B70" s="295" t="s">
        <v>142</v>
      </c>
      <c r="C70" s="229" t="s">
        <v>96</v>
      </c>
      <c r="D70" s="239">
        <v>300</v>
      </c>
      <c r="E70" s="215">
        <f>'Сан.ДУ-1'!Q75</f>
        <v>500</v>
      </c>
      <c r="F70" s="173">
        <f>'Сан.ДУ-1'!R75</f>
        <v>163500</v>
      </c>
      <c r="G70" s="173">
        <f>'Сан.ДУ-2'!M75</f>
        <v>0</v>
      </c>
      <c r="H70" s="173">
        <f>'Сан.ДУ-2'!N75</f>
        <v>0</v>
      </c>
      <c r="I70" s="191">
        <f>'Сан.ДУ-3'!BS75</f>
        <v>0</v>
      </c>
      <c r="J70" s="237">
        <f>'Сан.ДУ-3'!BT75</f>
        <v>0</v>
      </c>
      <c r="K70" s="195">
        <f t="shared" si="2"/>
        <v>500</v>
      </c>
      <c r="L70" s="237">
        <f t="shared" si="3"/>
        <v>163500</v>
      </c>
    </row>
    <row r="71" spans="1:12" ht="12.75">
      <c r="A71" s="87">
        <v>64</v>
      </c>
      <c r="B71" s="225" t="s">
        <v>128</v>
      </c>
      <c r="C71" s="228" t="s">
        <v>96</v>
      </c>
      <c r="D71" s="236">
        <v>200</v>
      </c>
      <c r="E71" s="215">
        <f>'Сан.ДУ-1'!Q76</f>
        <v>0</v>
      </c>
      <c r="F71" s="173">
        <f>'Сан.ДУ-1'!R76</f>
        <v>0</v>
      </c>
      <c r="G71" s="173">
        <f>'Сан.ДУ-2'!M76</f>
        <v>0</v>
      </c>
      <c r="H71" s="173">
        <f>'Сан.ДУ-2'!N76</f>
        <v>0</v>
      </c>
      <c r="I71" s="191">
        <f>'Сан.ДУ-3'!BS76</f>
        <v>0</v>
      </c>
      <c r="J71" s="237">
        <f>'Сан.ДУ-3'!BT76</f>
        <v>0</v>
      </c>
      <c r="K71" s="195">
        <f t="shared" si="2"/>
        <v>0</v>
      </c>
      <c r="L71" s="237">
        <f t="shared" si="3"/>
        <v>0</v>
      </c>
    </row>
    <row r="72" spans="1:12" ht="12.75">
      <c r="A72" s="87">
        <v>65</v>
      </c>
      <c r="B72" s="225" t="s">
        <v>153</v>
      </c>
      <c r="C72" s="221" t="s">
        <v>17</v>
      </c>
      <c r="D72" s="202">
        <v>6000</v>
      </c>
      <c r="E72" s="215">
        <f>'Сан.ДУ-1'!Q77</f>
        <v>0</v>
      </c>
      <c r="F72" s="173">
        <f>'Сан.ДУ-1'!R77</f>
        <v>0</v>
      </c>
      <c r="G72" s="173">
        <f>'Сан.ДУ-2'!M77</f>
        <v>0</v>
      </c>
      <c r="H72" s="173">
        <f>'Сан.ДУ-2'!N77</f>
        <v>0</v>
      </c>
      <c r="I72" s="191">
        <f>'Сан.ДУ-3'!BS77</f>
        <v>0</v>
      </c>
      <c r="J72" s="237">
        <f>'Сан.ДУ-3'!BT77</f>
        <v>0</v>
      </c>
      <c r="K72" s="195">
        <f aca="true" t="shared" si="4" ref="K72:L76">E72+G72+I72</f>
        <v>0</v>
      </c>
      <c r="L72" s="237">
        <f t="shared" si="4"/>
        <v>0</v>
      </c>
    </row>
    <row r="73" spans="1:12" ht="15">
      <c r="A73" s="86">
        <v>66</v>
      </c>
      <c r="B73" s="277"/>
      <c r="C73" s="93"/>
      <c r="D73" s="128"/>
      <c r="E73" s="215">
        <f>'Сан.ДУ-1'!Q78</f>
        <v>0</v>
      </c>
      <c r="F73" s="173">
        <f>'Сан.ДУ-1'!R78</f>
        <v>0</v>
      </c>
      <c r="G73" s="173">
        <f>'Сан.ДУ-2'!M78</f>
        <v>0</v>
      </c>
      <c r="H73" s="173">
        <f>'Сан.ДУ-2'!N78</f>
        <v>0</v>
      </c>
      <c r="I73" s="191">
        <f>'Сан.ДУ-3'!BS78</f>
        <v>0</v>
      </c>
      <c r="J73" s="237">
        <f>'Сан.ДУ-3'!BT78</f>
        <v>0</v>
      </c>
      <c r="K73" s="195">
        <f t="shared" si="4"/>
        <v>0</v>
      </c>
      <c r="L73" s="237">
        <f t="shared" si="4"/>
        <v>0</v>
      </c>
    </row>
    <row r="74" spans="1:12" ht="15">
      <c r="A74" s="350">
        <v>67</v>
      </c>
      <c r="B74" s="320" t="s">
        <v>173</v>
      </c>
      <c r="C74" s="351" t="s">
        <v>172</v>
      </c>
      <c r="D74" s="352"/>
      <c r="E74" s="353">
        <f>'Сан.ДУ-1'!Q79</f>
        <v>0</v>
      </c>
      <c r="F74" s="315">
        <f>'Сан.ДУ-1'!R79</f>
        <v>10000</v>
      </c>
      <c r="G74" s="315">
        <f>'Сан.ДУ-2'!M79</f>
        <v>0</v>
      </c>
      <c r="H74" s="315">
        <f>'Сан.ДУ-2'!N79</f>
        <v>5000</v>
      </c>
      <c r="I74" s="536">
        <f>'Сан.ДУ-3'!BS79</f>
        <v>0</v>
      </c>
      <c r="J74" s="354">
        <f>'Сан.ДУ-3'!BT79</f>
        <v>0</v>
      </c>
      <c r="K74" s="537">
        <f t="shared" si="4"/>
        <v>0</v>
      </c>
      <c r="L74" s="354">
        <f t="shared" si="4"/>
        <v>15000</v>
      </c>
    </row>
    <row r="75" spans="1:12" ht="15">
      <c r="A75" s="87">
        <v>68</v>
      </c>
      <c r="B75" s="128" t="s">
        <v>176</v>
      </c>
      <c r="C75" s="228"/>
      <c r="D75" s="236"/>
      <c r="E75" s="215">
        <f>'Сан.ДУ-1'!Q80</f>
        <v>0</v>
      </c>
      <c r="F75" s="173">
        <f>'Сан.ДУ-1'!R80</f>
        <v>779700</v>
      </c>
      <c r="G75" s="173">
        <f>'Сан.ДУ-2'!M80</f>
        <v>0</v>
      </c>
      <c r="H75" s="173">
        <f>'Сан.ДУ-2'!N80</f>
        <v>96950</v>
      </c>
      <c r="I75" s="191">
        <f>'Сан.ДУ-3'!BS80</f>
        <v>0</v>
      </c>
      <c r="J75" s="237">
        <f>'Сан.ДУ-3'!BT80</f>
        <v>1375520</v>
      </c>
      <c r="K75" s="195">
        <f t="shared" si="4"/>
        <v>0</v>
      </c>
      <c r="L75" s="237">
        <f t="shared" si="4"/>
        <v>2252170</v>
      </c>
    </row>
    <row r="76" spans="1:26" s="329" customFormat="1" ht="15">
      <c r="A76" s="345">
        <v>69</v>
      </c>
      <c r="B76" s="441" t="s">
        <v>242</v>
      </c>
      <c r="C76" s="346" t="s">
        <v>172</v>
      </c>
      <c r="D76" s="347"/>
      <c r="E76" s="348">
        <f>'Сан.ДУ-1'!Q81</f>
        <v>0</v>
      </c>
      <c r="F76" s="326">
        <f>'Сан.ДУ-1'!R81</f>
        <v>0</v>
      </c>
      <c r="G76" s="326">
        <f>'Сан.ДУ-2'!M81</f>
        <v>0</v>
      </c>
      <c r="H76" s="326">
        <f>'Сан.ДУ-2'!N81</f>
        <v>0</v>
      </c>
      <c r="I76" s="327">
        <f>'Сан.ДУ-3'!BS81</f>
        <v>0</v>
      </c>
      <c r="J76" s="327">
        <f>'Сан.ДУ-3'!BT81</f>
        <v>0</v>
      </c>
      <c r="K76" s="328">
        <f t="shared" si="4"/>
        <v>0</v>
      </c>
      <c r="L76" s="349">
        <f t="shared" si="4"/>
        <v>0</v>
      </c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12" ht="15.75" thickBot="1">
      <c r="A77" s="87">
        <v>74</v>
      </c>
      <c r="B77" s="278" t="s">
        <v>120</v>
      </c>
      <c r="C77" s="116"/>
      <c r="D77" s="131"/>
      <c r="E77" s="151"/>
      <c r="F77" s="146">
        <f>F75+F76</f>
        <v>779700</v>
      </c>
      <c r="G77" s="146"/>
      <c r="H77" s="146">
        <f>'Сан.ДУ-2'!N82</f>
        <v>96950</v>
      </c>
      <c r="I77" s="152"/>
      <c r="J77" s="146">
        <f>'Сан.ДУ-3'!BT82</f>
        <v>1375520</v>
      </c>
      <c r="K77" s="154"/>
      <c r="L77" s="153">
        <f>F77+H77+J77</f>
        <v>2252170</v>
      </c>
    </row>
    <row r="82" ht="12.75">
      <c r="L82" s="567">
        <f>L77+'СВОД ЭЛКА'!N59</f>
        <v>2719135</v>
      </c>
    </row>
  </sheetData>
  <sheetProtection/>
  <mergeCells count="6">
    <mergeCell ref="A3:L3"/>
    <mergeCell ref="E5:F5"/>
    <mergeCell ref="G5:H5"/>
    <mergeCell ref="I5:J5"/>
    <mergeCell ref="K5:L5"/>
    <mergeCell ref="K4:L4"/>
  </mergeCells>
  <printOptions/>
  <pageMargins left="0.9" right="0.17" top="0.57" bottom="0.17" header="0.17" footer="0.17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="75" zoomScaleNormal="75" zoomScaleSheetLayoutView="100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H34" sqref="H34"/>
    </sheetView>
  </sheetViews>
  <sheetFormatPr defaultColWidth="9.00390625" defaultRowHeight="12.75"/>
  <cols>
    <col min="1" max="1" width="6.125" style="0" customWidth="1"/>
    <col min="4" max="4" width="32.125" style="0" customWidth="1"/>
    <col min="5" max="5" width="6.75390625" style="0" customWidth="1"/>
    <col min="6" max="6" width="7.25390625" style="0" customWidth="1"/>
    <col min="7" max="7" width="7.875" style="0" customWidth="1"/>
    <col min="8" max="8" width="11.125" style="0" customWidth="1"/>
    <col min="9" max="9" width="8.25390625" style="0" customWidth="1"/>
    <col min="10" max="10" width="10.375" style="0" customWidth="1"/>
  </cols>
  <sheetData>
    <row r="1" spans="7:8" ht="12.75">
      <c r="G1" s="609" t="s">
        <v>280</v>
      </c>
      <c r="H1" s="609"/>
    </row>
    <row r="2" spans="7:8" ht="12.75">
      <c r="G2" s="609" t="s">
        <v>281</v>
      </c>
      <c r="H2" s="609"/>
    </row>
    <row r="3" spans="7:8" ht="12.75">
      <c r="G3" s="609" t="s">
        <v>282</v>
      </c>
      <c r="H3" s="609"/>
    </row>
    <row r="4" spans="7:8" ht="12.75">
      <c r="G4" s="610" t="s">
        <v>318</v>
      </c>
      <c r="H4" s="609"/>
    </row>
    <row r="5" spans="7:8" ht="12.75">
      <c r="G5" s="609" t="s">
        <v>284</v>
      </c>
      <c r="H5" s="609"/>
    </row>
    <row r="6" spans="7:8" ht="12.75">
      <c r="G6" s="609" t="s">
        <v>285</v>
      </c>
      <c r="H6" s="609"/>
    </row>
    <row r="7" spans="1:8" ht="15.75">
      <c r="A7" s="668"/>
      <c r="B7" s="668"/>
      <c r="C7" s="668"/>
      <c r="D7" s="668"/>
      <c r="E7" s="668"/>
      <c r="F7" s="668"/>
      <c r="G7" s="609" t="s">
        <v>286</v>
      </c>
      <c r="H7" s="609"/>
    </row>
    <row r="8" spans="1:6" ht="16.5" thickBot="1">
      <c r="A8" s="668" t="s">
        <v>270</v>
      </c>
      <c r="B8" s="668"/>
      <c r="C8" s="668"/>
      <c r="D8" s="668"/>
      <c r="E8" s="668"/>
      <c r="F8" s="668"/>
    </row>
    <row r="9" spans="1:10" ht="12.75" customHeight="1" thickBot="1">
      <c r="A9" s="681" t="s">
        <v>0</v>
      </c>
      <c r="B9" s="684" t="s">
        <v>1</v>
      </c>
      <c r="C9" s="685"/>
      <c r="D9" s="686"/>
      <c r="E9" s="720" t="s">
        <v>2</v>
      </c>
      <c r="F9" s="721" t="s">
        <v>36</v>
      </c>
      <c r="G9" s="717" t="s">
        <v>155</v>
      </c>
      <c r="H9" s="718"/>
      <c r="I9" s="704" t="s">
        <v>162</v>
      </c>
      <c r="J9" s="705"/>
    </row>
    <row r="10" spans="1:10" ht="13.5" thickBot="1">
      <c r="A10" s="682"/>
      <c r="B10" s="687"/>
      <c r="C10" s="688"/>
      <c r="D10" s="689"/>
      <c r="E10" s="720"/>
      <c r="F10" s="722"/>
      <c r="G10" s="622">
        <v>32</v>
      </c>
      <c r="H10" s="719"/>
      <c r="I10" s="706"/>
      <c r="J10" s="707"/>
    </row>
    <row r="11" spans="1:10" ht="26.25" thickBot="1">
      <c r="A11" s="683"/>
      <c r="B11" s="690"/>
      <c r="C11" s="691"/>
      <c r="D11" s="692"/>
      <c r="E11" s="720"/>
      <c r="F11" s="723"/>
      <c r="G11" s="431" t="s">
        <v>6</v>
      </c>
      <c r="H11" s="432" t="s">
        <v>7</v>
      </c>
      <c r="I11" s="308" t="s">
        <v>6</v>
      </c>
      <c r="J11" s="309" t="s">
        <v>7</v>
      </c>
    </row>
    <row r="12" spans="1:10" ht="15.75">
      <c r="A12" s="356">
        <v>1</v>
      </c>
      <c r="B12" s="450" t="s">
        <v>88</v>
      </c>
      <c r="C12" s="450"/>
      <c r="D12" s="450"/>
      <c r="E12" s="373" t="s">
        <v>17</v>
      </c>
      <c r="F12" s="374">
        <v>5000</v>
      </c>
      <c r="G12" s="429"/>
      <c r="H12" s="430">
        <f>F12*G12</f>
        <v>0</v>
      </c>
      <c r="I12" s="376">
        <f>G12</f>
        <v>0</v>
      </c>
      <c r="J12" s="377">
        <f>H12</f>
        <v>0</v>
      </c>
    </row>
    <row r="13" spans="1:10" ht="15.75">
      <c r="A13" s="356">
        <v>2</v>
      </c>
      <c r="B13" s="451" t="s">
        <v>255</v>
      </c>
      <c r="C13" s="455"/>
      <c r="D13" s="456"/>
      <c r="E13" s="373" t="s">
        <v>17</v>
      </c>
      <c r="F13" s="375">
        <v>5500</v>
      </c>
      <c r="G13" s="582">
        <f>1*0</f>
        <v>0</v>
      </c>
      <c r="H13" s="583">
        <f aca="true" t="shared" si="0" ref="H13:H56">F13*G13</f>
        <v>0</v>
      </c>
      <c r="I13" s="376">
        <f>G13</f>
        <v>0</v>
      </c>
      <c r="J13" s="377">
        <f>F13*I13</f>
        <v>0</v>
      </c>
    </row>
    <row r="14" spans="1:10" ht="15.75">
      <c r="A14" s="356">
        <v>3</v>
      </c>
      <c r="B14" s="451" t="s">
        <v>234</v>
      </c>
      <c r="C14" s="455"/>
      <c r="D14" s="456"/>
      <c r="E14" s="373" t="s">
        <v>17</v>
      </c>
      <c r="F14" s="375">
        <v>4000</v>
      </c>
      <c r="G14" s="375"/>
      <c r="H14" s="430">
        <f t="shared" si="0"/>
        <v>0</v>
      </c>
      <c r="I14" s="376">
        <f>G14</f>
        <v>0</v>
      </c>
      <c r="J14" s="377">
        <f>F14*I14</f>
        <v>0</v>
      </c>
    </row>
    <row r="15" spans="1:10" ht="15.75">
      <c r="A15" s="356">
        <v>4</v>
      </c>
      <c r="B15" s="693" t="s">
        <v>315</v>
      </c>
      <c r="C15" s="699"/>
      <c r="D15" s="700"/>
      <c r="E15" s="373" t="s">
        <v>17</v>
      </c>
      <c r="F15" s="375">
        <v>650</v>
      </c>
      <c r="G15" s="582">
        <f>3*0</f>
        <v>0</v>
      </c>
      <c r="H15" s="583">
        <f t="shared" si="0"/>
        <v>0</v>
      </c>
      <c r="I15" s="376">
        <f>G15</f>
        <v>0</v>
      </c>
      <c r="J15" s="377">
        <f>H15</f>
        <v>0</v>
      </c>
    </row>
    <row r="16" spans="1:10" ht="15.75">
      <c r="A16" s="356">
        <v>5</v>
      </c>
      <c r="B16" s="693" t="s">
        <v>316</v>
      </c>
      <c r="C16" s="694"/>
      <c r="D16" s="695"/>
      <c r="E16" s="373" t="s">
        <v>17</v>
      </c>
      <c r="F16" s="375">
        <v>5500</v>
      </c>
      <c r="G16" s="582">
        <f>1*0</f>
        <v>0</v>
      </c>
      <c r="H16" s="583">
        <f t="shared" si="0"/>
        <v>0</v>
      </c>
      <c r="I16" s="376">
        <f aca="true" t="shared" si="1" ref="I16:I57">G16</f>
        <v>0</v>
      </c>
      <c r="J16" s="377">
        <f aca="true" t="shared" si="2" ref="J16:J56">F16*I16</f>
        <v>0</v>
      </c>
    </row>
    <row r="17" spans="1:10" ht="15.75">
      <c r="A17" s="356">
        <v>6</v>
      </c>
      <c r="B17" s="454" t="s">
        <v>257</v>
      </c>
      <c r="C17" s="452"/>
      <c r="D17" s="453"/>
      <c r="E17" s="373" t="s">
        <v>17</v>
      </c>
      <c r="F17" s="375">
        <v>1500</v>
      </c>
      <c r="G17" s="375"/>
      <c r="H17" s="430">
        <f t="shared" si="0"/>
        <v>0</v>
      </c>
      <c r="I17" s="376">
        <f t="shared" si="1"/>
        <v>0</v>
      </c>
      <c r="J17" s="377">
        <f t="shared" si="2"/>
        <v>0</v>
      </c>
    </row>
    <row r="18" spans="1:10" ht="15.75">
      <c r="A18" s="356">
        <v>7</v>
      </c>
      <c r="B18" s="451" t="s">
        <v>182</v>
      </c>
      <c r="C18" s="452"/>
      <c r="D18" s="453"/>
      <c r="E18" s="373" t="s">
        <v>17</v>
      </c>
      <c r="F18" s="375">
        <v>500</v>
      </c>
      <c r="G18" s="375"/>
      <c r="H18" s="430">
        <f t="shared" si="0"/>
        <v>0</v>
      </c>
      <c r="I18" s="376">
        <f t="shared" si="1"/>
        <v>0</v>
      </c>
      <c r="J18" s="377">
        <f t="shared" si="2"/>
        <v>0</v>
      </c>
    </row>
    <row r="19" spans="1:10" ht="15.75">
      <c r="A19" s="356">
        <v>8</v>
      </c>
      <c r="B19" s="451" t="s">
        <v>198</v>
      </c>
      <c r="C19" s="452"/>
      <c r="D19" s="453"/>
      <c r="E19" s="373" t="s">
        <v>17</v>
      </c>
      <c r="F19" s="375">
        <v>600</v>
      </c>
      <c r="G19" s="375"/>
      <c r="H19" s="430">
        <f t="shared" si="0"/>
        <v>0</v>
      </c>
      <c r="I19" s="376">
        <f t="shared" si="1"/>
        <v>0</v>
      </c>
      <c r="J19" s="377">
        <f t="shared" si="2"/>
        <v>0</v>
      </c>
    </row>
    <row r="20" spans="1:10" ht="15.75">
      <c r="A20" s="356">
        <v>9</v>
      </c>
      <c r="B20" s="449" t="s">
        <v>181</v>
      </c>
      <c r="C20" s="450"/>
      <c r="D20" s="450"/>
      <c r="E20" s="373" t="s">
        <v>17</v>
      </c>
      <c r="F20" s="375">
        <v>450</v>
      </c>
      <c r="G20" s="375"/>
      <c r="H20" s="430">
        <f t="shared" si="0"/>
        <v>0</v>
      </c>
      <c r="I20" s="376">
        <f t="shared" si="1"/>
        <v>0</v>
      </c>
      <c r="J20" s="377">
        <f t="shared" si="2"/>
        <v>0</v>
      </c>
    </row>
    <row r="21" spans="1:10" ht="15.75">
      <c r="A21" s="356">
        <v>10</v>
      </c>
      <c r="B21" s="449" t="s">
        <v>184</v>
      </c>
      <c r="C21" s="450"/>
      <c r="D21" s="450"/>
      <c r="E21" s="373" t="s">
        <v>17</v>
      </c>
      <c r="F21" s="375">
        <v>230</v>
      </c>
      <c r="G21" s="375"/>
      <c r="H21" s="430">
        <f t="shared" si="0"/>
        <v>0</v>
      </c>
      <c r="I21" s="376">
        <f t="shared" si="1"/>
        <v>0</v>
      </c>
      <c r="J21" s="377">
        <f t="shared" si="2"/>
        <v>0</v>
      </c>
    </row>
    <row r="22" spans="1:10" ht="15.75">
      <c r="A22" s="356">
        <v>11</v>
      </c>
      <c r="B22" s="449" t="s">
        <v>183</v>
      </c>
      <c r="C22" s="450"/>
      <c r="D22" s="450"/>
      <c r="E22" s="373" t="s">
        <v>17</v>
      </c>
      <c r="F22" s="375">
        <v>110</v>
      </c>
      <c r="G22" s="375"/>
      <c r="H22" s="430">
        <f t="shared" si="0"/>
        <v>0</v>
      </c>
      <c r="I22" s="376">
        <f t="shared" si="1"/>
        <v>0</v>
      </c>
      <c r="J22" s="377">
        <f t="shared" si="2"/>
        <v>0</v>
      </c>
    </row>
    <row r="23" spans="1:10" ht="15.75">
      <c r="A23" s="356">
        <v>12</v>
      </c>
      <c r="B23" s="454" t="s">
        <v>118</v>
      </c>
      <c r="C23" s="455"/>
      <c r="D23" s="456"/>
      <c r="E23" s="373" t="s">
        <v>17</v>
      </c>
      <c r="F23" s="375">
        <v>1400</v>
      </c>
      <c r="G23" s="375"/>
      <c r="H23" s="430">
        <f t="shared" si="0"/>
        <v>0</v>
      </c>
      <c r="I23" s="376">
        <f t="shared" si="1"/>
        <v>0</v>
      </c>
      <c r="J23" s="377">
        <f t="shared" si="2"/>
        <v>0</v>
      </c>
    </row>
    <row r="24" spans="1:10" ht="15.75">
      <c r="A24" s="356">
        <v>13</v>
      </c>
      <c r="B24" s="696" t="s">
        <v>258</v>
      </c>
      <c r="C24" s="697"/>
      <c r="D24" s="698"/>
      <c r="E24" s="373" t="s">
        <v>17</v>
      </c>
      <c r="F24" s="375">
        <v>650</v>
      </c>
      <c r="G24" s="375"/>
      <c r="H24" s="430">
        <f t="shared" si="0"/>
        <v>0</v>
      </c>
      <c r="I24" s="376">
        <f t="shared" si="1"/>
        <v>0</v>
      </c>
      <c r="J24" s="377">
        <f t="shared" si="2"/>
        <v>0</v>
      </c>
    </row>
    <row r="25" spans="1:10" ht="15.75">
      <c r="A25" s="356">
        <v>14</v>
      </c>
      <c r="B25" s="454" t="s">
        <v>107</v>
      </c>
      <c r="C25" s="452"/>
      <c r="D25" s="453"/>
      <c r="E25" s="373" t="s">
        <v>17</v>
      </c>
      <c r="F25" s="375">
        <v>80</v>
      </c>
      <c r="G25" s="375"/>
      <c r="H25" s="430">
        <f t="shared" si="0"/>
        <v>0</v>
      </c>
      <c r="I25" s="376">
        <f t="shared" si="1"/>
        <v>0</v>
      </c>
      <c r="J25" s="377">
        <f t="shared" si="2"/>
        <v>0</v>
      </c>
    </row>
    <row r="26" spans="1:10" ht="15.75">
      <c r="A26" s="356">
        <v>15</v>
      </c>
      <c r="B26" s="454" t="s">
        <v>108</v>
      </c>
      <c r="C26" s="452"/>
      <c r="D26" s="453"/>
      <c r="E26" s="373" t="s">
        <v>17</v>
      </c>
      <c r="F26" s="375">
        <v>80</v>
      </c>
      <c r="G26" s="375"/>
      <c r="H26" s="430">
        <f t="shared" si="0"/>
        <v>0</v>
      </c>
      <c r="I26" s="376">
        <f t="shared" si="1"/>
        <v>0</v>
      </c>
      <c r="J26" s="377">
        <f t="shared" si="2"/>
        <v>0</v>
      </c>
    </row>
    <row r="27" spans="1:10" ht="15.75">
      <c r="A27" s="356">
        <v>16</v>
      </c>
      <c r="B27" s="454" t="s">
        <v>109</v>
      </c>
      <c r="C27" s="455"/>
      <c r="D27" s="456"/>
      <c r="E27" s="373" t="s">
        <v>17</v>
      </c>
      <c r="F27" s="375">
        <v>85</v>
      </c>
      <c r="G27" s="375"/>
      <c r="H27" s="430">
        <f t="shared" si="0"/>
        <v>0</v>
      </c>
      <c r="I27" s="376">
        <f t="shared" si="1"/>
        <v>0</v>
      </c>
      <c r="J27" s="377">
        <f t="shared" si="2"/>
        <v>0</v>
      </c>
    </row>
    <row r="28" spans="1:10" ht="15.75">
      <c r="A28" s="356">
        <v>17</v>
      </c>
      <c r="B28" s="454" t="s">
        <v>110</v>
      </c>
      <c r="C28" s="455"/>
      <c r="D28" s="456"/>
      <c r="E28" s="373" t="s">
        <v>17</v>
      </c>
      <c r="F28" s="375">
        <v>50</v>
      </c>
      <c r="G28" s="375"/>
      <c r="H28" s="430">
        <f t="shared" si="0"/>
        <v>0</v>
      </c>
      <c r="I28" s="376">
        <f t="shared" si="1"/>
        <v>0</v>
      </c>
      <c r="J28" s="377">
        <f t="shared" si="2"/>
        <v>0</v>
      </c>
    </row>
    <row r="29" spans="1:10" ht="15.75">
      <c r="A29" s="356">
        <v>18</v>
      </c>
      <c r="B29" s="454" t="s">
        <v>111</v>
      </c>
      <c r="C29" s="455"/>
      <c r="D29" s="456"/>
      <c r="E29" s="373" t="s">
        <v>17</v>
      </c>
      <c r="F29" s="375">
        <v>20</v>
      </c>
      <c r="G29" s="375"/>
      <c r="H29" s="430">
        <f t="shared" si="0"/>
        <v>0</v>
      </c>
      <c r="I29" s="376">
        <f t="shared" si="1"/>
        <v>0</v>
      </c>
      <c r="J29" s="377">
        <f t="shared" si="2"/>
        <v>0</v>
      </c>
    </row>
    <row r="30" spans="1:10" ht="15.75">
      <c r="A30" s="356">
        <v>19</v>
      </c>
      <c r="B30" s="451" t="s">
        <v>112</v>
      </c>
      <c r="C30" s="455"/>
      <c r="D30" s="456"/>
      <c r="E30" s="373" t="s">
        <v>17</v>
      </c>
      <c r="F30" s="375">
        <v>95</v>
      </c>
      <c r="G30" s="375"/>
      <c r="H30" s="430">
        <f t="shared" si="0"/>
        <v>0</v>
      </c>
      <c r="I30" s="376">
        <f t="shared" si="1"/>
        <v>0</v>
      </c>
      <c r="J30" s="377">
        <f t="shared" si="2"/>
        <v>0</v>
      </c>
    </row>
    <row r="31" spans="1:10" ht="15.75">
      <c r="A31" s="356">
        <v>20</v>
      </c>
      <c r="B31" s="454" t="s">
        <v>114</v>
      </c>
      <c r="C31" s="455"/>
      <c r="D31" s="456"/>
      <c r="E31" s="373" t="s">
        <v>17</v>
      </c>
      <c r="F31" s="375">
        <v>75</v>
      </c>
      <c r="G31" s="375"/>
      <c r="H31" s="430">
        <f t="shared" si="0"/>
        <v>0</v>
      </c>
      <c r="I31" s="376">
        <f t="shared" si="1"/>
        <v>0</v>
      </c>
      <c r="J31" s="377">
        <f t="shared" si="2"/>
        <v>0</v>
      </c>
    </row>
    <row r="32" spans="1:10" ht="15.75">
      <c r="A32" s="356">
        <v>21</v>
      </c>
      <c r="B32" s="454" t="s">
        <v>115</v>
      </c>
      <c r="C32" s="455"/>
      <c r="D32" s="456"/>
      <c r="E32" s="373" t="s">
        <v>17</v>
      </c>
      <c r="F32" s="375">
        <v>35</v>
      </c>
      <c r="G32" s="375"/>
      <c r="H32" s="430">
        <f t="shared" si="0"/>
        <v>0</v>
      </c>
      <c r="I32" s="376">
        <f t="shared" si="1"/>
        <v>0</v>
      </c>
      <c r="J32" s="377">
        <f t="shared" si="2"/>
        <v>0</v>
      </c>
    </row>
    <row r="33" spans="1:10" ht="15.75">
      <c r="A33" s="356">
        <v>22</v>
      </c>
      <c r="B33" s="451" t="s">
        <v>185</v>
      </c>
      <c r="C33" s="452"/>
      <c r="D33" s="453"/>
      <c r="E33" s="373" t="s">
        <v>9</v>
      </c>
      <c r="F33" s="375">
        <v>55</v>
      </c>
      <c r="G33" s="375"/>
      <c r="H33" s="430">
        <f t="shared" si="0"/>
        <v>0</v>
      </c>
      <c r="I33" s="376">
        <f t="shared" si="1"/>
        <v>0</v>
      </c>
      <c r="J33" s="377">
        <f t="shared" si="2"/>
        <v>0</v>
      </c>
    </row>
    <row r="34" spans="1:10" ht="15.75">
      <c r="A34" s="356">
        <v>23</v>
      </c>
      <c r="B34" s="454" t="s">
        <v>113</v>
      </c>
      <c r="C34" s="455"/>
      <c r="D34" s="456"/>
      <c r="E34" s="373" t="s">
        <v>9</v>
      </c>
      <c r="F34" s="375">
        <v>230</v>
      </c>
      <c r="G34" s="375"/>
      <c r="H34" s="430">
        <f t="shared" si="0"/>
        <v>0</v>
      </c>
      <c r="I34" s="376">
        <f t="shared" si="1"/>
        <v>0</v>
      </c>
      <c r="J34" s="377">
        <f t="shared" si="2"/>
        <v>0</v>
      </c>
    </row>
    <row r="35" spans="1:10" ht="15.75">
      <c r="A35" s="356">
        <v>24</v>
      </c>
      <c r="B35" s="449" t="s">
        <v>161</v>
      </c>
      <c r="C35" s="449"/>
      <c r="D35" s="449"/>
      <c r="E35" s="373" t="s">
        <v>9</v>
      </c>
      <c r="F35" s="375">
        <v>80</v>
      </c>
      <c r="G35" s="375"/>
      <c r="H35" s="430">
        <f t="shared" si="0"/>
        <v>0</v>
      </c>
      <c r="I35" s="376">
        <f t="shared" si="1"/>
        <v>0</v>
      </c>
      <c r="J35" s="377">
        <f t="shared" si="2"/>
        <v>0</v>
      </c>
    </row>
    <row r="36" spans="1:10" ht="15.75">
      <c r="A36" s="356">
        <v>25</v>
      </c>
      <c r="B36" s="451" t="s">
        <v>187</v>
      </c>
      <c r="C36" s="455"/>
      <c r="D36" s="456"/>
      <c r="E36" s="373" t="s">
        <v>45</v>
      </c>
      <c r="F36" s="375">
        <v>80</v>
      </c>
      <c r="G36" s="375"/>
      <c r="H36" s="430">
        <f t="shared" si="0"/>
        <v>0</v>
      </c>
      <c r="I36" s="376">
        <f t="shared" si="1"/>
        <v>0</v>
      </c>
      <c r="J36" s="377">
        <f t="shared" si="2"/>
        <v>0</v>
      </c>
    </row>
    <row r="37" spans="1:10" ht="15.75">
      <c r="A37" s="356">
        <v>26</v>
      </c>
      <c r="B37" s="449" t="s">
        <v>188</v>
      </c>
      <c r="C37" s="450"/>
      <c r="D37" s="450"/>
      <c r="E37" s="373" t="s">
        <v>45</v>
      </c>
      <c r="F37" s="375">
        <v>100</v>
      </c>
      <c r="G37" s="375"/>
      <c r="H37" s="430">
        <f t="shared" si="0"/>
        <v>0</v>
      </c>
      <c r="I37" s="376">
        <f t="shared" si="1"/>
        <v>0</v>
      </c>
      <c r="J37" s="377">
        <f t="shared" si="2"/>
        <v>0</v>
      </c>
    </row>
    <row r="38" spans="1:10" ht="15.75">
      <c r="A38" s="356">
        <v>27</v>
      </c>
      <c r="B38" s="449" t="s">
        <v>199</v>
      </c>
      <c r="C38" s="450"/>
      <c r="D38" s="450"/>
      <c r="E38" s="373" t="s">
        <v>17</v>
      </c>
      <c r="F38" s="375">
        <v>780</v>
      </c>
      <c r="G38" s="375"/>
      <c r="H38" s="430">
        <f t="shared" si="0"/>
        <v>0</v>
      </c>
      <c r="I38" s="376">
        <f t="shared" si="1"/>
        <v>0</v>
      </c>
      <c r="J38" s="377">
        <f t="shared" si="2"/>
        <v>0</v>
      </c>
    </row>
    <row r="39" spans="1:10" ht="15.75">
      <c r="A39" s="356">
        <v>28</v>
      </c>
      <c r="B39" s="451" t="s">
        <v>186</v>
      </c>
      <c r="C39" s="452"/>
      <c r="D39" s="453"/>
      <c r="E39" s="373" t="s">
        <v>17</v>
      </c>
      <c r="F39" s="375">
        <v>650</v>
      </c>
      <c r="G39" s="375"/>
      <c r="H39" s="430">
        <f t="shared" si="0"/>
        <v>0</v>
      </c>
      <c r="I39" s="376">
        <f t="shared" si="1"/>
        <v>0</v>
      </c>
      <c r="J39" s="377">
        <f t="shared" si="2"/>
        <v>0</v>
      </c>
    </row>
    <row r="40" spans="1:10" ht="15.75">
      <c r="A40" s="356">
        <v>29</v>
      </c>
      <c r="B40" s="454" t="s">
        <v>200</v>
      </c>
      <c r="C40" s="455"/>
      <c r="D40" s="456"/>
      <c r="E40" s="373" t="s">
        <v>17</v>
      </c>
      <c r="F40" s="375">
        <v>20</v>
      </c>
      <c r="G40" s="375"/>
      <c r="H40" s="430">
        <f t="shared" si="0"/>
        <v>0</v>
      </c>
      <c r="I40" s="376">
        <f t="shared" si="1"/>
        <v>0</v>
      </c>
      <c r="J40" s="377">
        <f t="shared" si="2"/>
        <v>0</v>
      </c>
    </row>
    <row r="41" spans="1:10" ht="15.75">
      <c r="A41" s="356">
        <v>30</v>
      </c>
      <c r="B41" s="693" t="s">
        <v>259</v>
      </c>
      <c r="C41" s="694"/>
      <c r="D41" s="695"/>
      <c r="E41" s="373" t="s">
        <v>17</v>
      </c>
      <c r="F41" s="374">
        <v>250</v>
      </c>
      <c r="G41" s="375"/>
      <c r="H41" s="430">
        <f t="shared" si="0"/>
        <v>0</v>
      </c>
      <c r="I41" s="376">
        <f t="shared" si="1"/>
        <v>0</v>
      </c>
      <c r="J41" s="377">
        <f t="shared" si="2"/>
        <v>0</v>
      </c>
    </row>
    <row r="42" spans="1:10" ht="15.75">
      <c r="A42" s="356">
        <v>31</v>
      </c>
      <c r="B42" s="693" t="s">
        <v>262</v>
      </c>
      <c r="C42" s="699"/>
      <c r="D42" s="700"/>
      <c r="E42" s="373" t="s">
        <v>17</v>
      </c>
      <c r="F42" s="375">
        <v>550</v>
      </c>
      <c r="G42" s="375"/>
      <c r="H42" s="430">
        <f t="shared" si="0"/>
        <v>0</v>
      </c>
      <c r="I42" s="376">
        <f t="shared" si="1"/>
        <v>0</v>
      </c>
      <c r="J42" s="377">
        <f t="shared" si="2"/>
        <v>0</v>
      </c>
    </row>
    <row r="43" spans="1:10" ht="15.75">
      <c r="A43" s="356">
        <v>32</v>
      </c>
      <c r="B43" s="693" t="s">
        <v>260</v>
      </c>
      <c r="C43" s="694"/>
      <c r="D43" s="695"/>
      <c r="E43" s="373" t="s">
        <v>17</v>
      </c>
      <c r="F43" s="375">
        <v>2850</v>
      </c>
      <c r="G43" s="375"/>
      <c r="H43" s="430">
        <f t="shared" si="0"/>
        <v>0</v>
      </c>
      <c r="I43" s="376">
        <f t="shared" si="1"/>
        <v>0</v>
      </c>
      <c r="J43" s="377">
        <f t="shared" si="2"/>
        <v>0</v>
      </c>
    </row>
    <row r="44" spans="1:10" ht="15.75">
      <c r="A44" s="356">
        <v>33</v>
      </c>
      <c r="B44" s="693" t="s">
        <v>261</v>
      </c>
      <c r="C44" s="694"/>
      <c r="D44" s="695"/>
      <c r="E44" s="373" t="s">
        <v>17</v>
      </c>
      <c r="F44" s="375">
        <v>3900</v>
      </c>
      <c r="G44" s="375"/>
      <c r="H44" s="430">
        <f t="shared" si="0"/>
        <v>0</v>
      </c>
      <c r="I44" s="376">
        <f t="shared" si="1"/>
        <v>0</v>
      </c>
      <c r="J44" s="377">
        <f t="shared" si="2"/>
        <v>0</v>
      </c>
    </row>
    <row r="45" spans="1:10" ht="15.75">
      <c r="A45" s="356">
        <v>34</v>
      </c>
      <c r="B45" s="701" t="s">
        <v>232</v>
      </c>
      <c r="C45" s="702"/>
      <c r="D45" s="703"/>
      <c r="E45" s="373" t="s">
        <v>17</v>
      </c>
      <c r="F45" s="375">
        <v>1500</v>
      </c>
      <c r="G45" s="375"/>
      <c r="H45" s="430">
        <f t="shared" si="0"/>
        <v>0</v>
      </c>
      <c r="I45" s="376">
        <f t="shared" si="1"/>
        <v>0</v>
      </c>
      <c r="J45" s="377">
        <f t="shared" si="2"/>
        <v>0</v>
      </c>
    </row>
    <row r="46" spans="1:10" ht="15.75">
      <c r="A46" s="356">
        <v>35</v>
      </c>
      <c r="B46" s="451" t="s">
        <v>160</v>
      </c>
      <c r="C46" s="452"/>
      <c r="D46" s="453"/>
      <c r="E46" s="373" t="s">
        <v>17</v>
      </c>
      <c r="F46" s="375">
        <v>550</v>
      </c>
      <c r="G46" s="375"/>
      <c r="H46" s="430">
        <f t="shared" si="0"/>
        <v>0</v>
      </c>
      <c r="I46" s="376">
        <f t="shared" si="1"/>
        <v>0</v>
      </c>
      <c r="J46" s="377">
        <f t="shared" si="2"/>
        <v>0</v>
      </c>
    </row>
    <row r="47" spans="1:10" ht="15.75">
      <c r="A47" s="356">
        <v>36</v>
      </c>
      <c r="B47" s="450" t="s">
        <v>202</v>
      </c>
      <c r="C47" s="449"/>
      <c r="D47" s="449"/>
      <c r="E47" s="373" t="s">
        <v>17</v>
      </c>
      <c r="F47" s="375">
        <v>550</v>
      </c>
      <c r="G47" s="375"/>
      <c r="H47" s="430">
        <f t="shared" si="0"/>
        <v>0</v>
      </c>
      <c r="I47" s="376">
        <f t="shared" si="1"/>
        <v>0</v>
      </c>
      <c r="J47" s="377">
        <f t="shared" si="2"/>
        <v>0</v>
      </c>
    </row>
    <row r="48" spans="1:10" ht="15.75">
      <c r="A48" s="356">
        <v>37</v>
      </c>
      <c r="B48" s="451" t="s">
        <v>159</v>
      </c>
      <c r="C48" s="455"/>
      <c r="D48" s="456"/>
      <c r="E48" s="373" t="s">
        <v>9</v>
      </c>
      <c r="F48" s="375">
        <v>90</v>
      </c>
      <c r="G48" s="375"/>
      <c r="H48" s="430">
        <f t="shared" si="0"/>
        <v>0</v>
      </c>
      <c r="I48" s="376">
        <f t="shared" si="1"/>
        <v>0</v>
      </c>
      <c r="J48" s="377">
        <f t="shared" si="2"/>
        <v>0</v>
      </c>
    </row>
    <row r="49" spans="1:10" ht="15.75">
      <c r="A49" s="356">
        <v>38</v>
      </c>
      <c r="B49" s="454" t="s">
        <v>116</v>
      </c>
      <c r="C49" s="455"/>
      <c r="D49" s="456"/>
      <c r="E49" s="373" t="s">
        <v>9</v>
      </c>
      <c r="F49" s="375">
        <v>100</v>
      </c>
      <c r="G49" s="375"/>
      <c r="H49" s="430">
        <f t="shared" si="0"/>
        <v>0</v>
      </c>
      <c r="I49" s="376">
        <f t="shared" si="1"/>
        <v>0</v>
      </c>
      <c r="J49" s="377">
        <f t="shared" si="2"/>
        <v>0</v>
      </c>
    </row>
    <row r="50" spans="1:10" ht="15.75">
      <c r="A50" s="356">
        <v>39</v>
      </c>
      <c r="B50" s="693" t="s">
        <v>237</v>
      </c>
      <c r="C50" s="694"/>
      <c r="D50" s="695"/>
      <c r="E50" s="373" t="s">
        <v>17</v>
      </c>
      <c r="F50" s="375">
        <v>3800</v>
      </c>
      <c r="G50" s="375"/>
      <c r="H50" s="430">
        <f t="shared" si="0"/>
        <v>0</v>
      </c>
      <c r="I50" s="376">
        <f t="shared" si="1"/>
        <v>0</v>
      </c>
      <c r="J50" s="377">
        <f t="shared" si="2"/>
        <v>0</v>
      </c>
    </row>
    <row r="51" spans="1:10" ht="15.75">
      <c r="A51" s="356">
        <v>40</v>
      </c>
      <c r="B51" s="693" t="s">
        <v>209</v>
      </c>
      <c r="C51" s="699"/>
      <c r="D51" s="700"/>
      <c r="E51" s="373" t="s">
        <v>9</v>
      </c>
      <c r="F51" s="375">
        <v>195</v>
      </c>
      <c r="G51" s="378"/>
      <c r="H51" s="430">
        <f t="shared" si="0"/>
        <v>0</v>
      </c>
      <c r="I51" s="376">
        <f t="shared" si="1"/>
        <v>0</v>
      </c>
      <c r="J51" s="377">
        <f t="shared" si="2"/>
        <v>0</v>
      </c>
    </row>
    <row r="52" spans="1:10" ht="15.75">
      <c r="A52" s="356">
        <v>41</v>
      </c>
      <c r="B52" s="449" t="s">
        <v>117</v>
      </c>
      <c r="C52" s="450"/>
      <c r="D52" s="450"/>
      <c r="E52" s="373" t="s">
        <v>9</v>
      </c>
      <c r="F52" s="375">
        <v>185</v>
      </c>
      <c r="G52" s="375"/>
      <c r="H52" s="430">
        <f t="shared" si="0"/>
        <v>0</v>
      </c>
      <c r="I52" s="376">
        <f t="shared" si="1"/>
        <v>0</v>
      </c>
      <c r="J52" s="377">
        <f t="shared" si="2"/>
        <v>0</v>
      </c>
    </row>
    <row r="53" spans="1:10" ht="15.75">
      <c r="A53" s="356">
        <v>42</v>
      </c>
      <c r="B53" s="693" t="s">
        <v>203</v>
      </c>
      <c r="C53" s="699"/>
      <c r="D53" s="700"/>
      <c r="E53" s="373" t="s">
        <v>9</v>
      </c>
      <c r="F53" s="379">
        <v>80</v>
      </c>
      <c r="G53" s="379"/>
      <c r="H53" s="430">
        <f t="shared" si="0"/>
        <v>0</v>
      </c>
      <c r="I53" s="376">
        <f t="shared" si="1"/>
        <v>0</v>
      </c>
      <c r="J53" s="377">
        <f t="shared" si="2"/>
        <v>0</v>
      </c>
    </row>
    <row r="54" spans="1:10" ht="15.75">
      <c r="A54" s="356">
        <v>43</v>
      </c>
      <c r="B54" s="693" t="s">
        <v>204</v>
      </c>
      <c r="C54" s="699"/>
      <c r="D54" s="700"/>
      <c r="E54" s="380" t="s">
        <v>9</v>
      </c>
      <c r="F54" s="380">
        <v>70</v>
      </c>
      <c r="G54" s="380"/>
      <c r="H54" s="430">
        <f t="shared" si="0"/>
        <v>0</v>
      </c>
      <c r="I54" s="376">
        <f t="shared" si="1"/>
        <v>0</v>
      </c>
      <c r="J54" s="377">
        <f t="shared" si="2"/>
        <v>0</v>
      </c>
    </row>
    <row r="55" spans="1:10" ht="15.75">
      <c r="A55" s="356">
        <v>44</v>
      </c>
      <c r="B55" s="693" t="s">
        <v>205</v>
      </c>
      <c r="C55" s="699"/>
      <c r="D55" s="700"/>
      <c r="E55" s="373" t="s">
        <v>9</v>
      </c>
      <c r="F55" s="375">
        <v>120</v>
      </c>
      <c r="G55" s="380"/>
      <c r="H55" s="430">
        <f t="shared" si="0"/>
        <v>0</v>
      </c>
      <c r="I55" s="376">
        <f t="shared" si="1"/>
        <v>0</v>
      </c>
      <c r="J55" s="377">
        <f t="shared" si="2"/>
        <v>0</v>
      </c>
    </row>
    <row r="56" spans="1:10" ht="15.75">
      <c r="A56" s="356">
        <v>45</v>
      </c>
      <c r="B56" s="693" t="s">
        <v>206</v>
      </c>
      <c r="C56" s="694"/>
      <c r="D56" s="695"/>
      <c r="E56" s="373" t="s">
        <v>9</v>
      </c>
      <c r="F56" s="375">
        <v>150</v>
      </c>
      <c r="G56" s="584">
        <f>30*0</f>
        <v>0</v>
      </c>
      <c r="H56" s="583">
        <f t="shared" si="0"/>
        <v>0</v>
      </c>
      <c r="I56" s="376">
        <f t="shared" si="1"/>
        <v>0</v>
      </c>
      <c r="J56" s="377">
        <f t="shared" si="2"/>
        <v>0</v>
      </c>
    </row>
    <row r="57" spans="1:10" ht="15.75">
      <c r="A57" s="356">
        <v>46</v>
      </c>
      <c r="B57" s="714" t="s">
        <v>191</v>
      </c>
      <c r="C57" s="715"/>
      <c r="D57" s="716"/>
      <c r="E57" s="446"/>
      <c r="F57" s="446"/>
      <c r="G57" s="446"/>
      <c r="H57" s="508">
        <f>SUM(H12:H56)</f>
        <v>0</v>
      </c>
      <c r="I57" s="510">
        <f t="shared" si="1"/>
        <v>0</v>
      </c>
      <c r="J57" s="511">
        <f>SUM(J12:J56)</f>
        <v>0</v>
      </c>
    </row>
    <row r="58" spans="1:10" ht="16.5" thickBot="1">
      <c r="A58" s="356">
        <v>47</v>
      </c>
      <c r="B58" s="711" t="s">
        <v>229</v>
      </c>
      <c r="C58" s="712"/>
      <c r="D58" s="713"/>
      <c r="E58" s="385" t="s">
        <v>172</v>
      </c>
      <c r="F58" s="385"/>
      <c r="G58" s="385"/>
      <c r="H58" s="509"/>
      <c r="I58" s="509"/>
      <c r="J58" s="512"/>
    </row>
    <row r="59" spans="1:10" ht="16.5" thickBot="1">
      <c r="A59" s="356">
        <v>48</v>
      </c>
      <c r="B59" s="708" t="s">
        <v>35</v>
      </c>
      <c r="C59" s="709"/>
      <c r="D59" s="710"/>
      <c r="E59" s="381"/>
      <c r="F59" s="382"/>
      <c r="G59" s="382"/>
      <c r="H59" s="572">
        <f>SUM(H57:H58)</f>
        <v>0</v>
      </c>
      <c r="I59" s="383"/>
      <c r="J59" s="487">
        <f>SUM(J57:J58)</f>
        <v>0</v>
      </c>
    </row>
  </sheetData>
  <sheetProtection/>
  <mergeCells count="33">
    <mergeCell ref="G1:H1"/>
    <mergeCell ref="G6:H6"/>
    <mergeCell ref="E9:E11"/>
    <mergeCell ref="F9:F11"/>
    <mergeCell ref="G5:H5"/>
    <mergeCell ref="G2:H2"/>
    <mergeCell ref="G3:H3"/>
    <mergeCell ref="G4:H4"/>
    <mergeCell ref="A8:F8"/>
    <mergeCell ref="G7:H7"/>
    <mergeCell ref="I9:J10"/>
    <mergeCell ref="B59:D59"/>
    <mergeCell ref="B58:D58"/>
    <mergeCell ref="B57:D57"/>
    <mergeCell ref="G9:H9"/>
    <mergeCell ref="G10:H10"/>
    <mergeCell ref="B53:D53"/>
    <mergeCell ref="B54:D54"/>
    <mergeCell ref="B55:D55"/>
    <mergeCell ref="B56:D56"/>
    <mergeCell ref="B51:D51"/>
    <mergeCell ref="B15:D15"/>
    <mergeCell ref="B16:D16"/>
    <mergeCell ref="B44:D44"/>
    <mergeCell ref="B45:D45"/>
    <mergeCell ref="B43:D43"/>
    <mergeCell ref="A9:A11"/>
    <mergeCell ref="B9:D11"/>
    <mergeCell ref="B50:D50"/>
    <mergeCell ref="A7:F7"/>
    <mergeCell ref="B24:D24"/>
    <mergeCell ref="B41:D41"/>
    <mergeCell ref="B42:D42"/>
  </mergeCells>
  <printOptions/>
  <pageMargins left="0.44" right="0.58" top="0.34" bottom="0.64" header="0.3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36" sqref="L36"/>
    </sheetView>
  </sheetViews>
  <sheetFormatPr defaultColWidth="9.00390625" defaultRowHeight="12.75"/>
  <cols>
    <col min="1" max="1" width="4.75390625" style="0" customWidth="1"/>
    <col min="4" max="4" width="33.25390625" style="0" customWidth="1"/>
    <col min="5" max="5" width="11.75390625" style="0" customWidth="1"/>
    <col min="6" max="6" width="15.125" style="0" customWidth="1"/>
    <col min="8" max="8" width="10.125" style="0" customWidth="1"/>
  </cols>
  <sheetData>
    <row r="1" spans="7:12" ht="12.75">
      <c r="G1" s="609" t="s">
        <v>280</v>
      </c>
      <c r="H1" s="609"/>
      <c r="I1" s="174"/>
      <c r="J1" s="174"/>
      <c r="K1" s="749"/>
      <c r="L1" s="749"/>
    </row>
    <row r="2" spans="7:12" ht="12.75">
      <c r="G2" s="609" t="s">
        <v>281</v>
      </c>
      <c r="H2" s="609"/>
      <c r="I2" s="174"/>
      <c r="J2" s="174"/>
      <c r="K2" s="174"/>
      <c r="L2" s="174"/>
    </row>
    <row r="3" spans="7:15" ht="12.75">
      <c r="G3" s="609" t="s">
        <v>282</v>
      </c>
      <c r="H3" s="609"/>
      <c r="I3" s="174"/>
      <c r="J3" s="174"/>
      <c r="K3" s="174"/>
      <c r="L3" s="174"/>
      <c r="N3" s="750"/>
      <c r="O3" s="750"/>
    </row>
    <row r="4" spans="7:15" ht="12.75">
      <c r="G4" s="610" t="s">
        <v>319</v>
      </c>
      <c r="H4" s="609"/>
      <c r="I4" s="174"/>
      <c r="J4" s="174"/>
      <c r="K4" s="174"/>
      <c r="L4" s="174"/>
      <c r="N4" s="750"/>
      <c r="O4" s="750"/>
    </row>
    <row r="5" spans="7:15" ht="12.75">
      <c r="G5" s="609" t="s">
        <v>284</v>
      </c>
      <c r="H5" s="609"/>
      <c r="I5" s="174"/>
      <c r="J5" s="174"/>
      <c r="K5" s="174"/>
      <c r="L5" s="174"/>
      <c r="N5" s="750"/>
      <c r="O5" s="750"/>
    </row>
    <row r="6" spans="7:15" ht="12.75">
      <c r="G6" s="609" t="s">
        <v>285</v>
      </c>
      <c r="H6" s="609"/>
      <c r="I6" s="174"/>
      <c r="J6" s="174"/>
      <c r="K6" s="749"/>
      <c r="L6" s="749"/>
      <c r="N6" s="750"/>
      <c r="O6" s="750"/>
    </row>
    <row r="7" spans="1:12" ht="15.75">
      <c r="A7" s="668"/>
      <c r="B7" s="734"/>
      <c r="C7" s="734"/>
      <c r="D7" s="734"/>
      <c r="E7" s="734"/>
      <c r="F7" s="734"/>
      <c r="G7" s="609" t="s">
        <v>286</v>
      </c>
      <c r="H7" s="609"/>
      <c r="I7" s="156"/>
      <c r="J7" s="156"/>
      <c r="K7" s="156"/>
      <c r="L7" s="156"/>
    </row>
    <row r="8" spans="1:12" ht="16.5" thickBot="1">
      <c r="A8" s="668" t="s">
        <v>317</v>
      </c>
      <c r="B8" s="734"/>
      <c r="C8" s="734"/>
      <c r="D8" s="734"/>
      <c r="E8" s="734"/>
      <c r="F8" s="734"/>
      <c r="G8" s="82"/>
      <c r="H8" s="82"/>
      <c r="I8" s="82"/>
      <c r="J8" s="82"/>
      <c r="K8" s="82"/>
      <c r="L8" s="82"/>
    </row>
    <row r="9" spans="1:12" ht="13.5" thickBot="1">
      <c r="A9" s="681" t="s">
        <v>0</v>
      </c>
      <c r="B9" s="735" t="s">
        <v>1</v>
      </c>
      <c r="C9" s="736"/>
      <c r="D9" s="737"/>
      <c r="E9" s="720" t="s">
        <v>2</v>
      </c>
      <c r="F9" s="744" t="s">
        <v>36</v>
      </c>
      <c r="G9" s="747"/>
      <c r="H9" s="748"/>
      <c r="I9" s="747"/>
      <c r="J9" s="751"/>
      <c r="K9" s="704" t="s">
        <v>162</v>
      </c>
      <c r="L9" s="705"/>
    </row>
    <row r="10" spans="1:12" ht="13.5" thickBot="1">
      <c r="A10" s="682"/>
      <c r="B10" s="738"/>
      <c r="C10" s="739"/>
      <c r="D10" s="740"/>
      <c r="E10" s="720"/>
      <c r="F10" s="745"/>
      <c r="G10" s="622"/>
      <c r="H10" s="719"/>
      <c r="I10" s="752"/>
      <c r="J10" s="753"/>
      <c r="K10" s="706"/>
      <c r="L10" s="707"/>
    </row>
    <row r="11" spans="1:12" ht="24.75" thickBot="1">
      <c r="A11" s="683"/>
      <c r="B11" s="741"/>
      <c r="C11" s="742"/>
      <c r="D11" s="743"/>
      <c r="E11" s="720"/>
      <c r="F11" s="746"/>
      <c r="G11" s="488" t="s">
        <v>6</v>
      </c>
      <c r="H11" s="489" t="s">
        <v>7</v>
      </c>
      <c r="I11" s="488" t="s">
        <v>6</v>
      </c>
      <c r="J11" s="489" t="s">
        <v>7</v>
      </c>
      <c r="K11" s="513" t="s">
        <v>6</v>
      </c>
      <c r="L11" s="514" t="s">
        <v>7</v>
      </c>
    </row>
    <row r="12" spans="1:12" ht="15.75">
      <c r="A12" s="86">
        <v>1</v>
      </c>
      <c r="B12" s="725" t="s">
        <v>88</v>
      </c>
      <c r="C12" s="725"/>
      <c r="D12" s="725"/>
      <c r="E12" s="373" t="s">
        <v>17</v>
      </c>
      <c r="F12" s="375">
        <v>5000</v>
      </c>
      <c r="G12" s="180"/>
      <c r="H12" s="434">
        <f>F12*G12</f>
        <v>0</v>
      </c>
      <c r="I12" s="180"/>
      <c r="J12" s="434">
        <f>F12*I12</f>
        <v>0</v>
      </c>
      <c r="K12" s="376">
        <f aca="true" t="shared" si="0" ref="K12:L15">I12</f>
        <v>0</v>
      </c>
      <c r="L12" s="377">
        <f t="shared" si="0"/>
        <v>0</v>
      </c>
    </row>
    <row r="13" spans="1:12" ht="15.75">
      <c r="A13" s="86">
        <v>2</v>
      </c>
      <c r="B13" s="724" t="s">
        <v>233</v>
      </c>
      <c r="C13" s="725"/>
      <c r="D13" s="725"/>
      <c r="E13" s="373" t="s">
        <v>17</v>
      </c>
      <c r="F13" s="375">
        <v>5500</v>
      </c>
      <c r="G13" s="180"/>
      <c r="H13" s="434">
        <f aca="true" t="shared" si="1" ref="H13:H57">F13*G13</f>
        <v>0</v>
      </c>
      <c r="I13" s="180"/>
      <c r="J13" s="434">
        <f aca="true" t="shared" si="2" ref="J13:J57">F13*I13</f>
        <v>0</v>
      </c>
      <c r="K13" s="376">
        <f t="shared" si="0"/>
        <v>0</v>
      </c>
      <c r="L13" s="377">
        <f t="shared" si="0"/>
        <v>0</v>
      </c>
    </row>
    <row r="14" spans="1:12" ht="15.75">
      <c r="A14" s="86">
        <v>3</v>
      </c>
      <c r="B14" s="693" t="s">
        <v>234</v>
      </c>
      <c r="C14" s="694"/>
      <c r="D14" s="695"/>
      <c r="E14" s="373" t="s">
        <v>17</v>
      </c>
      <c r="F14" s="375">
        <v>4000</v>
      </c>
      <c r="G14" s="180"/>
      <c r="H14" s="434">
        <f t="shared" si="1"/>
        <v>0</v>
      </c>
      <c r="I14" s="180"/>
      <c r="J14" s="434">
        <f t="shared" si="2"/>
        <v>0</v>
      </c>
      <c r="K14" s="376">
        <f t="shared" si="0"/>
        <v>0</v>
      </c>
      <c r="L14" s="377">
        <f t="shared" si="0"/>
        <v>0</v>
      </c>
    </row>
    <row r="15" spans="1:12" ht="15.75">
      <c r="A15" s="86">
        <v>4</v>
      </c>
      <c r="B15" s="454" t="s">
        <v>226</v>
      </c>
      <c r="C15" s="455"/>
      <c r="D15" s="456"/>
      <c r="E15" s="373" t="s">
        <v>17</v>
      </c>
      <c r="F15" s="375">
        <v>650</v>
      </c>
      <c r="G15" s="180"/>
      <c r="H15" s="434">
        <f t="shared" si="1"/>
        <v>0</v>
      </c>
      <c r="I15" s="180"/>
      <c r="J15" s="434">
        <f t="shared" si="2"/>
        <v>0</v>
      </c>
      <c r="K15" s="376">
        <f t="shared" si="0"/>
        <v>0</v>
      </c>
      <c r="L15" s="377">
        <f t="shared" si="0"/>
        <v>0</v>
      </c>
    </row>
    <row r="16" spans="1:12" ht="15.75">
      <c r="A16" s="86">
        <v>5</v>
      </c>
      <c r="B16" s="454" t="s">
        <v>227</v>
      </c>
      <c r="C16" s="455"/>
      <c r="D16" s="456"/>
      <c r="E16" s="373" t="s">
        <v>17</v>
      </c>
      <c r="F16" s="375">
        <v>5500</v>
      </c>
      <c r="G16" s="180"/>
      <c r="H16" s="434">
        <f t="shared" si="1"/>
        <v>0</v>
      </c>
      <c r="I16" s="180"/>
      <c r="J16" s="434">
        <f t="shared" si="2"/>
        <v>0</v>
      </c>
      <c r="K16" s="376">
        <f aca="true" t="shared" si="3" ref="K16:K57">I16</f>
        <v>0</v>
      </c>
      <c r="L16" s="377">
        <f aca="true" t="shared" si="4" ref="L16:L56">J16</f>
        <v>0</v>
      </c>
    </row>
    <row r="17" spans="1:12" ht="15.75">
      <c r="A17" s="86">
        <v>6</v>
      </c>
      <c r="B17" s="454" t="s">
        <v>228</v>
      </c>
      <c r="C17" s="455"/>
      <c r="D17" s="456"/>
      <c r="E17" s="373" t="s">
        <v>17</v>
      </c>
      <c r="F17" s="375">
        <v>1500</v>
      </c>
      <c r="G17" s="180"/>
      <c r="H17" s="434">
        <f t="shared" si="1"/>
        <v>0</v>
      </c>
      <c r="I17" s="180"/>
      <c r="J17" s="434">
        <f t="shared" si="2"/>
        <v>0</v>
      </c>
      <c r="K17" s="376">
        <f t="shared" si="3"/>
        <v>0</v>
      </c>
      <c r="L17" s="377">
        <f t="shared" si="4"/>
        <v>0</v>
      </c>
    </row>
    <row r="18" spans="1:12" ht="15.75">
      <c r="A18" s="86">
        <v>7</v>
      </c>
      <c r="B18" s="693" t="s">
        <v>182</v>
      </c>
      <c r="C18" s="699"/>
      <c r="D18" s="700"/>
      <c r="E18" s="373" t="s">
        <v>17</v>
      </c>
      <c r="F18" s="375">
        <v>500</v>
      </c>
      <c r="G18" s="180"/>
      <c r="H18" s="434">
        <f t="shared" si="1"/>
        <v>0</v>
      </c>
      <c r="I18" s="180"/>
      <c r="J18" s="434">
        <f t="shared" si="2"/>
        <v>0</v>
      </c>
      <c r="K18" s="376">
        <f t="shared" si="3"/>
        <v>0</v>
      </c>
      <c r="L18" s="377">
        <f t="shared" si="4"/>
        <v>0</v>
      </c>
    </row>
    <row r="19" spans="1:12" ht="15.75">
      <c r="A19" s="86">
        <v>8</v>
      </c>
      <c r="B19" s="693" t="s">
        <v>198</v>
      </c>
      <c r="C19" s="699"/>
      <c r="D19" s="700"/>
      <c r="E19" s="373" t="s">
        <v>17</v>
      </c>
      <c r="F19" s="375">
        <v>600</v>
      </c>
      <c r="G19" s="180"/>
      <c r="H19" s="434">
        <f t="shared" si="1"/>
        <v>0</v>
      </c>
      <c r="I19" s="180"/>
      <c r="J19" s="434">
        <f t="shared" si="2"/>
        <v>0</v>
      </c>
      <c r="K19" s="376">
        <f t="shared" si="3"/>
        <v>0</v>
      </c>
      <c r="L19" s="377">
        <f t="shared" si="4"/>
        <v>0</v>
      </c>
    </row>
    <row r="20" spans="1:12" ht="15.75">
      <c r="A20" s="86">
        <v>9</v>
      </c>
      <c r="B20" s="724" t="s">
        <v>181</v>
      </c>
      <c r="C20" s="725"/>
      <c r="D20" s="725"/>
      <c r="E20" s="373" t="s">
        <v>17</v>
      </c>
      <c r="F20" s="375">
        <v>450</v>
      </c>
      <c r="G20" s="180"/>
      <c r="H20" s="434">
        <f t="shared" si="1"/>
        <v>0</v>
      </c>
      <c r="I20" s="180"/>
      <c r="J20" s="434">
        <f t="shared" si="2"/>
        <v>0</v>
      </c>
      <c r="K20" s="376">
        <f t="shared" si="3"/>
        <v>0</v>
      </c>
      <c r="L20" s="377">
        <f t="shared" si="4"/>
        <v>0</v>
      </c>
    </row>
    <row r="21" spans="1:15" ht="15.75">
      <c r="A21" s="86">
        <v>10</v>
      </c>
      <c r="B21" s="724" t="s">
        <v>184</v>
      </c>
      <c r="C21" s="725"/>
      <c r="D21" s="725"/>
      <c r="E21" s="373" t="s">
        <v>17</v>
      </c>
      <c r="F21" s="375">
        <v>230</v>
      </c>
      <c r="G21" s="180"/>
      <c r="H21" s="434">
        <f t="shared" si="1"/>
        <v>0</v>
      </c>
      <c r="I21" s="180"/>
      <c r="J21" s="434">
        <f t="shared" si="2"/>
        <v>0</v>
      </c>
      <c r="K21" s="376">
        <f t="shared" si="3"/>
        <v>0</v>
      </c>
      <c r="L21" s="377">
        <f t="shared" si="4"/>
        <v>0</v>
      </c>
      <c r="N21" s="749"/>
      <c r="O21" s="749"/>
    </row>
    <row r="22" spans="1:15" ht="15.75">
      <c r="A22" s="86">
        <v>11</v>
      </c>
      <c r="B22" s="724" t="s">
        <v>183</v>
      </c>
      <c r="C22" s="725"/>
      <c r="D22" s="725"/>
      <c r="E22" s="373" t="s">
        <v>17</v>
      </c>
      <c r="F22" s="375">
        <v>110</v>
      </c>
      <c r="G22" s="180"/>
      <c r="H22" s="434">
        <f t="shared" si="1"/>
        <v>0</v>
      </c>
      <c r="I22" s="180"/>
      <c r="J22" s="434">
        <f t="shared" si="2"/>
        <v>0</v>
      </c>
      <c r="K22" s="376">
        <f t="shared" si="3"/>
        <v>0</v>
      </c>
      <c r="L22" s="377">
        <f t="shared" si="4"/>
        <v>0</v>
      </c>
      <c r="N22" s="749"/>
      <c r="O22" s="749"/>
    </row>
    <row r="23" spans="1:15" ht="15.75">
      <c r="A23" s="86">
        <v>12</v>
      </c>
      <c r="B23" s="729" t="s">
        <v>118</v>
      </c>
      <c r="C23" s="694"/>
      <c r="D23" s="695"/>
      <c r="E23" s="373" t="s">
        <v>17</v>
      </c>
      <c r="F23" s="375">
        <v>1400</v>
      </c>
      <c r="G23" s="180"/>
      <c r="H23" s="434">
        <f t="shared" si="1"/>
        <v>0</v>
      </c>
      <c r="I23" s="180"/>
      <c r="J23" s="434">
        <f t="shared" si="2"/>
        <v>0</v>
      </c>
      <c r="K23" s="376">
        <f t="shared" si="3"/>
        <v>0</v>
      </c>
      <c r="L23" s="377">
        <f t="shared" si="4"/>
        <v>0</v>
      </c>
      <c r="N23" s="749"/>
      <c r="O23" s="749"/>
    </row>
    <row r="24" spans="1:12" ht="15.75">
      <c r="A24" s="86">
        <v>13</v>
      </c>
      <c r="B24" s="693" t="s">
        <v>235</v>
      </c>
      <c r="C24" s="694"/>
      <c r="D24" s="695"/>
      <c r="E24" s="373" t="s">
        <v>17</v>
      </c>
      <c r="F24" s="375">
        <v>650</v>
      </c>
      <c r="G24" s="180"/>
      <c r="H24" s="434">
        <f t="shared" si="1"/>
        <v>0</v>
      </c>
      <c r="I24" s="180"/>
      <c r="J24" s="434">
        <f t="shared" si="2"/>
        <v>0</v>
      </c>
      <c r="K24" s="376">
        <f t="shared" si="3"/>
        <v>0</v>
      </c>
      <c r="L24" s="377">
        <f t="shared" si="4"/>
        <v>0</v>
      </c>
    </row>
    <row r="25" spans="1:12" ht="15.75">
      <c r="A25" s="86">
        <v>14</v>
      </c>
      <c r="B25" s="729" t="s">
        <v>107</v>
      </c>
      <c r="C25" s="699"/>
      <c r="D25" s="700"/>
      <c r="E25" s="373" t="s">
        <v>17</v>
      </c>
      <c r="F25" s="375">
        <v>80</v>
      </c>
      <c r="G25" s="180"/>
      <c r="H25" s="434">
        <f t="shared" si="1"/>
        <v>0</v>
      </c>
      <c r="I25" s="180"/>
      <c r="J25" s="434">
        <f t="shared" si="2"/>
        <v>0</v>
      </c>
      <c r="K25" s="376">
        <f t="shared" si="3"/>
        <v>0</v>
      </c>
      <c r="L25" s="377">
        <f t="shared" si="4"/>
        <v>0</v>
      </c>
    </row>
    <row r="26" spans="1:12" ht="15.75">
      <c r="A26" s="86">
        <v>15</v>
      </c>
      <c r="B26" s="729" t="s">
        <v>108</v>
      </c>
      <c r="C26" s="699"/>
      <c r="D26" s="700"/>
      <c r="E26" s="373" t="s">
        <v>17</v>
      </c>
      <c r="F26" s="375">
        <v>80</v>
      </c>
      <c r="G26" s="180"/>
      <c r="H26" s="434">
        <f t="shared" si="1"/>
        <v>0</v>
      </c>
      <c r="I26" s="180"/>
      <c r="J26" s="434">
        <f t="shared" si="2"/>
        <v>0</v>
      </c>
      <c r="K26" s="376">
        <f t="shared" si="3"/>
        <v>0</v>
      </c>
      <c r="L26" s="377">
        <f t="shared" si="4"/>
        <v>0</v>
      </c>
    </row>
    <row r="27" spans="1:12" ht="15.75">
      <c r="A27" s="86">
        <v>16</v>
      </c>
      <c r="B27" s="729" t="s">
        <v>109</v>
      </c>
      <c r="C27" s="694"/>
      <c r="D27" s="695"/>
      <c r="E27" s="373" t="s">
        <v>17</v>
      </c>
      <c r="F27" s="375">
        <v>85</v>
      </c>
      <c r="G27" s="180"/>
      <c r="H27" s="434">
        <f t="shared" si="1"/>
        <v>0</v>
      </c>
      <c r="I27" s="180"/>
      <c r="J27" s="434">
        <f t="shared" si="2"/>
        <v>0</v>
      </c>
      <c r="K27" s="376">
        <f t="shared" si="3"/>
        <v>0</v>
      </c>
      <c r="L27" s="377">
        <f t="shared" si="4"/>
        <v>0</v>
      </c>
    </row>
    <row r="28" spans="1:12" ht="15.75">
      <c r="A28" s="86">
        <v>17</v>
      </c>
      <c r="B28" s="729" t="s">
        <v>110</v>
      </c>
      <c r="C28" s="694"/>
      <c r="D28" s="695"/>
      <c r="E28" s="373" t="s">
        <v>17</v>
      </c>
      <c r="F28" s="375">
        <v>50</v>
      </c>
      <c r="G28" s="180"/>
      <c r="H28" s="434">
        <f t="shared" si="1"/>
        <v>0</v>
      </c>
      <c r="I28" s="180"/>
      <c r="J28" s="434">
        <f t="shared" si="2"/>
        <v>0</v>
      </c>
      <c r="K28" s="376">
        <f t="shared" si="3"/>
        <v>0</v>
      </c>
      <c r="L28" s="377">
        <f t="shared" si="4"/>
        <v>0</v>
      </c>
    </row>
    <row r="29" spans="1:12" ht="15.75">
      <c r="A29" s="86">
        <v>18</v>
      </c>
      <c r="B29" s="729" t="s">
        <v>111</v>
      </c>
      <c r="C29" s="694"/>
      <c r="D29" s="695"/>
      <c r="E29" s="373" t="s">
        <v>17</v>
      </c>
      <c r="F29" s="375">
        <v>20</v>
      </c>
      <c r="G29" s="180"/>
      <c r="H29" s="434">
        <f t="shared" si="1"/>
        <v>0</v>
      </c>
      <c r="I29" s="180"/>
      <c r="J29" s="434">
        <f t="shared" si="2"/>
        <v>0</v>
      </c>
      <c r="K29" s="376">
        <f t="shared" si="3"/>
        <v>0</v>
      </c>
      <c r="L29" s="377">
        <f t="shared" si="4"/>
        <v>0</v>
      </c>
    </row>
    <row r="30" spans="1:12" ht="15.75">
      <c r="A30" s="86">
        <v>19</v>
      </c>
      <c r="B30" s="693" t="s">
        <v>112</v>
      </c>
      <c r="C30" s="694"/>
      <c r="D30" s="695"/>
      <c r="E30" s="373" t="s">
        <v>17</v>
      </c>
      <c r="F30" s="375">
        <v>95</v>
      </c>
      <c r="G30" s="180"/>
      <c r="H30" s="434">
        <f t="shared" si="1"/>
        <v>0</v>
      </c>
      <c r="I30" s="180"/>
      <c r="J30" s="434">
        <f t="shared" si="2"/>
        <v>0</v>
      </c>
      <c r="K30" s="376">
        <f t="shared" si="3"/>
        <v>0</v>
      </c>
      <c r="L30" s="377">
        <f t="shared" si="4"/>
        <v>0</v>
      </c>
    </row>
    <row r="31" spans="1:12" ht="15.75">
      <c r="A31" s="86">
        <v>20</v>
      </c>
      <c r="B31" s="729" t="s">
        <v>114</v>
      </c>
      <c r="C31" s="694"/>
      <c r="D31" s="695"/>
      <c r="E31" s="373" t="s">
        <v>17</v>
      </c>
      <c r="F31" s="375">
        <v>75</v>
      </c>
      <c r="G31" s="180"/>
      <c r="H31" s="434">
        <f t="shared" si="1"/>
        <v>0</v>
      </c>
      <c r="I31" s="180"/>
      <c r="J31" s="434">
        <f t="shared" si="2"/>
        <v>0</v>
      </c>
      <c r="K31" s="376">
        <f t="shared" si="3"/>
        <v>0</v>
      </c>
      <c r="L31" s="377">
        <f t="shared" si="4"/>
        <v>0</v>
      </c>
    </row>
    <row r="32" spans="1:12" ht="15.75">
      <c r="A32" s="86">
        <v>21</v>
      </c>
      <c r="B32" s="729" t="s">
        <v>115</v>
      </c>
      <c r="C32" s="694"/>
      <c r="D32" s="695"/>
      <c r="E32" s="373" t="s">
        <v>17</v>
      </c>
      <c r="F32" s="375">
        <v>35</v>
      </c>
      <c r="G32" s="180"/>
      <c r="H32" s="434">
        <f t="shared" si="1"/>
        <v>0</v>
      </c>
      <c r="I32" s="180"/>
      <c r="J32" s="434">
        <f t="shared" si="2"/>
        <v>0</v>
      </c>
      <c r="K32" s="376">
        <f t="shared" si="3"/>
        <v>0</v>
      </c>
      <c r="L32" s="377">
        <f t="shared" si="4"/>
        <v>0</v>
      </c>
    </row>
    <row r="33" spans="1:12" ht="15.75">
      <c r="A33" s="86">
        <v>22</v>
      </c>
      <c r="B33" s="724" t="s">
        <v>185</v>
      </c>
      <c r="C33" s="724"/>
      <c r="D33" s="724"/>
      <c r="E33" s="373" t="s">
        <v>9</v>
      </c>
      <c r="F33" s="375">
        <v>55</v>
      </c>
      <c r="G33" s="180"/>
      <c r="H33" s="434">
        <f t="shared" si="1"/>
        <v>0</v>
      </c>
      <c r="I33" s="180"/>
      <c r="J33" s="434">
        <f t="shared" si="2"/>
        <v>0</v>
      </c>
      <c r="K33" s="376">
        <f t="shared" si="3"/>
        <v>0</v>
      </c>
      <c r="L33" s="377">
        <f t="shared" si="4"/>
        <v>0</v>
      </c>
    </row>
    <row r="34" spans="1:12" ht="15.75">
      <c r="A34" s="86">
        <v>23</v>
      </c>
      <c r="B34" s="725" t="s">
        <v>113</v>
      </c>
      <c r="C34" s="725"/>
      <c r="D34" s="725"/>
      <c r="E34" s="373" t="s">
        <v>9</v>
      </c>
      <c r="F34" s="375">
        <v>230</v>
      </c>
      <c r="G34" s="180"/>
      <c r="H34" s="434">
        <f t="shared" si="1"/>
        <v>0</v>
      </c>
      <c r="I34" s="180"/>
      <c r="J34" s="434">
        <f t="shared" si="2"/>
        <v>0</v>
      </c>
      <c r="K34" s="376">
        <f t="shared" si="3"/>
        <v>0</v>
      </c>
      <c r="L34" s="377">
        <f t="shared" si="4"/>
        <v>0</v>
      </c>
    </row>
    <row r="35" spans="1:12" ht="15.75">
      <c r="A35" s="86">
        <v>24</v>
      </c>
      <c r="B35" s="724" t="s">
        <v>161</v>
      </c>
      <c r="C35" s="724"/>
      <c r="D35" s="724"/>
      <c r="E35" s="373" t="s">
        <v>9</v>
      </c>
      <c r="F35" s="375">
        <v>80</v>
      </c>
      <c r="G35" s="180"/>
      <c r="H35" s="434">
        <f t="shared" si="1"/>
        <v>0</v>
      </c>
      <c r="I35" s="180"/>
      <c r="J35" s="434">
        <f t="shared" si="2"/>
        <v>0</v>
      </c>
      <c r="K35" s="376">
        <f t="shared" si="3"/>
        <v>0</v>
      </c>
      <c r="L35" s="377">
        <f t="shared" si="4"/>
        <v>0</v>
      </c>
    </row>
    <row r="36" spans="1:12" ht="15.75">
      <c r="A36" s="86">
        <v>25</v>
      </c>
      <c r="B36" s="693" t="s">
        <v>187</v>
      </c>
      <c r="C36" s="694"/>
      <c r="D36" s="695"/>
      <c r="E36" s="373" t="s">
        <v>45</v>
      </c>
      <c r="F36" s="375">
        <v>80</v>
      </c>
      <c r="G36" s="180"/>
      <c r="H36" s="434">
        <f t="shared" si="1"/>
        <v>0</v>
      </c>
      <c r="I36" s="180"/>
      <c r="J36" s="434">
        <f t="shared" si="2"/>
        <v>0</v>
      </c>
      <c r="K36" s="376">
        <f t="shared" si="3"/>
        <v>0</v>
      </c>
      <c r="L36" s="377">
        <f t="shared" si="4"/>
        <v>0</v>
      </c>
    </row>
    <row r="37" spans="1:12" ht="15.75">
      <c r="A37" s="86">
        <v>26</v>
      </c>
      <c r="B37" s="724" t="s">
        <v>188</v>
      </c>
      <c r="C37" s="725"/>
      <c r="D37" s="725"/>
      <c r="E37" s="373" t="s">
        <v>45</v>
      </c>
      <c r="F37" s="375">
        <v>100</v>
      </c>
      <c r="G37" s="180"/>
      <c r="H37" s="434">
        <f t="shared" si="1"/>
        <v>0</v>
      </c>
      <c r="I37" s="180"/>
      <c r="J37" s="434">
        <f t="shared" si="2"/>
        <v>0</v>
      </c>
      <c r="K37" s="376">
        <f t="shared" si="3"/>
        <v>0</v>
      </c>
      <c r="L37" s="377">
        <f t="shared" si="4"/>
        <v>0</v>
      </c>
    </row>
    <row r="38" spans="1:12" ht="15.75">
      <c r="A38" s="86">
        <v>27</v>
      </c>
      <c r="B38" s="724" t="s">
        <v>199</v>
      </c>
      <c r="C38" s="725"/>
      <c r="D38" s="725"/>
      <c r="E38" s="373" t="s">
        <v>17</v>
      </c>
      <c r="F38" s="375">
        <v>780</v>
      </c>
      <c r="G38" s="180"/>
      <c r="H38" s="434">
        <f t="shared" si="1"/>
        <v>0</v>
      </c>
      <c r="I38" s="180"/>
      <c r="J38" s="434">
        <f t="shared" si="2"/>
        <v>0</v>
      </c>
      <c r="K38" s="376">
        <f t="shared" si="3"/>
        <v>0</v>
      </c>
      <c r="L38" s="377">
        <f t="shared" si="4"/>
        <v>0</v>
      </c>
    </row>
    <row r="39" spans="1:12" ht="15.75">
      <c r="A39" s="86">
        <v>28</v>
      </c>
      <c r="B39" s="693" t="s">
        <v>186</v>
      </c>
      <c r="C39" s="699"/>
      <c r="D39" s="700"/>
      <c r="E39" s="373" t="s">
        <v>17</v>
      </c>
      <c r="F39" s="375">
        <v>650</v>
      </c>
      <c r="G39" s="180"/>
      <c r="H39" s="434">
        <f t="shared" si="1"/>
        <v>0</v>
      </c>
      <c r="I39" s="180"/>
      <c r="J39" s="434">
        <f t="shared" si="2"/>
        <v>0</v>
      </c>
      <c r="K39" s="376">
        <f t="shared" si="3"/>
        <v>0</v>
      </c>
      <c r="L39" s="377">
        <f t="shared" si="4"/>
        <v>0</v>
      </c>
    </row>
    <row r="40" spans="1:12" ht="15.75">
      <c r="A40" s="86">
        <v>29</v>
      </c>
      <c r="B40" s="729" t="s">
        <v>200</v>
      </c>
      <c r="C40" s="694"/>
      <c r="D40" s="695"/>
      <c r="E40" s="373" t="s">
        <v>17</v>
      </c>
      <c r="F40" s="375">
        <v>20</v>
      </c>
      <c r="G40" s="180"/>
      <c r="H40" s="434">
        <f t="shared" si="1"/>
        <v>0</v>
      </c>
      <c r="I40" s="180"/>
      <c r="J40" s="434">
        <f t="shared" si="2"/>
        <v>0</v>
      </c>
      <c r="K40" s="376">
        <f t="shared" si="3"/>
        <v>0</v>
      </c>
      <c r="L40" s="377">
        <f t="shared" si="4"/>
        <v>0</v>
      </c>
    </row>
    <row r="41" spans="1:12" ht="15.75">
      <c r="A41" s="86">
        <v>30</v>
      </c>
      <c r="B41" s="693" t="s">
        <v>201</v>
      </c>
      <c r="C41" s="699"/>
      <c r="D41" s="700"/>
      <c r="E41" s="373" t="s">
        <v>17</v>
      </c>
      <c r="F41" s="375">
        <v>250</v>
      </c>
      <c r="G41" s="180"/>
      <c r="H41" s="434">
        <f t="shared" si="1"/>
        <v>0</v>
      </c>
      <c r="I41" s="180"/>
      <c r="J41" s="434">
        <f t="shared" si="2"/>
        <v>0</v>
      </c>
      <c r="K41" s="376">
        <f t="shared" si="3"/>
        <v>0</v>
      </c>
      <c r="L41" s="377">
        <f t="shared" si="4"/>
        <v>0</v>
      </c>
    </row>
    <row r="42" spans="1:12" ht="15.75">
      <c r="A42" s="86">
        <v>31</v>
      </c>
      <c r="B42" s="693" t="s">
        <v>236</v>
      </c>
      <c r="C42" s="699"/>
      <c r="D42" s="700"/>
      <c r="E42" s="373" t="s">
        <v>17</v>
      </c>
      <c r="F42" s="375">
        <v>550</v>
      </c>
      <c r="G42" s="180"/>
      <c r="H42" s="434">
        <f t="shared" si="1"/>
        <v>0</v>
      </c>
      <c r="I42" s="180"/>
      <c r="J42" s="434">
        <f t="shared" si="2"/>
        <v>0</v>
      </c>
      <c r="K42" s="376">
        <f t="shared" si="3"/>
        <v>0</v>
      </c>
      <c r="L42" s="377">
        <f t="shared" si="4"/>
        <v>0</v>
      </c>
    </row>
    <row r="43" spans="1:12" ht="15.75">
      <c r="A43" s="86">
        <v>32</v>
      </c>
      <c r="B43" s="724" t="s">
        <v>230</v>
      </c>
      <c r="C43" s="725"/>
      <c r="D43" s="725"/>
      <c r="E43" s="373" t="s">
        <v>17</v>
      </c>
      <c r="F43" s="375">
        <v>2850</v>
      </c>
      <c r="G43" s="180"/>
      <c r="H43" s="434">
        <f t="shared" si="1"/>
        <v>0</v>
      </c>
      <c r="I43" s="180"/>
      <c r="J43" s="434">
        <f t="shared" si="2"/>
        <v>0</v>
      </c>
      <c r="K43" s="376">
        <f t="shared" si="3"/>
        <v>0</v>
      </c>
      <c r="L43" s="377">
        <f t="shared" si="4"/>
        <v>0</v>
      </c>
    </row>
    <row r="44" spans="1:12" ht="15.75">
      <c r="A44" s="86">
        <v>33</v>
      </c>
      <c r="B44" s="451" t="s">
        <v>231</v>
      </c>
      <c r="C44" s="455"/>
      <c r="D44" s="456"/>
      <c r="E44" s="373" t="s">
        <v>17</v>
      </c>
      <c r="F44" s="375">
        <v>3900</v>
      </c>
      <c r="G44" s="180"/>
      <c r="H44" s="434">
        <f t="shared" si="1"/>
        <v>0</v>
      </c>
      <c r="I44" s="180"/>
      <c r="J44" s="434">
        <f t="shared" si="2"/>
        <v>0</v>
      </c>
      <c r="K44" s="376">
        <f t="shared" si="3"/>
        <v>0</v>
      </c>
      <c r="L44" s="377">
        <f t="shared" si="4"/>
        <v>0</v>
      </c>
    </row>
    <row r="45" spans="1:12" ht="15.75">
      <c r="A45" s="86">
        <v>34</v>
      </c>
      <c r="B45" s="454" t="s">
        <v>232</v>
      </c>
      <c r="C45" s="455"/>
      <c r="D45" s="456"/>
      <c r="E45" s="373" t="s">
        <v>17</v>
      </c>
      <c r="F45" s="375">
        <v>1500</v>
      </c>
      <c r="G45" s="180"/>
      <c r="H45" s="434">
        <f t="shared" si="1"/>
        <v>0</v>
      </c>
      <c r="I45" s="180"/>
      <c r="J45" s="434">
        <f t="shared" si="2"/>
        <v>0</v>
      </c>
      <c r="K45" s="376">
        <f t="shared" si="3"/>
        <v>0</v>
      </c>
      <c r="L45" s="377">
        <f t="shared" si="4"/>
        <v>0</v>
      </c>
    </row>
    <row r="46" spans="1:12" ht="15.75">
      <c r="A46" s="86">
        <v>35</v>
      </c>
      <c r="B46" s="693" t="s">
        <v>208</v>
      </c>
      <c r="C46" s="699"/>
      <c r="D46" s="700"/>
      <c r="E46" s="373" t="s">
        <v>17</v>
      </c>
      <c r="F46" s="375">
        <v>550</v>
      </c>
      <c r="G46" s="180"/>
      <c r="H46" s="434">
        <f t="shared" si="1"/>
        <v>0</v>
      </c>
      <c r="I46" s="180"/>
      <c r="J46" s="434">
        <f t="shared" si="2"/>
        <v>0</v>
      </c>
      <c r="K46" s="376">
        <f t="shared" si="3"/>
        <v>0</v>
      </c>
      <c r="L46" s="377">
        <f t="shared" si="4"/>
        <v>0</v>
      </c>
    </row>
    <row r="47" spans="1:12" ht="15.75">
      <c r="A47" s="86">
        <v>36</v>
      </c>
      <c r="B47" s="724" t="s">
        <v>207</v>
      </c>
      <c r="C47" s="724"/>
      <c r="D47" s="724"/>
      <c r="E47" s="373" t="s">
        <v>17</v>
      </c>
      <c r="F47" s="375">
        <v>550</v>
      </c>
      <c r="G47" s="180"/>
      <c r="H47" s="434">
        <f t="shared" si="1"/>
        <v>0</v>
      </c>
      <c r="I47" s="180"/>
      <c r="J47" s="434">
        <f t="shared" si="2"/>
        <v>0</v>
      </c>
      <c r="K47" s="376">
        <f t="shared" si="3"/>
        <v>0</v>
      </c>
      <c r="L47" s="377">
        <f t="shared" si="4"/>
        <v>0</v>
      </c>
    </row>
    <row r="48" spans="1:12" ht="15.75">
      <c r="A48" s="86">
        <v>37</v>
      </c>
      <c r="B48" s="693" t="s">
        <v>159</v>
      </c>
      <c r="C48" s="694"/>
      <c r="D48" s="695"/>
      <c r="E48" s="373" t="s">
        <v>9</v>
      </c>
      <c r="F48" s="375">
        <v>90</v>
      </c>
      <c r="G48" s="180"/>
      <c r="H48" s="434">
        <f t="shared" si="1"/>
        <v>0</v>
      </c>
      <c r="I48" s="180"/>
      <c r="J48" s="434">
        <f t="shared" si="2"/>
        <v>0</v>
      </c>
      <c r="K48" s="376">
        <f t="shared" si="3"/>
        <v>0</v>
      </c>
      <c r="L48" s="377">
        <f t="shared" si="4"/>
        <v>0</v>
      </c>
    </row>
    <row r="49" spans="1:12" ht="15.75">
      <c r="A49" s="86">
        <v>38</v>
      </c>
      <c r="B49" s="729" t="s">
        <v>116</v>
      </c>
      <c r="C49" s="694"/>
      <c r="D49" s="695"/>
      <c r="E49" s="373" t="s">
        <v>9</v>
      </c>
      <c r="F49" s="375">
        <v>100</v>
      </c>
      <c r="G49" s="180"/>
      <c r="H49" s="434">
        <f t="shared" si="1"/>
        <v>0</v>
      </c>
      <c r="I49" s="180"/>
      <c r="J49" s="434">
        <f t="shared" si="2"/>
        <v>0</v>
      </c>
      <c r="K49" s="376">
        <f t="shared" si="3"/>
        <v>0</v>
      </c>
      <c r="L49" s="377">
        <f t="shared" si="4"/>
        <v>0</v>
      </c>
    </row>
    <row r="50" spans="1:12" ht="15.75">
      <c r="A50" s="86">
        <v>39</v>
      </c>
      <c r="B50" s="693" t="s">
        <v>237</v>
      </c>
      <c r="C50" s="694"/>
      <c r="D50" s="695"/>
      <c r="E50" s="373" t="s">
        <v>17</v>
      </c>
      <c r="F50" s="375">
        <v>3800</v>
      </c>
      <c r="G50" s="180"/>
      <c r="H50" s="434">
        <f t="shared" si="1"/>
        <v>0</v>
      </c>
      <c r="I50" s="180"/>
      <c r="J50" s="434">
        <f t="shared" si="2"/>
        <v>0</v>
      </c>
      <c r="K50" s="376">
        <f t="shared" si="3"/>
        <v>0</v>
      </c>
      <c r="L50" s="377">
        <f t="shared" si="4"/>
        <v>0</v>
      </c>
    </row>
    <row r="51" spans="1:12" ht="15.75">
      <c r="A51" s="86">
        <v>40</v>
      </c>
      <c r="B51" s="724" t="s">
        <v>209</v>
      </c>
      <c r="C51" s="725"/>
      <c r="D51" s="725"/>
      <c r="E51" s="373" t="s">
        <v>9</v>
      </c>
      <c r="F51" s="375">
        <v>195</v>
      </c>
      <c r="G51" s="180"/>
      <c r="H51" s="434">
        <f t="shared" si="1"/>
        <v>0</v>
      </c>
      <c r="I51" s="180"/>
      <c r="J51" s="434">
        <f t="shared" si="2"/>
        <v>0</v>
      </c>
      <c r="K51" s="376">
        <f t="shared" si="3"/>
        <v>0</v>
      </c>
      <c r="L51" s="377">
        <f t="shared" si="4"/>
        <v>0</v>
      </c>
    </row>
    <row r="52" spans="1:12" ht="15.75">
      <c r="A52" s="86">
        <v>41</v>
      </c>
      <c r="B52" s="724" t="s">
        <v>117</v>
      </c>
      <c r="C52" s="725"/>
      <c r="D52" s="725"/>
      <c r="E52" s="373" t="s">
        <v>9</v>
      </c>
      <c r="F52" s="375">
        <v>185</v>
      </c>
      <c r="G52" s="180"/>
      <c r="H52" s="434">
        <f t="shared" si="1"/>
        <v>0</v>
      </c>
      <c r="I52" s="180"/>
      <c r="J52" s="434">
        <f t="shared" si="2"/>
        <v>0</v>
      </c>
      <c r="K52" s="376">
        <f t="shared" si="3"/>
        <v>0</v>
      </c>
      <c r="L52" s="377">
        <f t="shared" si="4"/>
        <v>0</v>
      </c>
    </row>
    <row r="53" spans="1:12" ht="15.75">
      <c r="A53" s="86">
        <v>42</v>
      </c>
      <c r="B53" s="724" t="s">
        <v>203</v>
      </c>
      <c r="C53" s="725"/>
      <c r="D53" s="725"/>
      <c r="E53" s="373" t="s">
        <v>9</v>
      </c>
      <c r="F53" s="379">
        <v>80</v>
      </c>
      <c r="G53" s="180"/>
      <c r="H53" s="434">
        <f t="shared" si="1"/>
        <v>0</v>
      </c>
      <c r="I53" s="180"/>
      <c r="J53" s="434">
        <f t="shared" si="2"/>
        <v>0</v>
      </c>
      <c r="K53" s="376">
        <f t="shared" si="3"/>
        <v>0</v>
      </c>
      <c r="L53" s="377">
        <f t="shared" si="4"/>
        <v>0</v>
      </c>
    </row>
    <row r="54" spans="1:12" ht="15.75">
      <c r="A54" s="86">
        <v>43</v>
      </c>
      <c r="B54" s="724" t="s">
        <v>204</v>
      </c>
      <c r="C54" s="725"/>
      <c r="D54" s="725"/>
      <c r="E54" s="380" t="s">
        <v>9</v>
      </c>
      <c r="F54" s="380">
        <v>70</v>
      </c>
      <c r="G54" s="180"/>
      <c r="H54" s="434">
        <f t="shared" si="1"/>
        <v>0</v>
      </c>
      <c r="I54" s="180"/>
      <c r="J54" s="434">
        <f t="shared" si="2"/>
        <v>0</v>
      </c>
      <c r="K54" s="376">
        <f t="shared" si="3"/>
        <v>0</v>
      </c>
      <c r="L54" s="377">
        <f t="shared" si="4"/>
        <v>0</v>
      </c>
    </row>
    <row r="55" spans="1:12" ht="15.75">
      <c r="A55" s="86">
        <v>44</v>
      </c>
      <c r="B55" s="724" t="s">
        <v>205</v>
      </c>
      <c r="C55" s="725"/>
      <c r="D55" s="725"/>
      <c r="E55" s="373" t="s">
        <v>9</v>
      </c>
      <c r="F55" s="375">
        <v>120</v>
      </c>
      <c r="G55" s="180"/>
      <c r="H55" s="434">
        <f t="shared" si="1"/>
        <v>0</v>
      </c>
      <c r="I55" s="180"/>
      <c r="J55" s="434">
        <f t="shared" si="2"/>
        <v>0</v>
      </c>
      <c r="K55" s="376">
        <f t="shared" si="3"/>
        <v>0</v>
      </c>
      <c r="L55" s="377">
        <f t="shared" si="4"/>
        <v>0</v>
      </c>
    </row>
    <row r="56" spans="1:12" ht="15.75">
      <c r="A56" s="86">
        <v>45</v>
      </c>
      <c r="B56" s="693" t="s">
        <v>206</v>
      </c>
      <c r="C56" s="699"/>
      <c r="D56" s="700"/>
      <c r="E56" s="373" t="s">
        <v>9</v>
      </c>
      <c r="F56" s="375">
        <v>150</v>
      </c>
      <c r="G56" s="180"/>
      <c r="H56" s="434">
        <f t="shared" si="1"/>
        <v>0</v>
      </c>
      <c r="I56" s="180"/>
      <c r="J56" s="434">
        <f t="shared" si="2"/>
        <v>0</v>
      </c>
      <c r="K56" s="376">
        <f t="shared" si="3"/>
        <v>0</v>
      </c>
      <c r="L56" s="377">
        <f t="shared" si="4"/>
        <v>0</v>
      </c>
    </row>
    <row r="57" spans="1:12" ht="15">
      <c r="A57" s="86">
        <v>46</v>
      </c>
      <c r="B57" s="726" t="s">
        <v>176</v>
      </c>
      <c r="C57" s="727"/>
      <c r="D57" s="728"/>
      <c r="E57" s="445"/>
      <c r="F57" s="445"/>
      <c r="G57" s="515"/>
      <c r="H57" s="516">
        <f t="shared" si="1"/>
        <v>0</v>
      </c>
      <c r="I57" s="517"/>
      <c r="J57" s="520">
        <f t="shared" si="2"/>
        <v>0</v>
      </c>
      <c r="K57" s="510">
        <f t="shared" si="3"/>
        <v>0</v>
      </c>
      <c r="L57" s="511">
        <f>SUM(L12:L56)</f>
        <v>0</v>
      </c>
    </row>
    <row r="58" spans="1:12" ht="15.75" thickBot="1">
      <c r="A58" s="86">
        <v>47</v>
      </c>
      <c r="B58" s="731" t="s">
        <v>229</v>
      </c>
      <c r="C58" s="732"/>
      <c r="D58" s="733"/>
      <c r="E58" s="384" t="s">
        <v>172</v>
      </c>
      <c r="F58" s="384"/>
      <c r="G58" s="505"/>
      <c r="H58" s="505"/>
      <c r="I58" s="505"/>
      <c r="J58" s="505"/>
      <c r="K58" s="518"/>
      <c r="L58" s="521">
        <f>SUM(L58:L59)</f>
        <v>0</v>
      </c>
    </row>
    <row r="59" spans="1:12" ht="16.5" thickBot="1">
      <c r="A59" s="355">
        <v>48</v>
      </c>
      <c r="B59" s="730" t="s">
        <v>35</v>
      </c>
      <c r="C59" s="709"/>
      <c r="D59" s="710"/>
      <c r="E59" s="292"/>
      <c r="F59" s="293"/>
      <c r="G59" s="519"/>
      <c r="H59" s="486">
        <f>SUM(H57:H58)</f>
        <v>0</v>
      </c>
      <c r="I59" s="519"/>
      <c r="J59" s="486">
        <f>SUM(J57:J58)</f>
        <v>0</v>
      </c>
      <c r="K59" s="519"/>
      <c r="L59" s="487">
        <f>SUM(L57:L58)</f>
        <v>0</v>
      </c>
    </row>
    <row r="60" spans="11:12" ht="12.75">
      <c r="K60" s="174"/>
      <c r="L60" s="47"/>
    </row>
    <row r="61" ht="12.75">
      <c r="K61" s="174"/>
    </row>
    <row r="72" ht="12.75">
      <c r="D72" s="174"/>
    </row>
  </sheetData>
  <sheetProtection/>
  <mergeCells count="67">
    <mergeCell ref="B22:D22"/>
    <mergeCell ref="N22:O22"/>
    <mergeCell ref="N23:O23"/>
    <mergeCell ref="K1:L1"/>
    <mergeCell ref="K6:L6"/>
    <mergeCell ref="N21:O21"/>
    <mergeCell ref="K9:L10"/>
    <mergeCell ref="N3:O6"/>
    <mergeCell ref="I9:J9"/>
    <mergeCell ref="I10:J10"/>
    <mergeCell ref="G9:H9"/>
    <mergeCell ref="G10:H10"/>
    <mergeCell ref="B18:D18"/>
    <mergeCell ref="B14:D14"/>
    <mergeCell ref="B12:D12"/>
    <mergeCell ref="B20:D20"/>
    <mergeCell ref="B13:D13"/>
    <mergeCell ref="B19:D19"/>
    <mergeCell ref="A7:F7"/>
    <mergeCell ref="A9:A11"/>
    <mergeCell ref="B9:D11"/>
    <mergeCell ref="E9:E11"/>
    <mergeCell ref="F9:F11"/>
    <mergeCell ref="A8:F8"/>
    <mergeCell ref="B59:D59"/>
    <mergeCell ref="B52:D52"/>
    <mergeCell ref="B53:D53"/>
    <mergeCell ref="B54:D54"/>
    <mergeCell ref="B58:D58"/>
    <mergeCell ref="B55:D55"/>
    <mergeCell ref="B34:D34"/>
    <mergeCell ref="B35:D35"/>
    <mergeCell ref="B51:D51"/>
    <mergeCell ref="B40:D40"/>
    <mergeCell ref="B41:D41"/>
    <mergeCell ref="B38:D38"/>
    <mergeCell ref="B39:D39"/>
    <mergeCell ref="B49:D49"/>
    <mergeCell ref="B48:D48"/>
    <mergeCell ref="B46:D46"/>
    <mergeCell ref="B31:D31"/>
    <mergeCell ref="B32:D32"/>
    <mergeCell ref="B33:D33"/>
    <mergeCell ref="B23:D23"/>
    <mergeCell ref="B24:D24"/>
    <mergeCell ref="B25:D25"/>
    <mergeCell ref="B26:D26"/>
    <mergeCell ref="B28:D28"/>
    <mergeCell ref="B27:D27"/>
    <mergeCell ref="B29:D29"/>
    <mergeCell ref="B21:D21"/>
    <mergeCell ref="B30:D30"/>
    <mergeCell ref="B57:D57"/>
    <mergeCell ref="B56:D56"/>
    <mergeCell ref="B36:D36"/>
    <mergeCell ref="B37:D37"/>
    <mergeCell ref="B47:D47"/>
    <mergeCell ref="B50:D50"/>
    <mergeCell ref="B43:D43"/>
    <mergeCell ref="B42:D42"/>
    <mergeCell ref="G5:H5"/>
    <mergeCell ref="G6:H6"/>
    <mergeCell ref="G7:H7"/>
    <mergeCell ref="G1:H1"/>
    <mergeCell ref="G2:H2"/>
    <mergeCell ref="G3:H3"/>
    <mergeCell ref="G4:H4"/>
  </mergeCells>
  <printOptions/>
  <pageMargins left="0.65" right="0.37" top="0.32" bottom="0.61" header="0.2" footer="0.5"/>
  <pageSetup horizontalDpi="600" verticalDpi="600" orientation="landscape" paperSize="9" scale="64" r:id="rId1"/>
  <rowBreaks count="1" manualBreakCount="1">
    <brk id="5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Z67"/>
  <sheetViews>
    <sheetView view="pageBreakPreview" zoomScale="75" zoomScaleNormal="75" zoomScaleSheetLayoutView="75" zoomScalePageLayoutView="0" workbookViewId="0" topLeftCell="A1">
      <pane xSplit="6" ySplit="11" topLeftCell="AE1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K31" sqref="AK31"/>
    </sheetView>
  </sheetViews>
  <sheetFormatPr defaultColWidth="9.00390625" defaultRowHeight="12.75"/>
  <cols>
    <col min="1" max="1" width="5.375" style="0" customWidth="1"/>
    <col min="2" max="2" width="15.00390625" style="0" customWidth="1"/>
    <col min="3" max="3" width="14.75390625" style="0" customWidth="1"/>
    <col min="4" max="4" width="21.125" style="0" customWidth="1"/>
    <col min="5" max="5" width="6.125" style="0" customWidth="1"/>
    <col min="8" max="8" width="9.625" style="0" customWidth="1"/>
    <col min="10" max="10" width="10.375" style="0" customWidth="1"/>
    <col min="12" max="12" width="10.25390625" style="0" customWidth="1"/>
    <col min="14" max="14" width="9.75390625" style="0" customWidth="1"/>
    <col min="16" max="16" width="10.00390625" style="0" customWidth="1"/>
    <col min="18" max="18" width="10.625" style="0" customWidth="1"/>
    <col min="20" max="20" width="9.875" style="0" customWidth="1"/>
    <col min="22" max="22" width="9.75390625" style="0" customWidth="1"/>
    <col min="24" max="24" width="9.875" style="0" customWidth="1"/>
    <col min="26" max="26" width="9.625" style="0" customWidth="1"/>
    <col min="28" max="28" width="9.625" style="0" customWidth="1"/>
    <col min="30" max="30" width="9.75390625" style="0" customWidth="1"/>
    <col min="32" max="32" width="9.875" style="0" customWidth="1"/>
    <col min="34" max="34" width="10.375" style="0" customWidth="1"/>
    <col min="36" max="36" width="10.125" style="0" customWidth="1"/>
    <col min="38" max="38" width="9.875" style="0" customWidth="1"/>
    <col min="40" max="40" width="10.125" style="0" customWidth="1"/>
    <col min="42" max="42" width="9.625" style="0" customWidth="1"/>
    <col min="43" max="43" width="10.875" style="0" customWidth="1"/>
    <col min="44" max="44" width="12.25390625" style="0" customWidth="1"/>
  </cols>
  <sheetData>
    <row r="1" spans="7:42" ht="12.75">
      <c r="G1" s="609" t="s">
        <v>280</v>
      </c>
      <c r="H1" s="609"/>
      <c r="I1" s="609" t="s">
        <v>280</v>
      </c>
      <c r="J1" s="609"/>
      <c r="K1" s="609" t="s">
        <v>280</v>
      </c>
      <c r="L1" s="609"/>
      <c r="M1" s="609" t="s">
        <v>280</v>
      </c>
      <c r="N1" s="609"/>
      <c r="O1" s="609" t="s">
        <v>280</v>
      </c>
      <c r="P1" s="609"/>
      <c r="Q1" s="609" t="s">
        <v>280</v>
      </c>
      <c r="R1" s="609"/>
      <c r="S1" s="609" t="s">
        <v>280</v>
      </c>
      <c r="T1" s="609"/>
      <c r="U1" s="609" t="s">
        <v>280</v>
      </c>
      <c r="V1" s="609"/>
      <c r="W1" s="609" t="s">
        <v>280</v>
      </c>
      <c r="X1" s="609"/>
      <c r="Y1" s="609" t="s">
        <v>280</v>
      </c>
      <c r="Z1" s="609"/>
      <c r="AA1" s="609" t="s">
        <v>280</v>
      </c>
      <c r="AB1" s="609"/>
      <c r="AC1" s="609" t="s">
        <v>280</v>
      </c>
      <c r="AD1" s="609"/>
      <c r="AE1" s="609" t="s">
        <v>280</v>
      </c>
      <c r="AF1" s="609"/>
      <c r="AG1" s="609" t="s">
        <v>280</v>
      </c>
      <c r="AH1" s="609"/>
      <c r="AI1" s="609" t="s">
        <v>280</v>
      </c>
      <c r="AJ1" s="609"/>
      <c r="AK1" s="609" t="s">
        <v>280</v>
      </c>
      <c r="AL1" s="609"/>
      <c r="AM1" s="609" t="s">
        <v>280</v>
      </c>
      <c r="AN1" s="609"/>
      <c r="AO1" s="609" t="s">
        <v>280</v>
      </c>
      <c r="AP1" s="609"/>
    </row>
    <row r="2" spans="7:42" ht="12.75">
      <c r="G2" s="609" t="s">
        <v>281</v>
      </c>
      <c r="H2" s="609"/>
      <c r="I2" s="609" t="s">
        <v>281</v>
      </c>
      <c r="J2" s="609"/>
      <c r="K2" s="609" t="s">
        <v>281</v>
      </c>
      <c r="L2" s="609"/>
      <c r="M2" s="609" t="s">
        <v>281</v>
      </c>
      <c r="N2" s="609"/>
      <c r="O2" s="609" t="s">
        <v>281</v>
      </c>
      <c r="P2" s="609"/>
      <c r="Q2" s="609" t="s">
        <v>281</v>
      </c>
      <c r="R2" s="609"/>
      <c r="S2" s="609" t="s">
        <v>281</v>
      </c>
      <c r="T2" s="609"/>
      <c r="U2" s="609" t="s">
        <v>281</v>
      </c>
      <c r="V2" s="609"/>
      <c r="W2" s="609" t="s">
        <v>281</v>
      </c>
      <c r="X2" s="609"/>
      <c r="Y2" s="609" t="s">
        <v>281</v>
      </c>
      <c r="Z2" s="609"/>
      <c r="AA2" s="609" t="s">
        <v>281</v>
      </c>
      <c r="AB2" s="609"/>
      <c r="AC2" s="609" t="s">
        <v>281</v>
      </c>
      <c r="AD2" s="609"/>
      <c r="AE2" s="609" t="s">
        <v>281</v>
      </c>
      <c r="AF2" s="609"/>
      <c r="AG2" s="609" t="s">
        <v>281</v>
      </c>
      <c r="AH2" s="609"/>
      <c r="AI2" s="609" t="s">
        <v>281</v>
      </c>
      <c r="AJ2" s="609"/>
      <c r="AK2" s="609" t="s">
        <v>281</v>
      </c>
      <c r="AL2" s="609"/>
      <c r="AM2" s="609" t="s">
        <v>281</v>
      </c>
      <c r="AN2" s="609"/>
      <c r="AO2" s="609" t="s">
        <v>281</v>
      </c>
      <c r="AP2" s="609"/>
    </row>
    <row r="3" spans="7:42" ht="12.75">
      <c r="G3" s="609" t="s">
        <v>282</v>
      </c>
      <c r="H3" s="609"/>
      <c r="I3" s="609" t="s">
        <v>282</v>
      </c>
      <c r="J3" s="609"/>
      <c r="K3" s="609" t="s">
        <v>282</v>
      </c>
      <c r="L3" s="609"/>
      <c r="M3" s="609" t="s">
        <v>282</v>
      </c>
      <c r="N3" s="609"/>
      <c r="O3" s="609" t="s">
        <v>282</v>
      </c>
      <c r="P3" s="609"/>
      <c r="Q3" s="609" t="s">
        <v>282</v>
      </c>
      <c r="R3" s="609"/>
      <c r="S3" s="609" t="s">
        <v>282</v>
      </c>
      <c r="T3" s="609"/>
      <c r="U3" s="609" t="s">
        <v>282</v>
      </c>
      <c r="V3" s="609"/>
      <c r="W3" s="609" t="s">
        <v>282</v>
      </c>
      <c r="X3" s="609"/>
      <c r="Y3" s="609" t="s">
        <v>282</v>
      </c>
      <c r="Z3" s="609"/>
      <c r="AA3" s="609" t="s">
        <v>282</v>
      </c>
      <c r="AB3" s="609"/>
      <c r="AC3" s="609" t="s">
        <v>282</v>
      </c>
      <c r="AD3" s="609"/>
      <c r="AE3" s="609" t="s">
        <v>282</v>
      </c>
      <c r="AF3" s="609"/>
      <c r="AG3" s="609" t="s">
        <v>282</v>
      </c>
      <c r="AH3" s="609"/>
      <c r="AI3" s="609" t="s">
        <v>282</v>
      </c>
      <c r="AJ3" s="609"/>
      <c r="AK3" s="609" t="s">
        <v>282</v>
      </c>
      <c r="AL3" s="609"/>
      <c r="AM3" s="609" t="s">
        <v>282</v>
      </c>
      <c r="AN3" s="609"/>
      <c r="AO3" s="609" t="s">
        <v>282</v>
      </c>
      <c r="AP3" s="609"/>
    </row>
    <row r="4" spans="7:42" ht="12.75">
      <c r="G4" s="610" t="s">
        <v>288</v>
      </c>
      <c r="H4" s="609"/>
      <c r="I4" s="610" t="s">
        <v>298</v>
      </c>
      <c r="J4" s="609"/>
      <c r="K4" s="610" t="s">
        <v>299</v>
      </c>
      <c r="L4" s="609"/>
      <c r="M4" s="610" t="s">
        <v>300</v>
      </c>
      <c r="N4" s="609"/>
      <c r="O4" s="610" t="s">
        <v>301</v>
      </c>
      <c r="P4" s="609"/>
      <c r="Q4" s="610" t="s">
        <v>302</v>
      </c>
      <c r="R4" s="609"/>
      <c r="S4" s="610" t="s">
        <v>303</v>
      </c>
      <c r="T4" s="609"/>
      <c r="U4" s="610" t="s">
        <v>304</v>
      </c>
      <c r="V4" s="609"/>
      <c r="W4" s="610" t="s">
        <v>305</v>
      </c>
      <c r="X4" s="609"/>
      <c r="Y4" s="610" t="s">
        <v>306</v>
      </c>
      <c r="Z4" s="609"/>
      <c r="AA4" s="610" t="s">
        <v>307</v>
      </c>
      <c r="AB4" s="609"/>
      <c r="AC4" s="610" t="s">
        <v>308</v>
      </c>
      <c r="AD4" s="609"/>
      <c r="AE4" s="610" t="s">
        <v>309</v>
      </c>
      <c r="AF4" s="609"/>
      <c r="AG4" s="610" t="s">
        <v>310</v>
      </c>
      <c r="AH4" s="609"/>
      <c r="AI4" s="610" t="s">
        <v>311</v>
      </c>
      <c r="AJ4" s="609"/>
      <c r="AK4" s="610" t="s">
        <v>312</v>
      </c>
      <c r="AL4" s="609"/>
      <c r="AM4" s="610" t="s">
        <v>313</v>
      </c>
      <c r="AN4" s="609"/>
      <c r="AO4" s="610" t="s">
        <v>314</v>
      </c>
      <c r="AP4" s="609"/>
    </row>
    <row r="5" spans="7:42" ht="12.75">
      <c r="G5" s="609" t="s">
        <v>284</v>
      </c>
      <c r="H5" s="609"/>
      <c r="I5" s="609" t="s">
        <v>284</v>
      </c>
      <c r="J5" s="609"/>
      <c r="K5" s="609" t="s">
        <v>284</v>
      </c>
      <c r="L5" s="609"/>
      <c r="M5" s="609" t="s">
        <v>284</v>
      </c>
      <c r="N5" s="609"/>
      <c r="O5" s="609" t="s">
        <v>284</v>
      </c>
      <c r="P5" s="609"/>
      <c r="Q5" s="609" t="s">
        <v>284</v>
      </c>
      <c r="R5" s="609"/>
      <c r="S5" s="609" t="s">
        <v>284</v>
      </c>
      <c r="T5" s="609"/>
      <c r="U5" s="609" t="s">
        <v>284</v>
      </c>
      <c r="V5" s="609"/>
      <c r="W5" s="609" t="s">
        <v>284</v>
      </c>
      <c r="X5" s="609"/>
      <c r="Y5" s="609" t="s">
        <v>284</v>
      </c>
      <c r="Z5" s="609"/>
      <c r="AA5" s="609" t="s">
        <v>284</v>
      </c>
      <c r="AB5" s="609"/>
      <c r="AC5" s="609" t="s">
        <v>284</v>
      </c>
      <c r="AD5" s="609"/>
      <c r="AE5" s="609" t="s">
        <v>284</v>
      </c>
      <c r="AF5" s="609"/>
      <c r="AG5" s="609" t="s">
        <v>284</v>
      </c>
      <c r="AH5" s="609"/>
      <c r="AI5" s="609" t="s">
        <v>284</v>
      </c>
      <c r="AJ5" s="609"/>
      <c r="AK5" s="609" t="s">
        <v>284</v>
      </c>
      <c r="AL5" s="609"/>
      <c r="AM5" s="609" t="s">
        <v>284</v>
      </c>
      <c r="AN5" s="609"/>
      <c r="AO5" s="609" t="s">
        <v>284</v>
      </c>
      <c r="AP5" s="609"/>
    </row>
    <row r="6" spans="7:42" ht="12.75">
      <c r="G6" s="609" t="s">
        <v>285</v>
      </c>
      <c r="H6" s="609"/>
      <c r="I6" s="609" t="s">
        <v>285</v>
      </c>
      <c r="J6" s="609"/>
      <c r="K6" s="609" t="s">
        <v>285</v>
      </c>
      <c r="L6" s="609"/>
      <c r="M6" s="609" t="s">
        <v>285</v>
      </c>
      <c r="N6" s="609"/>
      <c r="O6" s="609" t="s">
        <v>285</v>
      </c>
      <c r="P6" s="609"/>
      <c r="Q6" s="609" t="s">
        <v>285</v>
      </c>
      <c r="R6" s="609"/>
      <c r="S6" s="609" t="s">
        <v>285</v>
      </c>
      <c r="T6" s="609"/>
      <c r="U6" s="609" t="s">
        <v>285</v>
      </c>
      <c r="V6" s="609"/>
      <c r="W6" s="609" t="s">
        <v>285</v>
      </c>
      <c r="X6" s="609"/>
      <c r="Y6" s="609" t="s">
        <v>285</v>
      </c>
      <c r="Z6" s="609"/>
      <c r="AA6" s="609" t="s">
        <v>285</v>
      </c>
      <c r="AB6" s="609"/>
      <c r="AC6" s="609" t="s">
        <v>285</v>
      </c>
      <c r="AD6" s="609"/>
      <c r="AE6" s="609" t="s">
        <v>285</v>
      </c>
      <c r="AF6" s="609"/>
      <c r="AG6" s="609" t="s">
        <v>285</v>
      </c>
      <c r="AH6" s="609"/>
      <c r="AI6" s="609" t="s">
        <v>285</v>
      </c>
      <c r="AJ6" s="609"/>
      <c r="AK6" s="609" t="s">
        <v>285</v>
      </c>
      <c r="AL6" s="609"/>
      <c r="AM6" s="609" t="s">
        <v>285</v>
      </c>
      <c r="AN6" s="609"/>
      <c r="AO6" s="609" t="s">
        <v>285</v>
      </c>
      <c r="AP6" s="609"/>
    </row>
    <row r="7" spans="7:44" ht="12.75">
      <c r="G7" s="609" t="s">
        <v>286</v>
      </c>
      <c r="H7" s="609"/>
      <c r="I7" s="609" t="s">
        <v>286</v>
      </c>
      <c r="J7" s="609"/>
      <c r="K7" s="609" t="s">
        <v>286</v>
      </c>
      <c r="L7" s="609"/>
      <c r="M7" s="609" t="s">
        <v>286</v>
      </c>
      <c r="N7" s="609"/>
      <c r="O7" s="609" t="s">
        <v>286</v>
      </c>
      <c r="P7" s="609"/>
      <c r="Q7" s="609" t="s">
        <v>286</v>
      </c>
      <c r="R7" s="609"/>
      <c r="S7" s="609" t="s">
        <v>286</v>
      </c>
      <c r="T7" s="609"/>
      <c r="U7" s="609" t="s">
        <v>286</v>
      </c>
      <c r="V7" s="609"/>
      <c r="W7" s="609" t="s">
        <v>286</v>
      </c>
      <c r="X7" s="609"/>
      <c r="Y7" s="609" t="s">
        <v>286</v>
      </c>
      <c r="Z7" s="609"/>
      <c r="AA7" s="609" t="s">
        <v>286</v>
      </c>
      <c r="AB7" s="609"/>
      <c r="AC7" s="609" t="s">
        <v>286</v>
      </c>
      <c r="AD7" s="609"/>
      <c r="AE7" s="609" t="s">
        <v>286</v>
      </c>
      <c r="AF7" s="609"/>
      <c r="AG7" s="609" t="s">
        <v>286</v>
      </c>
      <c r="AH7" s="609"/>
      <c r="AI7" s="609" t="s">
        <v>286</v>
      </c>
      <c r="AJ7" s="609"/>
      <c r="AK7" s="609" t="s">
        <v>286</v>
      </c>
      <c r="AL7" s="609"/>
      <c r="AM7" s="609" t="s">
        <v>286</v>
      </c>
      <c r="AN7" s="609"/>
      <c r="AO7" s="609" t="s">
        <v>286</v>
      </c>
      <c r="AP7" s="609"/>
      <c r="AQ7" s="749"/>
      <c r="AR7" s="749"/>
    </row>
    <row r="8" spans="1:44" ht="16.5" thickBot="1">
      <c r="A8" s="668" t="s">
        <v>269</v>
      </c>
      <c r="B8" s="734"/>
      <c r="C8" s="734"/>
      <c r="D8" s="734"/>
      <c r="E8" s="734"/>
      <c r="F8" s="734"/>
      <c r="G8" s="82"/>
      <c r="H8" s="82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749"/>
      <c r="AR8" s="749"/>
    </row>
    <row r="9" spans="1:44" ht="12.75" customHeight="1" thickBot="1">
      <c r="A9" s="681" t="s">
        <v>0</v>
      </c>
      <c r="B9" s="735" t="s">
        <v>1</v>
      </c>
      <c r="C9" s="736"/>
      <c r="D9" s="737"/>
      <c r="E9" s="720" t="s">
        <v>2</v>
      </c>
      <c r="F9" s="721" t="s">
        <v>36</v>
      </c>
      <c r="G9" s="754" t="s">
        <v>119</v>
      </c>
      <c r="H9" s="718"/>
      <c r="I9" s="754" t="s">
        <v>119</v>
      </c>
      <c r="J9" s="718"/>
      <c r="K9" s="755" t="s">
        <v>119</v>
      </c>
      <c r="L9" s="756"/>
      <c r="M9" s="755" t="s">
        <v>119</v>
      </c>
      <c r="N9" s="756"/>
      <c r="O9" s="764" t="s">
        <v>119</v>
      </c>
      <c r="P9" s="764"/>
      <c r="Q9" s="754" t="s">
        <v>119</v>
      </c>
      <c r="R9" s="718"/>
      <c r="S9" s="754" t="s">
        <v>119</v>
      </c>
      <c r="T9" s="718"/>
      <c r="U9" s="754" t="s">
        <v>119</v>
      </c>
      <c r="V9" s="718"/>
      <c r="W9" s="754" t="s">
        <v>119</v>
      </c>
      <c r="X9" s="718"/>
      <c r="Y9" s="754" t="s">
        <v>119</v>
      </c>
      <c r="Z9" s="718"/>
      <c r="AA9" s="754" t="s">
        <v>119</v>
      </c>
      <c r="AB9" s="718"/>
      <c r="AC9" s="754" t="s">
        <v>119</v>
      </c>
      <c r="AD9" s="718"/>
      <c r="AE9" s="754" t="s">
        <v>119</v>
      </c>
      <c r="AF9" s="718"/>
      <c r="AG9" s="754" t="s">
        <v>119</v>
      </c>
      <c r="AH9" s="718"/>
      <c r="AI9" s="754" t="s">
        <v>225</v>
      </c>
      <c r="AJ9" s="718"/>
      <c r="AK9" s="754" t="s">
        <v>225</v>
      </c>
      <c r="AL9" s="718"/>
      <c r="AM9" s="754" t="s">
        <v>225</v>
      </c>
      <c r="AN9" s="718"/>
      <c r="AO9" s="754" t="s">
        <v>225</v>
      </c>
      <c r="AP9" s="718"/>
      <c r="AQ9" s="760" t="s">
        <v>163</v>
      </c>
      <c r="AR9" s="761"/>
    </row>
    <row r="10" spans="1:44" ht="12.75" customHeight="1" thickBot="1">
      <c r="A10" s="682"/>
      <c r="B10" s="738"/>
      <c r="C10" s="739"/>
      <c r="D10" s="740"/>
      <c r="E10" s="720"/>
      <c r="F10" s="722"/>
      <c r="G10" s="622">
        <v>1</v>
      </c>
      <c r="H10" s="719"/>
      <c r="I10" s="622">
        <v>2</v>
      </c>
      <c r="J10" s="719"/>
      <c r="K10" s="622">
        <v>3</v>
      </c>
      <c r="L10" s="719"/>
      <c r="M10" s="622">
        <v>4</v>
      </c>
      <c r="N10" s="719"/>
      <c r="O10" s="623">
        <v>6</v>
      </c>
      <c r="P10" s="719"/>
      <c r="Q10" s="622">
        <v>7</v>
      </c>
      <c r="R10" s="719"/>
      <c r="S10" s="622">
        <v>8</v>
      </c>
      <c r="T10" s="719"/>
      <c r="U10" s="622">
        <v>9</v>
      </c>
      <c r="V10" s="719"/>
      <c r="W10" s="628">
        <v>10</v>
      </c>
      <c r="X10" s="629"/>
      <c r="Y10" s="622">
        <v>11</v>
      </c>
      <c r="Z10" s="719"/>
      <c r="AA10" s="622">
        <v>14</v>
      </c>
      <c r="AB10" s="719"/>
      <c r="AC10" s="622">
        <v>17</v>
      </c>
      <c r="AD10" s="719"/>
      <c r="AE10" s="622">
        <v>20</v>
      </c>
      <c r="AF10" s="719"/>
      <c r="AG10" s="622">
        <v>21</v>
      </c>
      <c r="AH10" s="719"/>
      <c r="AI10" s="622">
        <v>27</v>
      </c>
      <c r="AJ10" s="719"/>
      <c r="AK10" s="622">
        <v>28</v>
      </c>
      <c r="AL10" s="719"/>
      <c r="AM10" s="623">
        <v>29</v>
      </c>
      <c r="AN10" s="719"/>
      <c r="AO10" s="622">
        <v>30</v>
      </c>
      <c r="AP10" s="719"/>
      <c r="AQ10" s="762"/>
      <c r="AR10" s="763"/>
    </row>
    <row r="11" spans="1:44" ht="26.25" thickBot="1">
      <c r="A11" s="683"/>
      <c r="B11" s="741"/>
      <c r="C11" s="742"/>
      <c r="D11" s="743"/>
      <c r="E11" s="720"/>
      <c r="F11" s="723"/>
      <c r="G11" s="431" t="s">
        <v>6</v>
      </c>
      <c r="H11" s="432" t="s">
        <v>7</v>
      </c>
      <c r="I11" s="435" t="s">
        <v>6</v>
      </c>
      <c r="J11" s="412" t="s">
        <v>7</v>
      </c>
      <c r="K11" s="431" t="s">
        <v>6</v>
      </c>
      <c r="L11" s="432" t="s">
        <v>7</v>
      </c>
      <c r="M11" s="431" t="s">
        <v>6</v>
      </c>
      <c r="N11" s="432" t="s">
        <v>7</v>
      </c>
      <c r="O11" s="435" t="s">
        <v>6</v>
      </c>
      <c r="P11" s="412" t="s">
        <v>7</v>
      </c>
      <c r="Q11" s="431" t="s">
        <v>6</v>
      </c>
      <c r="R11" s="432" t="s">
        <v>7</v>
      </c>
      <c r="S11" s="435" t="s">
        <v>6</v>
      </c>
      <c r="T11" s="412" t="s">
        <v>7</v>
      </c>
      <c r="U11" s="431" t="s">
        <v>6</v>
      </c>
      <c r="V11" s="432" t="s">
        <v>7</v>
      </c>
      <c r="W11" s="435" t="s">
        <v>6</v>
      </c>
      <c r="X11" s="432" t="s">
        <v>7</v>
      </c>
      <c r="Y11" s="435" t="s">
        <v>6</v>
      </c>
      <c r="Z11" s="432" t="s">
        <v>7</v>
      </c>
      <c r="AA11" s="435" t="s">
        <v>6</v>
      </c>
      <c r="AB11" s="432" t="s">
        <v>7</v>
      </c>
      <c r="AC11" s="435" t="s">
        <v>6</v>
      </c>
      <c r="AD11" s="432" t="s">
        <v>7</v>
      </c>
      <c r="AE11" s="435" t="s">
        <v>6</v>
      </c>
      <c r="AF11" s="432" t="s">
        <v>7</v>
      </c>
      <c r="AG11" s="435" t="s">
        <v>6</v>
      </c>
      <c r="AH11" s="432" t="s">
        <v>7</v>
      </c>
      <c r="AI11" s="435" t="s">
        <v>6</v>
      </c>
      <c r="AJ11" s="432" t="s">
        <v>7</v>
      </c>
      <c r="AK11" s="435" t="s">
        <v>6</v>
      </c>
      <c r="AL11" s="432" t="s">
        <v>7</v>
      </c>
      <c r="AM11" s="435" t="s">
        <v>6</v>
      </c>
      <c r="AN11" s="432" t="s">
        <v>7</v>
      </c>
      <c r="AO11" s="471" t="s">
        <v>6</v>
      </c>
      <c r="AP11" s="470" t="s">
        <v>7</v>
      </c>
      <c r="AQ11" s="308" t="s">
        <v>6</v>
      </c>
      <c r="AR11" s="309" t="s">
        <v>7</v>
      </c>
    </row>
    <row r="12" spans="1:44" ht="18" customHeight="1">
      <c r="A12" s="86">
        <v>1</v>
      </c>
      <c r="B12" s="725" t="s">
        <v>88</v>
      </c>
      <c r="C12" s="725"/>
      <c r="D12" s="725"/>
      <c r="E12" s="373" t="s">
        <v>17</v>
      </c>
      <c r="F12" s="374">
        <v>5000</v>
      </c>
      <c r="G12" s="433"/>
      <c r="H12" s="433">
        <f>F12*G12</f>
        <v>0</v>
      </c>
      <c r="I12" s="433"/>
      <c r="J12" s="433">
        <f>F12*I12</f>
        <v>0</v>
      </c>
      <c r="K12" s="433"/>
      <c r="L12" s="433">
        <f>F12*K12</f>
        <v>0</v>
      </c>
      <c r="M12" s="433"/>
      <c r="N12" s="433">
        <f>F12*M12</f>
        <v>0</v>
      </c>
      <c r="O12" s="433"/>
      <c r="P12" s="433">
        <f aca="true" t="shared" si="0" ref="P12:P56">F12*O12</f>
        <v>0</v>
      </c>
      <c r="Q12" s="433"/>
      <c r="R12" s="433">
        <f aca="true" t="shared" si="1" ref="R12:R56">F12*Q12</f>
        <v>0</v>
      </c>
      <c r="S12" s="433"/>
      <c r="T12" s="433">
        <f aca="true" t="shared" si="2" ref="T12:T56">F12*S12</f>
        <v>0</v>
      </c>
      <c r="U12" s="433"/>
      <c r="V12" s="433">
        <f aca="true" t="shared" si="3" ref="V12:V56">F12*U12</f>
        <v>0</v>
      </c>
      <c r="W12" s="433"/>
      <c r="X12" s="434">
        <f aca="true" t="shared" si="4" ref="X12:X56">F12*W12</f>
        <v>0</v>
      </c>
      <c r="Y12" s="434"/>
      <c r="Z12" s="434">
        <f aca="true" t="shared" si="5" ref="Z12:Z56">F12*Y12</f>
        <v>0</v>
      </c>
      <c r="AA12" s="434"/>
      <c r="AB12" s="434">
        <f aca="true" t="shared" si="6" ref="AB12:AB56">F12*AA12</f>
        <v>0</v>
      </c>
      <c r="AC12" s="434"/>
      <c r="AD12" s="434">
        <f aca="true" t="shared" si="7" ref="AD12:AD56">F12*AC12</f>
        <v>0</v>
      </c>
      <c r="AE12" s="434"/>
      <c r="AF12" s="434">
        <f aca="true" t="shared" si="8" ref="AF12:AF56">F12*AE12</f>
        <v>0</v>
      </c>
      <c r="AG12" s="434"/>
      <c r="AH12" s="434">
        <f aca="true" t="shared" si="9" ref="AH12:AH18">F12*AG12</f>
        <v>0</v>
      </c>
      <c r="AI12" s="434"/>
      <c r="AJ12" s="434">
        <f aca="true" t="shared" si="10" ref="AJ12:AJ56">F12*AI12</f>
        <v>0</v>
      </c>
      <c r="AK12" s="434"/>
      <c r="AL12" s="434">
        <f aca="true" t="shared" si="11" ref="AL12:AL56">F12*AK12</f>
        <v>0</v>
      </c>
      <c r="AM12" s="434"/>
      <c r="AN12" s="434">
        <f aca="true" t="shared" si="12" ref="AN12:AN56">F12*AM12</f>
        <v>0</v>
      </c>
      <c r="AO12" s="433"/>
      <c r="AP12" s="433">
        <f aca="true" t="shared" si="13" ref="AP12:AP56">F12*AO12</f>
        <v>0</v>
      </c>
      <c r="AQ12" s="439">
        <f>G12+I12+K12+M12+O12+Q12+S12+U12+W12+Y12+AA12+AC12+AE12+AG12+AI12+AK12+AM12+AO12</f>
        <v>0</v>
      </c>
      <c r="AR12" s="439">
        <f>H12+J12+L12+N12+P12+R12+T12+V12+X12+Z12+AB12+AD12+AF12+AH12+AJ12+AL12+AN12+AP12</f>
        <v>0</v>
      </c>
    </row>
    <row r="13" spans="1:44" ht="18" customHeight="1">
      <c r="A13" s="86">
        <v>2</v>
      </c>
      <c r="B13" s="693" t="s">
        <v>263</v>
      </c>
      <c r="C13" s="694"/>
      <c r="D13" s="695"/>
      <c r="E13" s="373" t="s">
        <v>17</v>
      </c>
      <c r="F13" s="375">
        <v>5500</v>
      </c>
      <c r="G13" s="180"/>
      <c r="H13" s="433">
        <f aca="true" t="shared" si="14" ref="H13:H19">F13*G13</f>
        <v>0</v>
      </c>
      <c r="I13" s="180"/>
      <c r="J13" s="433">
        <f aca="true" t="shared" si="15" ref="J13:J21">F13*I13</f>
        <v>0</v>
      </c>
      <c r="K13" s="180"/>
      <c r="L13" s="433">
        <f aca="true" t="shared" si="16" ref="L13:L21">F13*K13</f>
        <v>0</v>
      </c>
      <c r="M13" s="180"/>
      <c r="N13" s="433">
        <f aca="true" t="shared" si="17" ref="N13:N20">F13*M13</f>
        <v>0</v>
      </c>
      <c r="O13" s="180"/>
      <c r="P13" s="433">
        <f t="shared" si="0"/>
        <v>0</v>
      </c>
      <c r="Q13" s="180"/>
      <c r="R13" s="433">
        <f t="shared" si="1"/>
        <v>0</v>
      </c>
      <c r="S13" s="180"/>
      <c r="T13" s="433">
        <f t="shared" si="2"/>
        <v>0</v>
      </c>
      <c r="U13" s="180"/>
      <c r="V13" s="433">
        <f t="shared" si="3"/>
        <v>0</v>
      </c>
      <c r="W13" s="180"/>
      <c r="X13" s="434">
        <f t="shared" si="4"/>
        <v>0</v>
      </c>
      <c r="Y13" s="434"/>
      <c r="Z13" s="434">
        <f t="shared" si="5"/>
        <v>0</v>
      </c>
      <c r="AA13" s="434"/>
      <c r="AB13" s="434">
        <f t="shared" si="6"/>
        <v>0</v>
      </c>
      <c r="AC13" s="434"/>
      <c r="AD13" s="434">
        <f t="shared" si="7"/>
        <v>0</v>
      </c>
      <c r="AE13" s="434"/>
      <c r="AF13" s="434">
        <f t="shared" si="8"/>
        <v>0</v>
      </c>
      <c r="AG13" s="434"/>
      <c r="AH13" s="434">
        <f t="shared" si="9"/>
        <v>0</v>
      </c>
      <c r="AI13" s="434"/>
      <c r="AJ13" s="434">
        <f t="shared" si="10"/>
        <v>0</v>
      </c>
      <c r="AK13" s="434"/>
      <c r="AL13" s="434">
        <f t="shared" si="11"/>
        <v>0</v>
      </c>
      <c r="AM13" s="434"/>
      <c r="AN13" s="434">
        <f t="shared" si="12"/>
        <v>0</v>
      </c>
      <c r="AO13" s="180"/>
      <c r="AP13" s="433">
        <f t="shared" si="13"/>
        <v>0</v>
      </c>
      <c r="AQ13" s="439">
        <f>G13+I13+K13+M13+O13+Q13+S13+U13+W13+Y13+AA13+AC13+AE13+AG13+AI13+AK13+AM13+AO13</f>
        <v>0</v>
      </c>
      <c r="AR13" s="439">
        <f aca="true" t="shared" si="18" ref="AR13:AR58">H13+J13+L13+N13+P13+R13+T13+V13+X13+Z13+AB13+AD13+AF13+AH13+AJ13+AL13+AN13+AP13</f>
        <v>0</v>
      </c>
    </row>
    <row r="14" spans="1:44" ht="18" customHeight="1">
      <c r="A14" s="86">
        <v>3</v>
      </c>
      <c r="B14" s="693" t="s">
        <v>234</v>
      </c>
      <c r="C14" s="694"/>
      <c r="D14" s="695"/>
      <c r="E14" s="373" t="s">
        <v>17</v>
      </c>
      <c r="F14" s="375">
        <v>4000</v>
      </c>
      <c r="G14" s="180"/>
      <c r="H14" s="433">
        <f t="shared" si="14"/>
        <v>0</v>
      </c>
      <c r="I14" s="180"/>
      <c r="J14" s="433">
        <f t="shared" si="15"/>
        <v>0</v>
      </c>
      <c r="K14" s="180"/>
      <c r="L14" s="433">
        <f t="shared" si="16"/>
        <v>0</v>
      </c>
      <c r="M14" s="180"/>
      <c r="N14" s="433">
        <f t="shared" si="17"/>
        <v>0</v>
      </c>
      <c r="O14" s="180"/>
      <c r="P14" s="433">
        <f t="shared" si="0"/>
        <v>0</v>
      </c>
      <c r="Q14" s="180"/>
      <c r="R14" s="433">
        <f t="shared" si="1"/>
        <v>0</v>
      </c>
      <c r="S14" s="180"/>
      <c r="T14" s="433">
        <f t="shared" si="2"/>
        <v>0</v>
      </c>
      <c r="U14" s="180"/>
      <c r="V14" s="433">
        <f t="shared" si="3"/>
        <v>0</v>
      </c>
      <c r="W14" s="180"/>
      <c r="X14" s="434">
        <f t="shared" si="4"/>
        <v>0</v>
      </c>
      <c r="Y14" s="434"/>
      <c r="Z14" s="434">
        <f t="shared" si="5"/>
        <v>0</v>
      </c>
      <c r="AA14" s="434"/>
      <c r="AB14" s="434">
        <f t="shared" si="6"/>
        <v>0</v>
      </c>
      <c r="AC14" s="434"/>
      <c r="AD14" s="434">
        <f t="shared" si="7"/>
        <v>0</v>
      </c>
      <c r="AE14" s="434"/>
      <c r="AF14" s="434">
        <f t="shared" si="8"/>
        <v>0</v>
      </c>
      <c r="AG14" s="434"/>
      <c r="AH14" s="434">
        <f t="shared" si="9"/>
        <v>0</v>
      </c>
      <c r="AI14" s="434"/>
      <c r="AJ14" s="434">
        <f t="shared" si="10"/>
        <v>0</v>
      </c>
      <c r="AK14" s="434"/>
      <c r="AL14" s="434">
        <f t="shared" si="11"/>
        <v>0</v>
      </c>
      <c r="AM14" s="434"/>
      <c r="AN14" s="434">
        <f t="shared" si="12"/>
        <v>0</v>
      </c>
      <c r="AO14" s="180"/>
      <c r="AP14" s="433">
        <f t="shared" si="13"/>
        <v>0</v>
      </c>
      <c r="AQ14" s="439">
        <f aca="true" t="shared" si="19" ref="AQ14:AQ56">G14+I14+K14+M14+O14+Q14+S14+U14+W14+Y14+AA14+AC14+AE14+AG14+AI14+AK14+AM14+AO14</f>
        <v>0</v>
      </c>
      <c r="AR14" s="439">
        <f t="shared" si="18"/>
        <v>0</v>
      </c>
    </row>
    <row r="15" spans="1:44" ht="18" customHeight="1">
      <c r="A15" s="86">
        <v>4</v>
      </c>
      <c r="B15" s="729" t="s">
        <v>226</v>
      </c>
      <c r="C15" s="699"/>
      <c r="D15" s="700"/>
      <c r="E15" s="373" t="s">
        <v>17</v>
      </c>
      <c r="F15" s="375">
        <v>650</v>
      </c>
      <c r="G15" s="180"/>
      <c r="H15" s="433">
        <f t="shared" si="14"/>
        <v>0</v>
      </c>
      <c r="I15" s="180"/>
      <c r="J15" s="433">
        <f t="shared" si="15"/>
        <v>0</v>
      </c>
      <c r="K15" s="180"/>
      <c r="L15" s="433">
        <f t="shared" si="16"/>
        <v>0</v>
      </c>
      <c r="M15" s="180"/>
      <c r="N15" s="433">
        <f t="shared" si="17"/>
        <v>0</v>
      </c>
      <c r="O15" s="180"/>
      <c r="P15" s="433">
        <f t="shared" si="0"/>
        <v>0</v>
      </c>
      <c r="Q15" s="180"/>
      <c r="R15" s="433">
        <f t="shared" si="1"/>
        <v>0</v>
      </c>
      <c r="S15" s="180"/>
      <c r="T15" s="433">
        <f t="shared" si="2"/>
        <v>0</v>
      </c>
      <c r="U15" s="180"/>
      <c r="V15" s="433">
        <f t="shared" si="3"/>
        <v>0</v>
      </c>
      <c r="W15" s="180"/>
      <c r="X15" s="434">
        <f t="shared" si="4"/>
        <v>0</v>
      </c>
      <c r="Y15" s="434"/>
      <c r="Z15" s="434">
        <f t="shared" si="5"/>
        <v>0</v>
      </c>
      <c r="AA15" s="434"/>
      <c r="AB15" s="434">
        <f t="shared" si="6"/>
        <v>0</v>
      </c>
      <c r="AC15" s="434"/>
      <c r="AD15" s="434">
        <f t="shared" si="7"/>
        <v>0</v>
      </c>
      <c r="AE15" s="434"/>
      <c r="AF15" s="434">
        <f t="shared" si="8"/>
        <v>0</v>
      </c>
      <c r="AG15" s="434"/>
      <c r="AH15" s="434">
        <f t="shared" si="9"/>
        <v>0</v>
      </c>
      <c r="AI15" s="434"/>
      <c r="AJ15" s="434">
        <f t="shared" si="10"/>
        <v>0</v>
      </c>
      <c r="AK15" s="434"/>
      <c r="AL15" s="434">
        <f t="shared" si="11"/>
        <v>0</v>
      </c>
      <c r="AM15" s="434"/>
      <c r="AN15" s="434">
        <f t="shared" si="12"/>
        <v>0</v>
      </c>
      <c r="AO15" s="180"/>
      <c r="AP15" s="433">
        <f t="shared" si="13"/>
        <v>0</v>
      </c>
      <c r="AQ15" s="439">
        <f t="shared" si="19"/>
        <v>0</v>
      </c>
      <c r="AR15" s="439">
        <f t="shared" si="18"/>
        <v>0</v>
      </c>
    </row>
    <row r="16" spans="1:44" ht="18" customHeight="1">
      <c r="A16" s="86">
        <v>5</v>
      </c>
      <c r="B16" s="729" t="s">
        <v>256</v>
      </c>
      <c r="C16" s="694"/>
      <c r="D16" s="695"/>
      <c r="E16" s="373" t="s">
        <v>17</v>
      </c>
      <c r="F16" s="375">
        <v>5500</v>
      </c>
      <c r="G16" s="180"/>
      <c r="H16" s="433">
        <f t="shared" si="14"/>
        <v>0</v>
      </c>
      <c r="I16" s="180"/>
      <c r="J16" s="433">
        <f t="shared" si="15"/>
        <v>0</v>
      </c>
      <c r="K16" s="180"/>
      <c r="L16" s="433">
        <f t="shared" si="16"/>
        <v>0</v>
      </c>
      <c r="M16" s="180"/>
      <c r="N16" s="433">
        <f t="shared" si="17"/>
        <v>0</v>
      </c>
      <c r="O16" s="180"/>
      <c r="P16" s="433">
        <f t="shared" si="0"/>
        <v>0</v>
      </c>
      <c r="Q16" s="180"/>
      <c r="R16" s="433">
        <f t="shared" si="1"/>
        <v>0</v>
      </c>
      <c r="S16" s="180"/>
      <c r="T16" s="433">
        <f t="shared" si="2"/>
        <v>0</v>
      </c>
      <c r="U16" s="180"/>
      <c r="V16" s="433">
        <f t="shared" si="3"/>
        <v>0</v>
      </c>
      <c r="W16" s="180"/>
      <c r="X16" s="434">
        <f t="shared" si="4"/>
        <v>0</v>
      </c>
      <c r="Y16" s="434"/>
      <c r="Z16" s="434">
        <f t="shared" si="5"/>
        <v>0</v>
      </c>
      <c r="AA16" s="434"/>
      <c r="AB16" s="434">
        <f t="shared" si="6"/>
        <v>0</v>
      </c>
      <c r="AC16" s="434"/>
      <c r="AD16" s="434">
        <f t="shared" si="7"/>
        <v>0</v>
      </c>
      <c r="AE16" s="434"/>
      <c r="AF16" s="434">
        <f t="shared" si="8"/>
        <v>0</v>
      </c>
      <c r="AG16" s="500"/>
      <c r="AH16" s="434">
        <f t="shared" si="9"/>
        <v>0</v>
      </c>
      <c r="AI16" s="434"/>
      <c r="AJ16" s="434">
        <f t="shared" si="10"/>
        <v>0</v>
      </c>
      <c r="AK16" s="434"/>
      <c r="AL16" s="434">
        <f t="shared" si="11"/>
        <v>0</v>
      </c>
      <c r="AM16" s="434"/>
      <c r="AN16" s="434">
        <f t="shared" si="12"/>
        <v>0</v>
      </c>
      <c r="AO16" s="180"/>
      <c r="AP16" s="433">
        <f t="shared" si="13"/>
        <v>0</v>
      </c>
      <c r="AQ16" s="439">
        <f t="shared" si="19"/>
        <v>0</v>
      </c>
      <c r="AR16" s="439">
        <f t="shared" si="18"/>
        <v>0</v>
      </c>
    </row>
    <row r="17" spans="1:44" ht="18" customHeight="1">
      <c r="A17" s="86">
        <v>6</v>
      </c>
      <c r="B17" s="729" t="s">
        <v>264</v>
      </c>
      <c r="C17" s="694"/>
      <c r="D17" s="695"/>
      <c r="E17" s="373" t="s">
        <v>17</v>
      </c>
      <c r="F17" s="375">
        <v>1500</v>
      </c>
      <c r="G17" s="180"/>
      <c r="H17" s="433">
        <f t="shared" si="14"/>
        <v>0</v>
      </c>
      <c r="I17" s="180"/>
      <c r="J17" s="433">
        <f t="shared" si="15"/>
        <v>0</v>
      </c>
      <c r="K17" s="180"/>
      <c r="L17" s="433">
        <f t="shared" si="16"/>
        <v>0</v>
      </c>
      <c r="M17" s="180"/>
      <c r="N17" s="433">
        <f t="shared" si="17"/>
        <v>0</v>
      </c>
      <c r="O17" s="180"/>
      <c r="P17" s="433">
        <f t="shared" si="0"/>
        <v>0</v>
      </c>
      <c r="Q17" s="180"/>
      <c r="R17" s="433">
        <f t="shared" si="1"/>
        <v>0</v>
      </c>
      <c r="S17" s="180"/>
      <c r="T17" s="433">
        <f t="shared" si="2"/>
        <v>0</v>
      </c>
      <c r="U17" s="180"/>
      <c r="V17" s="433">
        <f t="shared" si="3"/>
        <v>0</v>
      </c>
      <c r="W17" s="180"/>
      <c r="X17" s="434">
        <f t="shared" si="4"/>
        <v>0</v>
      </c>
      <c r="Y17" s="434"/>
      <c r="Z17" s="434">
        <f t="shared" si="5"/>
        <v>0</v>
      </c>
      <c r="AA17" s="434"/>
      <c r="AB17" s="434">
        <f t="shared" si="6"/>
        <v>0</v>
      </c>
      <c r="AC17" s="434"/>
      <c r="AD17" s="434">
        <f t="shared" si="7"/>
        <v>0</v>
      </c>
      <c r="AE17" s="434"/>
      <c r="AF17" s="434">
        <f t="shared" si="8"/>
        <v>0</v>
      </c>
      <c r="AG17" s="434"/>
      <c r="AH17" s="434">
        <f t="shared" si="9"/>
        <v>0</v>
      </c>
      <c r="AI17" s="434"/>
      <c r="AJ17" s="434">
        <f t="shared" si="10"/>
        <v>0</v>
      </c>
      <c r="AK17" s="434"/>
      <c r="AL17" s="434">
        <f t="shared" si="11"/>
        <v>0</v>
      </c>
      <c r="AM17" s="434"/>
      <c r="AN17" s="434">
        <f t="shared" si="12"/>
        <v>0</v>
      </c>
      <c r="AO17" s="180"/>
      <c r="AP17" s="433">
        <f t="shared" si="13"/>
        <v>0</v>
      </c>
      <c r="AQ17" s="439">
        <f t="shared" si="19"/>
        <v>0</v>
      </c>
      <c r="AR17" s="439">
        <f t="shared" si="18"/>
        <v>0</v>
      </c>
    </row>
    <row r="18" spans="1:44" ht="18" customHeight="1">
      <c r="A18" s="86">
        <v>7</v>
      </c>
      <c r="B18" s="693" t="s">
        <v>182</v>
      </c>
      <c r="C18" s="699"/>
      <c r="D18" s="700"/>
      <c r="E18" s="373" t="s">
        <v>17</v>
      </c>
      <c r="F18" s="375">
        <v>500</v>
      </c>
      <c r="G18" s="180"/>
      <c r="H18" s="433">
        <f t="shared" si="14"/>
        <v>0</v>
      </c>
      <c r="I18" s="180"/>
      <c r="J18" s="433">
        <f t="shared" si="15"/>
        <v>0</v>
      </c>
      <c r="K18" s="180"/>
      <c r="L18" s="433">
        <f t="shared" si="16"/>
        <v>0</v>
      </c>
      <c r="M18" s="180"/>
      <c r="N18" s="433">
        <f t="shared" si="17"/>
        <v>0</v>
      </c>
      <c r="O18" s="180"/>
      <c r="P18" s="433">
        <f t="shared" si="0"/>
        <v>0</v>
      </c>
      <c r="Q18" s="180"/>
      <c r="R18" s="433">
        <f t="shared" si="1"/>
        <v>0</v>
      </c>
      <c r="S18" s="180"/>
      <c r="T18" s="433">
        <f t="shared" si="2"/>
        <v>0</v>
      </c>
      <c r="U18" s="180"/>
      <c r="V18" s="433">
        <f t="shared" si="3"/>
        <v>0</v>
      </c>
      <c r="W18" s="180"/>
      <c r="X18" s="434">
        <f t="shared" si="4"/>
        <v>0</v>
      </c>
      <c r="Y18" s="434"/>
      <c r="Z18" s="434">
        <f t="shared" si="5"/>
        <v>0</v>
      </c>
      <c r="AA18" s="434"/>
      <c r="AB18" s="434">
        <f t="shared" si="6"/>
        <v>0</v>
      </c>
      <c r="AC18" s="434"/>
      <c r="AD18" s="434">
        <f t="shared" si="7"/>
        <v>0</v>
      </c>
      <c r="AE18" s="434"/>
      <c r="AF18" s="434">
        <f t="shared" si="8"/>
        <v>0</v>
      </c>
      <c r="AG18" s="434"/>
      <c r="AH18" s="434">
        <f t="shared" si="9"/>
        <v>0</v>
      </c>
      <c r="AI18" s="434"/>
      <c r="AJ18" s="434">
        <f t="shared" si="10"/>
        <v>0</v>
      </c>
      <c r="AK18" s="434"/>
      <c r="AL18" s="434">
        <f t="shared" si="11"/>
        <v>0</v>
      </c>
      <c r="AM18" s="434"/>
      <c r="AN18" s="434">
        <f t="shared" si="12"/>
        <v>0</v>
      </c>
      <c r="AO18" s="180"/>
      <c r="AP18" s="433">
        <f t="shared" si="13"/>
        <v>0</v>
      </c>
      <c r="AQ18" s="439">
        <f t="shared" si="19"/>
        <v>0</v>
      </c>
      <c r="AR18" s="439">
        <f t="shared" si="18"/>
        <v>0</v>
      </c>
    </row>
    <row r="19" spans="1:44" ht="18" customHeight="1">
      <c r="A19" s="86">
        <v>8</v>
      </c>
      <c r="B19" s="693" t="s">
        <v>198</v>
      </c>
      <c r="C19" s="699"/>
      <c r="D19" s="700"/>
      <c r="E19" s="373" t="s">
        <v>17</v>
      </c>
      <c r="F19" s="375">
        <v>600</v>
      </c>
      <c r="G19" s="180"/>
      <c r="H19" s="433">
        <f t="shared" si="14"/>
        <v>0</v>
      </c>
      <c r="I19" s="180"/>
      <c r="J19" s="433">
        <f t="shared" si="15"/>
        <v>0</v>
      </c>
      <c r="K19" s="180"/>
      <c r="L19" s="433">
        <f t="shared" si="16"/>
        <v>0</v>
      </c>
      <c r="M19" s="180"/>
      <c r="N19" s="433">
        <f t="shared" si="17"/>
        <v>0</v>
      </c>
      <c r="O19" s="180"/>
      <c r="P19" s="433">
        <f t="shared" si="0"/>
        <v>0</v>
      </c>
      <c r="Q19" s="180"/>
      <c r="R19" s="433">
        <f t="shared" si="1"/>
        <v>0</v>
      </c>
      <c r="S19" s="180"/>
      <c r="T19" s="433">
        <f t="shared" si="2"/>
        <v>0</v>
      </c>
      <c r="U19" s="180"/>
      <c r="V19" s="433">
        <f t="shared" si="3"/>
        <v>0</v>
      </c>
      <c r="W19" s="180"/>
      <c r="X19" s="434">
        <f t="shared" si="4"/>
        <v>0</v>
      </c>
      <c r="Y19" s="434"/>
      <c r="Z19" s="434">
        <f t="shared" si="5"/>
        <v>0</v>
      </c>
      <c r="AA19" s="434"/>
      <c r="AB19" s="434">
        <f t="shared" si="6"/>
        <v>0</v>
      </c>
      <c r="AC19" s="434"/>
      <c r="AD19" s="434">
        <f t="shared" si="7"/>
        <v>0</v>
      </c>
      <c r="AE19" s="434"/>
      <c r="AF19" s="434">
        <f t="shared" si="8"/>
        <v>0</v>
      </c>
      <c r="AG19" s="434"/>
      <c r="AH19" s="434">
        <f aca="true" t="shared" si="20" ref="AH19:AH56">F19*AG19</f>
        <v>0</v>
      </c>
      <c r="AI19" s="434"/>
      <c r="AJ19" s="434">
        <f t="shared" si="10"/>
        <v>0</v>
      </c>
      <c r="AK19" s="434"/>
      <c r="AL19" s="434">
        <f t="shared" si="11"/>
        <v>0</v>
      </c>
      <c r="AM19" s="434"/>
      <c r="AN19" s="434">
        <f t="shared" si="12"/>
        <v>0</v>
      </c>
      <c r="AO19" s="180"/>
      <c r="AP19" s="433">
        <f t="shared" si="13"/>
        <v>0</v>
      </c>
      <c r="AQ19" s="439">
        <f t="shared" si="19"/>
        <v>0</v>
      </c>
      <c r="AR19" s="439">
        <f t="shared" si="18"/>
        <v>0</v>
      </c>
    </row>
    <row r="20" spans="1:44" ht="18" customHeight="1">
      <c r="A20" s="86">
        <v>9</v>
      </c>
      <c r="B20" s="724" t="s">
        <v>181</v>
      </c>
      <c r="C20" s="725"/>
      <c r="D20" s="725"/>
      <c r="E20" s="373" t="s">
        <v>17</v>
      </c>
      <c r="F20" s="375">
        <v>450</v>
      </c>
      <c r="G20" s="180"/>
      <c r="H20" s="433">
        <f aca="true" t="shared" si="21" ref="H20:H56">F20*G20</f>
        <v>0</v>
      </c>
      <c r="I20" s="180"/>
      <c r="J20" s="433">
        <f t="shared" si="15"/>
        <v>0</v>
      </c>
      <c r="K20" s="180"/>
      <c r="L20" s="433">
        <f t="shared" si="16"/>
        <v>0</v>
      </c>
      <c r="M20" s="180"/>
      <c r="N20" s="433">
        <f t="shared" si="17"/>
        <v>0</v>
      </c>
      <c r="O20" s="180"/>
      <c r="P20" s="433">
        <f t="shared" si="0"/>
        <v>0</v>
      </c>
      <c r="Q20" s="180"/>
      <c r="R20" s="433">
        <f t="shared" si="1"/>
        <v>0</v>
      </c>
      <c r="S20" s="180"/>
      <c r="T20" s="433">
        <f t="shared" si="2"/>
        <v>0</v>
      </c>
      <c r="U20" s="180"/>
      <c r="V20" s="433">
        <f t="shared" si="3"/>
        <v>0</v>
      </c>
      <c r="W20" s="180"/>
      <c r="X20" s="434">
        <f t="shared" si="4"/>
        <v>0</v>
      </c>
      <c r="Y20" s="434"/>
      <c r="Z20" s="434">
        <f t="shared" si="5"/>
        <v>0</v>
      </c>
      <c r="AA20" s="434"/>
      <c r="AB20" s="434">
        <f t="shared" si="6"/>
        <v>0</v>
      </c>
      <c r="AC20" s="434"/>
      <c r="AD20" s="434">
        <f t="shared" si="7"/>
        <v>0</v>
      </c>
      <c r="AE20" s="434"/>
      <c r="AF20" s="434">
        <f t="shared" si="8"/>
        <v>0</v>
      </c>
      <c r="AG20" s="434"/>
      <c r="AH20" s="434">
        <f t="shared" si="20"/>
        <v>0</v>
      </c>
      <c r="AI20" s="434"/>
      <c r="AJ20" s="434">
        <f t="shared" si="10"/>
        <v>0</v>
      </c>
      <c r="AK20" s="434"/>
      <c r="AL20" s="434">
        <f t="shared" si="11"/>
        <v>0</v>
      </c>
      <c r="AM20" s="434"/>
      <c r="AN20" s="434">
        <f t="shared" si="12"/>
        <v>0</v>
      </c>
      <c r="AO20" s="180"/>
      <c r="AP20" s="180">
        <f t="shared" si="13"/>
        <v>0</v>
      </c>
      <c r="AQ20" s="439">
        <f t="shared" si="19"/>
        <v>0</v>
      </c>
      <c r="AR20" s="439">
        <f t="shared" si="18"/>
        <v>0</v>
      </c>
    </row>
    <row r="21" spans="1:44" ht="18" customHeight="1">
      <c r="A21" s="86">
        <v>10</v>
      </c>
      <c r="B21" s="724" t="s">
        <v>184</v>
      </c>
      <c r="C21" s="725"/>
      <c r="D21" s="725"/>
      <c r="E21" s="373" t="s">
        <v>17</v>
      </c>
      <c r="F21" s="375">
        <v>230</v>
      </c>
      <c r="G21" s="180"/>
      <c r="H21" s="433">
        <f t="shared" si="21"/>
        <v>0</v>
      </c>
      <c r="I21" s="180"/>
      <c r="J21" s="433">
        <f t="shared" si="15"/>
        <v>0</v>
      </c>
      <c r="K21" s="180"/>
      <c r="L21" s="433">
        <f t="shared" si="16"/>
        <v>0</v>
      </c>
      <c r="M21" s="180"/>
      <c r="N21" s="433">
        <f aca="true" t="shared" si="22" ref="N21:N56">F21*M21</f>
        <v>0</v>
      </c>
      <c r="O21" s="180"/>
      <c r="P21" s="433">
        <f t="shared" si="0"/>
        <v>0</v>
      </c>
      <c r="Q21" s="180"/>
      <c r="R21" s="433">
        <f t="shared" si="1"/>
        <v>0</v>
      </c>
      <c r="S21" s="180"/>
      <c r="T21" s="433">
        <f t="shared" si="2"/>
        <v>0</v>
      </c>
      <c r="U21" s="180"/>
      <c r="V21" s="433">
        <f t="shared" si="3"/>
        <v>0</v>
      </c>
      <c r="W21" s="180"/>
      <c r="X21" s="434">
        <f t="shared" si="4"/>
        <v>0</v>
      </c>
      <c r="Y21" s="434"/>
      <c r="Z21" s="434">
        <f t="shared" si="5"/>
        <v>0</v>
      </c>
      <c r="AA21" s="434"/>
      <c r="AB21" s="434">
        <f t="shared" si="6"/>
        <v>0</v>
      </c>
      <c r="AC21" s="434"/>
      <c r="AD21" s="434">
        <f t="shared" si="7"/>
        <v>0</v>
      </c>
      <c r="AE21" s="434"/>
      <c r="AF21" s="434">
        <f t="shared" si="8"/>
        <v>0</v>
      </c>
      <c r="AG21" s="434"/>
      <c r="AH21" s="434">
        <f t="shared" si="20"/>
        <v>0</v>
      </c>
      <c r="AI21" s="434"/>
      <c r="AJ21" s="434">
        <f t="shared" si="10"/>
        <v>0</v>
      </c>
      <c r="AK21" s="434"/>
      <c r="AL21" s="434">
        <f t="shared" si="11"/>
        <v>0</v>
      </c>
      <c r="AM21" s="434"/>
      <c r="AN21" s="434">
        <f t="shared" si="12"/>
        <v>0</v>
      </c>
      <c r="AO21" s="180"/>
      <c r="AP21" s="180">
        <f t="shared" si="13"/>
        <v>0</v>
      </c>
      <c r="AQ21" s="439">
        <f t="shared" si="19"/>
        <v>0</v>
      </c>
      <c r="AR21" s="439">
        <f t="shared" si="18"/>
        <v>0</v>
      </c>
    </row>
    <row r="22" spans="1:44" ht="18" customHeight="1">
      <c r="A22" s="86">
        <v>11</v>
      </c>
      <c r="B22" s="724" t="s">
        <v>183</v>
      </c>
      <c r="C22" s="725"/>
      <c r="D22" s="725"/>
      <c r="E22" s="373" t="s">
        <v>17</v>
      </c>
      <c r="F22" s="375">
        <v>110</v>
      </c>
      <c r="G22" s="180">
        <v>2</v>
      </c>
      <c r="H22" s="433">
        <f t="shared" si="21"/>
        <v>220</v>
      </c>
      <c r="I22" s="180"/>
      <c r="J22" s="433">
        <f aca="true" t="shared" si="23" ref="J22:J56">F22*I22</f>
        <v>0</v>
      </c>
      <c r="K22" s="180"/>
      <c r="L22" s="433">
        <f aca="true" t="shared" si="24" ref="L22:L56">F22*K22</f>
        <v>0</v>
      </c>
      <c r="M22" s="180"/>
      <c r="N22" s="433">
        <f t="shared" si="22"/>
        <v>0</v>
      </c>
      <c r="O22" s="180"/>
      <c r="P22" s="433">
        <f t="shared" si="0"/>
        <v>0</v>
      </c>
      <c r="Q22" s="180"/>
      <c r="R22" s="433">
        <f t="shared" si="1"/>
        <v>0</v>
      </c>
      <c r="S22" s="180"/>
      <c r="T22" s="433">
        <f t="shared" si="2"/>
        <v>0</v>
      </c>
      <c r="U22" s="180"/>
      <c r="V22" s="433">
        <f t="shared" si="3"/>
        <v>0</v>
      </c>
      <c r="W22" s="566">
        <f>1</f>
        <v>1</v>
      </c>
      <c r="X22" s="434">
        <f t="shared" si="4"/>
        <v>110</v>
      </c>
      <c r="Y22" s="434">
        <v>1</v>
      </c>
      <c r="Z22" s="434">
        <f t="shared" si="5"/>
        <v>110</v>
      </c>
      <c r="AA22" s="434"/>
      <c r="AB22" s="434">
        <f t="shared" si="6"/>
        <v>0</v>
      </c>
      <c r="AC22" s="520">
        <f>2</f>
        <v>2</v>
      </c>
      <c r="AD22" s="434">
        <f t="shared" si="7"/>
        <v>220</v>
      </c>
      <c r="AE22" s="434">
        <v>2</v>
      </c>
      <c r="AF22" s="434">
        <f t="shared" si="8"/>
        <v>220</v>
      </c>
      <c r="AG22" s="434"/>
      <c r="AH22" s="434">
        <f t="shared" si="20"/>
        <v>0</v>
      </c>
      <c r="AI22" s="434">
        <v>2</v>
      </c>
      <c r="AJ22" s="434">
        <f t="shared" si="10"/>
        <v>220</v>
      </c>
      <c r="AK22" s="434">
        <v>10</v>
      </c>
      <c r="AL22" s="434">
        <f t="shared" si="11"/>
        <v>1100</v>
      </c>
      <c r="AM22" s="434">
        <v>10</v>
      </c>
      <c r="AN22" s="434">
        <f t="shared" si="12"/>
        <v>1100</v>
      </c>
      <c r="AO22" s="180">
        <v>10</v>
      </c>
      <c r="AP22" s="180">
        <f t="shared" si="13"/>
        <v>1100</v>
      </c>
      <c r="AQ22" s="439">
        <f t="shared" si="19"/>
        <v>40</v>
      </c>
      <c r="AR22" s="439">
        <f t="shared" si="18"/>
        <v>4400</v>
      </c>
    </row>
    <row r="23" spans="1:44" ht="18" customHeight="1">
      <c r="A23" s="86">
        <v>12</v>
      </c>
      <c r="B23" s="729" t="s">
        <v>118</v>
      </c>
      <c r="C23" s="694"/>
      <c r="D23" s="695"/>
      <c r="E23" s="373" t="s">
        <v>17</v>
      </c>
      <c r="F23" s="375">
        <v>1400</v>
      </c>
      <c r="G23" s="180"/>
      <c r="H23" s="433">
        <f t="shared" si="21"/>
        <v>0</v>
      </c>
      <c r="I23" s="180"/>
      <c r="J23" s="433">
        <f t="shared" si="23"/>
        <v>0</v>
      </c>
      <c r="K23" s="180"/>
      <c r="L23" s="433">
        <f t="shared" si="24"/>
        <v>0</v>
      </c>
      <c r="M23" s="180"/>
      <c r="N23" s="433">
        <f t="shared" si="22"/>
        <v>0</v>
      </c>
      <c r="O23" s="180"/>
      <c r="P23" s="433">
        <f t="shared" si="0"/>
        <v>0</v>
      </c>
      <c r="Q23" s="180"/>
      <c r="R23" s="433">
        <f t="shared" si="1"/>
        <v>0</v>
      </c>
      <c r="S23" s="180"/>
      <c r="T23" s="433">
        <f t="shared" si="2"/>
        <v>0</v>
      </c>
      <c r="U23" s="180"/>
      <c r="V23" s="433">
        <f t="shared" si="3"/>
        <v>0</v>
      </c>
      <c r="W23" s="180"/>
      <c r="X23" s="434">
        <f t="shared" si="4"/>
        <v>0</v>
      </c>
      <c r="Y23" s="434"/>
      <c r="Z23" s="434">
        <f t="shared" si="5"/>
        <v>0</v>
      </c>
      <c r="AA23" s="434"/>
      <c r="AB23" s="434">
        <f t="shared" si="6"/>
        <v>0</v>
      </c>
      <c r="AC23" s="434"/>
      <c r="AD23" s="434">
        <f t="shared" si="7"/>
        <v>0</v>
      </c>
      <c r="AE23" s="434"/>
      <c r="AF23" s="434">
        <f t="shared" si="8"/>
        <v>0</v>
      </c>
      <c r="AG23" s="434"/>
      <c r="AH23" s="434">
        <f t="shared" si="20"/>
        <v>0</v>
      </c>
      <c r="AI23" s="434"/>
      <c r="AJ23" s="434">
        <f t="shared" si="10"/>
        <v>0</v>
      </c>
      <c r="AK23" s="434"/>
      <c r="AL23" s="434">
        <f t="shared" si="11"/>
        <v>0</v>
      </c>
      <c r="AM23" s="434"/>
      <c r="AN23" s="434">
        <f t="shared" si="12"/>
        <v>0</v>
      </c>
      <c r="AO23" s="180"/>
      <c r="AP23" s="180">
        <f t="shared" si="13"/>
        <v>0</v>
      </c>
      <c r="AQ23" s="439">
        <f t="shared" si="19"/>
        <v>0</v>
      </c>
      <c r="AR23" s="439">
        <f t="shared" si="18"/>
        <v>0</v>
      </c>
    </row>
    <row r="24" spans="1:44" ht="18" customHeight="1">
      <c r="A24" s="86">
        <v>13</v>
      </c>
      <c r="B24" s="693" t="s">
        <v>258</v>
      </c>
      <c r="C24" s="694"/>
      <c r="D24" s="695"/>
      <c r="E24" s="373" t="s">
        <v>17</v>
      </c>
      <c r="F24" s="375">
        <v>650</v>
      </c>
      <c r="G24" s="180"/>
      <c r="H24" s="433">
        <f t="shared" si="21"/>
        <v>0</v>
      </c>
      <c r="I24" s="180"/>
      <c r="J24" s="433">
        <f t="shared" si="23"/>
        <v>0</v>
      </c>
      <c r="K24" s="180"/>
      <c r="L24" s="433">
        <f t="shared" si="24"/>
        <v>0</v>
      </c>
      <c r="M24" s="180"/>
      <c r="N24" s="433">
        <f t="shared" si="22"/>
        <v>0</v>
      </c>
      <c r="O24" s="180"/>
      <c r="P24" s="433">
        <f t="shared" si="0"/>
        <v>0</v>
      </c>
      <c r="Q24" s="180"/>
      <c r="R24" s="433">
        <f t="shared" si="1"/>
        <v>0</v>
      </c>
      <c r="S24" s="180"/>
      <c r="T24" s="433">
        <f t="shared" si="2"/>
        <v>0</v>
      </c>
      <c r="U24" s="180"/>
      <c r="V24" s="433">
        <f t="shared" si="3"/>
        <v>0</v>
      </c>
      <c r="W24" s="180"/>
      <c r="X24" s="434">
        <f t="shared" si="4"/>
        <v>0</v>
      </c>
      <c r="Y24" s="434"/>
      <c r="Z24" s="434">
        <f t="shared" si="5"/>
        <v>0</v>
      </c>
      <c r="AA24" s="434"/>
      <c r="AB24" s="434">
        <f t="shared" si="6"/>
        <v>0</v>
      </c>
      <c r="AC24" s="434"/>
      <c r="AD24" s="434">
        <f t="shared" si="7"/>
        <v>0</v>
      </c>
      <c r="AE24" s="434"/>
      <c r="AF24" s="434">
        <f t="shared" si="8"/>
        <v>0</v>
      </c>
      <c r="AG24" s="434"/>
      <c r="AH24" s="434">
        <f t="shared" si="20"/>
        <v>0</v>
      </c>
      <c r="AI24" s="434"/>
      <c r="AJ24" s="434">
        <f t="shared" si="10"/>
        <v>0</v>
      </c>
      <c r="AK24" s="434"/>
      <c r="AL24" s="434">
        <f t="shared" si="11"/>
        <v>0</v>
      </c>
      <c r="AM24" s="434"/>
      <c r="AN24" s="434">
        <f t="shared" si="12"/>
        <v>0</v>
      </c>
      <c r="AO24" s="180"/>
      <c r="AP24" s="180">
        <f t="shared" si="13"/>
        <v>0</v>
      </c>
      <c r="AQ24" s="439">
        <f t="shared" si="19"/>
        <v>0</v>
      </c>
      <c r="AR24" s="439">
        <f t="shared" si="18"/>
        <v>0</v>
      </c>
    </row>
    <row r="25" spans="1:44" ht="18" customHeight="1">
      <c r="A25" s="86">
        <v>14</v>
      </c>
      <c r="B25" s="729" t="s">
        <v>107</v>
      </c>
      <c r="C25" s="699"/>
      <c r="D25" s="700"/>
      <c r="E25" s="373" t="s">
        <v>17</v>
      </c>
      <c r="F25" s="375">
        <v>80</v>
      </c>
      <c r="G25" s="180"/>
      <c r="H25" s="433">
        <f t="shared" si="21"/>
        <v>0</v>
      </c>
      <c r="I25" s="180"/>
      <c r="J25" s="433">
        <f t="shared" si="23"/>
        <v>0</v>
      </c>
      <c r="K25" s="180"/>
      <c r="L25" s="433">
        <f t="shared" si="24"/>
        <v>0</v>
      </c>
      <c r="M25" s="180"/>
      <c r="N25" s="433">
        <f t="shared" si="22"/>
        <v>0</v>
      </c>
      <c r="O25" s="180"/>
      <c r="P25" s="433">
        <f t="shared" si="0"/>
        <v>0</v>
      </c>
      <c r="Q25" s="180"/>
      <c r="R25" s="433">
        <f t="shared" si="1"/>
        <v>0</v>
      </c>
      <c r="S25" s="180"/>
      <c r="T25" s="433">
        <f t="shared" si="2"/>
        <v>0</v>
      </c>
      <c r="U25" s="180"/>
      <c r="V25" s="433">
        <f t="shared" si="3"/>
        <v>0</v>
      </c>
      <c r="W25" s="180"/>
      <c r="X25" s="434">
        <f t="shared" si="4"/>
        <v>0</v>
      </c>
      <c r="Y25" s="434"/>
      <c r="Z25" s="434">
        <f t="shared" si="5"/>
        <v>0</v>
      </c>
      <c r="AA25" s="434"/>
      <c r="AB25" s="434">
        <f t="shared" si="6"/>
        <v>0</v>
      </c>
      <c r="AC25" s="434"/>
      <c r="AD25" s="434">
        <f t="shared" si="7"/>
        <v>0</v>
      </c>
      <c r="AE25" s="434"/>
      <c r="AF25" s="434">
        <f t="shared" si="8"/>
        <v>0</v>
      </c>
      <c r="AG25" s="434"/>
      <c r="AH25" s="434">
        <f t="shared" si="20"/>
        <v>0</v>
      </c>
      <c r="AI25" s="434"/>
      <c r="AJ25" s="434">
        <f t="shared" si="10"/>
        <v>0</v>
      </c>
      <c r="AK25" s="434"/>
      <c r="AL25" s="434">
        <f t="shared" si="11"/>
        <v>0</v>
      </c>
      <c r="AM25" s="434"/>
      <c r="AN25" s="434">
        <f t="shared" si="12"/>
        <v>0</v>
      </c>
      <c r="AO25" s="180"/>
      <c r="AP25" s="180">
        <f t="shared" si="13"/>
        <v>0</v>
      </c>
      <c r="AQ25" s="439">
        <f t="shared" si="19"/>
        <v>0</v>
      </c>
      <c r="AR25" s="439">
        <f t="shared" si="18"/>
        <v>0</v>
      </c>
    </row>
    <row r="26" spans="1:52" ht="18" customHeight="1">
      <c r="A26" s="86">
        <v>15</v>
      </c>
      <c r="B26" s="729" t="s">
        <v>108</v>
      </c>
      <c r="C26" s="699"/>
      <c r="D26" s="700"/>
      <c r="E26" s="373" t="s">
        <v>17</v>
      </c>
      <c r="F26" s="375">
        <v>80</v>
      </c>
      <c r="G26" s="180"/>
      <c r="H26" s="433">
        <f t="shared" si="21"/>
        <v>0</v>
      </c>
      <c r="I26" s="180"/>
      <c r="J26" s="433">
        <f t="shared" si="23"/>
        <v>0</v>
      </c>
      <c r="K26" s="180"/>
      <c r="L26" s="433">
        <f t="shared" si="24"/>
        <v>0</v>
      </c>
      <c r="M26" s="180"/>
      <c r="N26" s="433">
        <f t="shared" si="22"/>
        <v>0</v>
      </c>
      <c r="O26" s="180"/>
      <c r="P26" s="433">
        <f t="shared" si="0"/>
        <v>0</v>
      </c>
      <c r="Q26" s="180"/>
      <c r="R26" s="433">
        <f t="shared" si="1"/>
        <v>0</v>
      </c>
      <c r="S26" s="180"/>
      <c r="T26" s="433">
        <f t="shared" si="2"/>
        <v>0</v>
      </c>
      <c r="U26" s="180"/>
      <c r="V26" s="433">
        <f t="shared" si="3"/>
        <v>0</v>
      </c>
      <c r="W26" s="180"/>
      <c r="X26" s="434">
        <f t="shared" si="4"/>
        <v>0</v>
      </c>
      <c r="Y26" s="434"/>
      <c r="Z26" s="434">
        <f t="shared" si="5"/>
        <v>0</v>
      </c>
      <c r="AA26" s="434"/>
      <c r="AB26" s="434">
        <f t="shared" si="6"/>
        <v>0</v>
      </c>
      <c r="AC26" s="434"/>
      <c r="AD26" s="434">
        <f t="shared" si="7"/>
        <v>0</v>
      </c>
      <c r="AE26" s="434"/>
      <c r="AF26" s="434">
        <f t="shared" si="8"/>
        <v>0</v>
      </c>
      <c r="AG26" s="434"/>
      <c r="AH26" s="434">
        <f t="shared" si="20"/>
        <v>0</v>
      </c>
      <c r="AI26" s="434"/>
      <c r="AJ26" s="434">
        <f t="shared" si="10"/>
        <v>0</v>
      </c>
      <c r="AK26" s="434"/>
      <c r="AL26" s="434">
        <f t="shared" si="11"/>
        <v>0</v>
      </c>
      <c r="AM26" s="434"/>
      <c r="AN26" s="434">
        <f t="shared" si="12"/>
        <v>0</v>
      </c>
      <c r="AO26" s="180"/>
      <c r="AP26" s="180">
        <f t="shared" si="13"/>
        <v>0</v>
      </c>
      <c r="AQ26" s="439">
        <f t="shared" si="19"/>
        <v>0</v>
      </c>
      <c r="AR26" s="439">
        <f t="shared" si="18"/>
        <v>0</v>
      </c>
      <c r="AZ26" s="182"/>
    </row>
    <row r="27" spans="1:44" ht="18" customHeight="1">
      <c r="A27" s="86">
        <v>16</v>
      </c>
      <c r="B27" s="729" t="s">
        <v>109</v>
      </c>
      <c r="C27" s="694"/>
      <c r="D27" s="695"/>
      <c r="E27" s="373" t="s">
        <v>17</v>
      </c>
      <c r="F27" s="375">
        <v>85</v>
      </c>
      <c r="G27" s="180"/>
      <c r="H27" s="433">
        <f t="shared" si="21"/>
        <v>0</v>
      </c>
      <c r="I27" s="180"/>
      <c r="J27" s="433">
        <f t="shared" si="23"/>
        <v>0</v>
      </c>
      <c r="K27" s="180"/>
      <c r="L27" s="433">
        <f t="shared" si="24"/>
        <v>0</v>
      </c>
      <c r="M27" s="180"/>
      <c r="N27" s="433">
        <f t="shared" si="22"/>
        <v>0</v>
      </c>
      <c r="O27" s="180"/>
      <c r="P27" s="433">
        <f t="shared" si="0"/>
        <v>0</v>
      </c>
      <c r="Q27" s="180"/>
      <c r="R27" s="433">
        <f t="shared" si="1"/>
        <v>0</v>
      </c>
      <c r="S27" s="180"/>
      <c r="T27" s="433">
        <f t="shared" si="2"/>
        <v>0</v>
      </c>
      <c r="U27" s="180"/>
      <c r="V27" s="433">
        <f t="shared" si="3"/>
        <v>0</v>
      </c>
      <c r="W27" s="180"/>
      <c r="X27" s="434">
        <f t="shared" si="4"/>
        <v>0</v>
      </c>
      <c r="Y27" s="434"/>
      <c r="Z27" s="434">
        <f t="shared" si="5"/>
        <v>0</v>
      </c>
      <c r="AA27" s="434"/>
      <c r="AB27" s="434">
        <f t="shared" si="6"/>
        <v>0</v>
      </c>
      <c r="AC27" s="434"/>
      <c r="AD27" s="434">
        <f t="shared" si="7"/>
        <v>0</v>
      </c>
      <c r="AE27" s="434"/>
      <c r="AF27" s="434">
        <f t="shared" si="8"/>
        <v>0</v>
      </c>
      <c r="AG27" s="434"/>
      <c r="AH27" s="434">
        <f t="shared" si="20"/>
        <v>0</v>
      </c>
      <c r="AI27" s="434"/>
      <c r="AJ27" s="434">
        <f t="shared" si="10"/>
        <v>0</v>
      </c>
      <c r="AK27" s="434"/>
      <c r="AL27" s="434">
        <f t="shared" si="11"/>
        <v>0</v>
      </c>
      <c r="AM27" s="434"/>
      <c r="AN27" s="434">
        <f t="shared" si="12"/>
        <v>0</v>
      </c>
      <c r="AO27" s="180"/>
      <c r="AP27" s="180">
        <f t="shared" si="13"/>
        <v>0</v>
      </c>
      <c r="AQ27" s="439">
        <f t="shared" si="19"/>
        <v>0</v>
      </c>
      <c r="AR27" s="439">
        <f t="shared" si="18"/>
        <v>0</v>
      </c>
    </row>
    <row r="28" spans="1:44" ht="18" customHeight="1">
      <c r="A28" s="86">
        <v>17</v>
      </c>
      <c r="B28" s="729" t="s">
        <v>110</v>
      </c>
      <c r="C28" s="694"/>
      <c r="D28" s="695"/>
      <c r="E28" s="373" t="s">
        <v>17</v>
      </c>
      <c r="F28" s="375">
        <v>50</v>
      </c>
      <c r="G28" s="180"/>
      <c r="H28" s="433">
        <f t="shared" si="21"/>
        <v>0</v>
      </c>
      <c r="I28" s="180"/>
      <c r="J28" s="433">
        <f t="shared" si="23"/>
        <v>0</v>
      </c>
      <c r="K28" s="180"/>
      <c r="L28" s="433">
        <f t="shared" si="24"/>
        <v>0</v>
      </c>
      <c r="M28" s="180"/>
      <c r="N28" s="433">
        <f t="shared" si="22"/>
        <v>0</v>
      </c>
      <c r="O28" s="180"/>
      <c r="P28" s="433">
        <f t="shared" si="0"/>
        <v>0</v>
      </c>
      <c r="Q28" s="180"/>
      <c r="R28" s="433">
        <f t="shared" si="1"/>
        <v>0</v>
      </c>
      <c r="S28" s="180"/>
      <c r="T28" s="433">
        <f t="shared" si="2"/>
        <v>0</v>
      </c>
      <c r="U28" s="180"/>
      <c r="V28" s="433">
        <f t="shared" si="3"/>
        <v>0</v>
      </c>
      <c r="W28" s="180"/>
      <c r="X28" s="434">
        <f t="shared" si="4"/>
        <v>0</v>
      </c>
      <c r="Y28" s="434"/>
      <c r="Z28" s="434">
        <f t="shared" si="5"/>
        <v>0</v>
      </c>
      <c r="AA28" s="434"/>
      <c r="AB28" s="434">
        <f t="shared" si="6"/>
        <v>0</v>
      </c>
      <c r="AC28" s="434"/>
      <c r="AD28" s="434">
        <f t="shared" si="7"/>
        <v>0</v>
      </c>
      <c r="AE28" s="434"/>
      <c r="AF28" s="434">
        <f t="shared" si="8"/>
        <v>0</v>
      </c>
      <c r="AG28" s="434"/>
      <c r="AH28" s="434">
        <f t="shared" si="20"/>
        <v>0</v>
      </c>
      <c r="AI28" s="434"/>
      <c r="AJ28" s="434">
        <f t="shared" si="10"/>
        <v>0</v>
      </c>
      <c r="AK28" s="434"/>
      <c r="AL28" s="434">
        <f t="shared" si="11"/>
        <v>0</v>
      </c>
      <c r="AM28" s="434"/>
      <c r="AN28" s="434">
        <f t="shared" si="12"/>
        <v>0</v>
      </c>
      <c r="AO28" s="180"/>
      <c r="AP28" s="180">
        <f t="shared" si="13"/>
        <v>0</v>
      </c>
      <c r="AQ28" s="439">
        <f t="shared" si="19"/>
        <v>0</v>
      </c>
      <c r="AR28" s="439">
        <f t="shared" si="18"/>
        <v>0</v>
      </c>
    </row>
    <row r="29" spans="1:44" ht="18" customHeight="1">
      <c r="A29" s="86">
        <v>18</v>
      </c>
      <c r="B29" s="729" t="s">
        <v>111</v>
      </c>
      <c r="C29" s="694"/>
      <c r="D29" s="695"/>
      <c r="E29" s="373" t="s">
        <v>17</v>
      </c>
      <c r="F29" s="375">
        <v>20</v>
      </c>
      <c r="G29" s="180"/>
      <c r="H29" s="433">
        <f t="shared" si="21"/>
        <v>0</v>
      </c>
      <c r="I29" s="180"/>
      <c r="J29" s="433">
        <f t="shared" si="23"/>
        <v>0</v>
      </c>
      <c r="K29" s="180"/>
      <c r="L29" s="433">
        <f t="shared" si="24"/>
        <v>0</v>
      </c>
      <c r="M29" s="180"/>
      <c r="N29" s="433">
        <f t="shared" si="22"/>
        <v>0</v>
      </c>
      <c r="O29" s="180"/>
      <c r="P29" s="433">
        <f t="shared" si="0"/>
        <v>0</v>
      </c>
      <c r="Q29" s="180"/>
      <c r="R29" s="433">
        <f t="shared" si="1"/>
        <v>0</v>
      </c>
      <c r="S29" s="180"/>
      <c r="T29" s="466">
        <f t="shared" si="2"/>
        <v>0</v>
      </c>
      <c r="U29" s="181"/>
      <c r="V29" s="433">
        <f t="shared" si="3"/>
        <v>0</v>
      </c>
      <c r="W29" s="180"/>
      <c r="X29" s="434">
        <f t="shared" si="4"/>
        <v>0</v>
      </c>
      <c r="Y29" s="434"/>
      <c r="Z29" s="434">
        <f t="shared" si="5"/>
        <v>0</v>
      </c>
      <c r="AA29" s="434"/>
      <c r="AB29" s="434">
        <f t="shared" si="6"/>
        <v>0</v>
      </c>
      <c r="AC29" s="434"/>
      <c r="AD29" s="434">
        <f t="shared" si="7"/>
        <v>0</v>
      </c>
      <c r="AE29" s="434"/>
      <c r="AF29" s="434">
        <f t="shared" si="8"/>
        <v>0</v>
      </c>
      <c r="AG29" s="434"/>
      <c r="AH29" s="434">
        <f t="shared" si="20"/>
        <v>0</v>
      </c>
      <c r="AI29" s="434"/>
      <c r="AJ29" s="434">
        <f t="shared" si="10"/>
        <v>0</v>
      </c>
      <c r="AK29" s="434"/>
      <c r="AL29" s="434">
        <f t="shared" si="11"/>
        <v>0</v>
      </c>
      <c r="AM29" s="434"/>
      <c r="AN29" s="434">
        <f t="shared" si="12"/>
        <v>0</v>
      </c>
      <c r="AO29" s="180"/>
      <c r="AP29" s="180">
        <f t="shared" si="13"/>
        <v>0</v>
      </c>
      <c r="AQ29" s="439">
        <f t="shared" si="19"/>
        <v>0</v>
      </c>
      <c r="AR29" s="439">
        <f t="shared" si="18"/>
        <v>0</v>
      </c>
    </row>
    <row r="30" spans="1:44" ht="18" customHeight="1">
      <c r="A30" s="86">
        <v>19</v>
      </c>
      <c r="B30" s="693" t="s">
        <v>112</v>
      </c>
      <c r="C30" s="694"/>
      <c r="D30" s="695"/>
      <c r="E30" s="373" t="s">
        <v>17</v>
      </c>
      <c r="F30" s="375">
        <v>95</v>
      </c>
      <c r="G30" s="180"/>
      <c r="H30" s="433">
        <f t="shared" si="21"/>
        <v>0</v>
      </c>
      <c r="I30" s="180"/>
      <c r="J30" s="433">
        <f t="shared" si="23"/>
        <v>0</v>
      </c>
      <c r="K30" s="180"/>
      <c r="L30" s="433">
        <f t="shared" si="24"/>
        <v>0</v>
      </c>
      <c r="M30" s="180"/>
      <c r="N30" s="433">
        <f t="shared" si="22"/>
        <v>0</v>
      </c>
      <c r="O30" s="180"/>
      <c r="P30" s="433">
        <f t="shared" si="0"/>
        <v>0</v>
      </c>
      <c r="Q30" s="180"/>
      <c r="R30" s="433">
        <f t="shared" si="1"/>
        <v>0</v>
      </c>
      <c r="S30" s="468"/>
      <c r="T30" s="180">
        <f t="shared" si="2"/>
        <v>0</v>
      </c>
      <c r="U30" s="469"/>
      <c r="V30" s="439">
        <f t="shared" si="3"/>
        <v>0</v>
      </c>
      <c r="W30" s="180"/>
      <c r="X30" s="434">
        <f t="shared" si="4"/>
        <v>0</v>
      </c>
      <c r="Y30" s="434"/>
      <c r="Z30" s="434">
        <f t="shared" si="5"/>
        <v>0</v>
      </c>
      <c r="AA30" s="434"/>
      <c r="AB30" s="434">
        <f t="shared" si="6"/>
        <v>0</v>
      </c>
      <c r="AC30" s="434">
        <v>8</v>
      </c>
      <c r="AD30" s="434">
        <f t="shared" si="7"/>
        <v>760</v>
      </c>
      <c r="AE30" s="434"/>
      <c r="AF30" s="434">
        <f t="shared" si="8"/>
        <v>0</v>
      </c>
      <c r="AG30" s="434"/>
      <c r="AH30" s="434">
        <f t="shared" si="20"/>
        <v>0</v>
      </c>
      <c r="AI30" s="434">
        <v>2</v>
      </c>
      <c r="AJ30" s="434">
        <f t="shared" si="10"/>
        <v>190</v>
      </c>
      <c r="AK30" s="434"/>
      <c r="AL30" s="434">
        <f t="shared" si="11"/>
        <v>0</v>
      </c>
      <c r="AM30" s="434"/>
      <c r="AN30" s="434">
        <f t="shared" si="12"/>
        <v>0</v>
      </c>
      <c r="AO30" s="180"/>
      <c r="AP30" s="180">
        <f t="shared" si="13"/>
        <v>0</v>
      </c>
      <c r="AQ30" s="439">
        <f t="shared" si="19"/>
        <v>10</v>
      </c>
      <c r="AR30" s="439">
        <f t="shared" si="18"/>
        <v>950</v>
      </c>
    </row>
    <row r="31" spans="1:44" ht="18" customHeight="1">
      <c r="A31" s="86">
        <v>20</v>
      </c>
      <c r="B31" s="729" t="s">
        <v>114</v>
      </c>
      <c r="C31" s="694"/>
      <c r="D31" s="695"/>
      <c r="E31" s="373" t="s">
        <v>17</v>
      </c>
      <c r="F31" s="375">
        <v>75</v>
      </c>
      <c r="G31" s="180">
        <v>3</v>
      </c>
      <c r="H31" s="433">
        <f t="shared" si="21"/>
        <v>225</v>
      </c>
      <c r="I31" s="180"/>
      <c r="J31" s="433">
        <f t="shared" si="23"/>
        <v>0</v>
      </c>
      <c r="K31" s="180"/>
      <c r="L31" s="433">
        <f t="shared" si="24"/>
        <v>0</v>
      </c>
      <c r="M31" s="180"/>
      <c r="N31" s="433">
        <f t="shared" si="22"/>
        <v>0</v>
      </c>
      <c r="O31" s="180"/>
      <c r="P31" s="433">
        <f t="shared" si="0"/>
        <v>0</v>
      </c>
      <c r="Q31" s="180"/>
      <c r="R31" s="433">
        <f t="shared" si="1"/>
        <v>0</v>
      </c>
      <c r="S31" s="180"/>
      <c r="T31" s="433">
        <f t="shared" si="2"/>
        <v>0</v>
      </c>
      <c r="U31" s="433"/>
      <c r="V31" s="433">
        <f t="shared" si="3"/>
        <v>0</v>
      </c>
      <c r="W31" s="180">
        <v>8</v>
      </c>
      <c r="X31" s="434">
        <f t="shared" si="4"/>
        <v>600</v>
      </c>
      <c r="Y31" s="434">
        <v>8</v>
      </c>
      <c r="Z31" s="434">
        <f t="shared" si="5"/>
        <v>600</v>
      </c>
      <c r="AA31" s="434"/>
      <c r="AB31" s="434">
        <f t="shared" si="6"/>
        <v>0</v>
      </c>
      <c r="AC31" s="434">
        <v>8</v>
      </c>
      <c r="AD31" s="434">
        <f t="shared" si="7"/>
        <v>600</v>
      </c>
      <c r="AE31" s="434">
        <v>6</v>
      </c>
      <c r="AF31" s="434">
        <f t="shared" si="8"/>
        <v>450</v>
      </c>
      <c r="AG31" s="434"/>
      <c r="AH31" s="434">
        <f t="shared" si="20"/>
        <v>0</v>
      </c>
      <c r="AI31" s="434"/>
      <c r="AJ31" s="434">
        <f t="shared" si="10"/>
        <v>0</v>
      </c>
      <c r="AK31" s="434"/>
      <c r="AL31" s="434">
        <f t="shared" si="11"/>
        <v>0</v>
      </c>
      <c r="AM31" s="434"/>
      <c r="AN31" s="434">
        <f t="shared" si="12"/>
        <v>0</v>
      </c>
      <c r="AO31" s="180"/>
      <c r="AP31" s="180">
        <f t="shared" si="13"/>
        <v>0</v>
      </c>
      <c r="AQ31" s="439">
        <f t="shared" si="19"/>
        <v>33</v>
      </c>
      <c r="AR31" s="439">
        <f t="shared" si="18"/>
        <v>2475</v>
      </c>
    </row>
    <row r="32" spans="1:44" ht="18" customHeight="1">
      <c r="A32" s="86">
        <v>21</v>
      </c>
      <c r="B32" s="729" t="s">
        <v>115</v>
      </c>
      <c r="C32" s="694"/>
      <c r="D32" s="695"/>
      <c r="E32" s="373" t="s">
        <v>17</v>
      </c>
      <c r="F32" s="375">
        <v>35</v>
      </c>
      <c r="G32" s="180"/>
      <c r="H32" s="433">
        <f t="shared" si="21"/>
        <v>0</v>
      </c>
      <c r="I32" s="180"/>
      <c r="J32" s="433">
        <f t="shared" si="23"/>
        <v>0</v>
      </c>
      <c r="K32" s="180"/>
      <c r="L32" s="433">
        <f t="shared" si="24"/>
        <v>0</v>
      </c>
      <c r="M32" s="180"/>
      <c r="N32" s="433">
        <f t="shared" si="22"/>
        <v>0</v>
      </c>
      <c r="O32" s="180"/>
      <c r="P32" s="433">
        <f t="shared" si="0"/>
        <v>0</v>
      </c>
      <c r="Q32" s="180"/>
      <c r="R32" s="433">
        <f t="shared" si="1"/>
        <v>0</v>
      </c>
      <c r="S32" s="180"/>
      <c r="T32" s="433">
        <f t="shared" si="2"/>
        <v>0</v>
      </c>
      <c r="U32" s="180"/>
      <c r="V32" s="433">
        <f t="shared" si="3"/>
        <v>0</v>
      </c>
      <c r="W32" s="180"/>
      <c r="X32" s="434">
        <f t="shared" si="4"/>
        <v>0</v>
      </c>
      <c r="Y32" s="434"/>
      <c r="Z32" s="434">
        <f t="shared" si="5"/>
        <v>0</v>
      </c>
      <c r="AA32" s="434"/>
      <c r="AB32" s="434">
        <f t="shared" si="6"/>
        <v>0</v>
      </c>
      <c r="AC32" s="434">
        <v>8</v>
      </c>
      <c r="AD32" s="434">
        <f t="shared" si="7"/>
        <v>280</v>
      </c>
      <c r="AE32" s="434"/>
      <c r="AF32" s="434">
        <f t="shared" si="8"/>
        <v>0</v>
      </c>
      <c r="AG32" s="434"/>
      <c r="AH32" s="434">
        <f t="shared" si="20"/>
        <v>0</v>
      </c>
      <c r="AI32" s="434"/>
      <c r="AJ32" s="434">
        <f t="shared" si="10"/>
        <v>0</v>
      </c>
      <c r="AK32" s="434"/>
      <c r="AL32" s="434">
        <f t="shared" si="11"/>
        <v>0</v>
      </c>
      <c r="AM32" s="434"/>
      <c r="AN32" s="434">
        <f t="shared" si="12"/>
        <v>0</v>
      </c>
      <c r="AO32" s="180"/>
      <c r="AP32" s="180">
        <f t="shared" si="13"/>
        <v>0</v>
      </c>
      <c r="AQ32" s="439">
        <f t="shared" si="19"/>
        <v>8</v>
      </c>
      <c r="AR32" s="439">
        <f t="shared" si="18"/>
        <v>280</v>
      </c>
    </row>
    <row r="33" spans="1:44" ht="18" customHeight="1">
      <c r="A33" s="86">
        <v>22</v>
      </c>
      <c r="B33" s="693" t="s">
        <v>185</v>
      </c>
      <c r="C33" s="699"/>
      <c r="D33" s="700"/>
      <c r="E33" s="373" t="s">
        <v>9</v>
      </c>
      <c r="F33" s="375">
        <v>55</v>
      </c>
      <c r="G33" s="180"/>
      <c r="H33" s="433">
        <f t="shared" si="21"/>
        <v>0</v>
      </c>
      <c r="I33" s="180"/>
      <c r="J33" s="433">
        <f t="shared" si="23"/>
        <v>0</v>
      </c>
      <c r="K33" s="180"/>
      <c r="L33" s="433">
        <f t="shared" si="24"/>
        <v>0</v>
      </c>
      <c r="M33" s="180"/>
      <c r="N33" s="433">
        <f t="shared" si="22"/>
        <v>0</v>
      </c>
      <c r="O33" s="180"/>
      <c r="P33" s="433">
        <f t="shared" si="0"/>
        <v>0</v>
      </c>
      <c r="Q33" s="180"/>
      <c r="R33" s="433">
        <f t="shared" si="1"/>
        <v>0</v>
      </c>
      <c r="S33" s="180"/>
      <c r="T33" s="433">
        <f t="shared" si="2"/>
        <v>0</v>
      </c>
      <c r="U33" s="180"/>
      <c r="V33" s="433">
        <f t="shared" si="3"/>
        <v>0</v>
      </c>
      <c r="W33" s="180"/>
      <c r="X33" s="434">
        <f t="shared" si="4"/>
        <v>0</v>
      </c>
      <c r="Y33" s="434"/>
      <c r="Z33" s="434">
        <f t="shared" si="5"/>
        <v>0</v>
      </c>
      <c r="AA33" s="434"/>
      <c r="AB33" s="434">
        <f t="shared" si="6"/>
        <v>0</v>
      </c>
      <c r="AC33" s="434"/>
      <c r="AD33" s="434">
        <f t="shared" si="7"/>
        <v>0</v>
      </c>
      <c r="AE33" s="434"/>
      <c r="AF33" s="434">
        <f t="shared" si="8"/>
        <v>0</v>
      </c>
      <c r="AG33" s="434"/>
      <c r="AH33" s="434">
        <f t="shared" si="20"/>
        <v>0</v>
      </c>
      <c r="AI33" s="434"/>
      <c r="AJ33" s="434">
        <f t="shared" si="10"/>
        <v>0</v>
      </c>
      <c r="AK33" s="434"/>
      <c r="AL33" s="434">
        <f t="shared" si="11"/>
        <v>0</v>
      </c>
      <c r="AM33" s="434"/>
      <c r="AN33" s="434">
        <f t="shared" si="12"/>
        <v>0</v>
      </c>
      <c r="AO33" s="180"/>
      <c r="AP33" s="180">
        <f t="shared" si="13"/>
        <v>0</v>
      </c>
      <c r="AQ33" s="439">
        <f t="shared" si="19"/>
        <v>0</v>
      </c>
      <c r="AR33" s="439">
        <f t="shared" si="18"/>
        <v>0</v>
      </c>
    </row>
    <row r="34" spans="1:44" ht="18" customHeight="1">
      <c r="A34" s="86">
        <v>23</v>
      </c>
      <c r="B34" s="729" t="s">
        <v>113</v>
      </c>
      <c r="C34" s="694"/>
      <c r="D34" s="695"/>
      <c r="E34" s="373" t="s">
        <v>9</v>
      </c>
      <c r="F34" s="375">
        <v>230</v>
      </c>
      <c r="G34" s="180"/>
      <c r="H34" s="433">
        <f t="shared" si="21"/>
        <v>0</v>
      </c>
      <c r="I34" s="180"/>
      <c r="J34" s="433">
        <f t="shared" si="23"/>
        <v>0</v>
      </c>
      <c r="K34" s="180"/>
      <c r="L34" s="433">
        <f t="shared" si="24"/>
        <v>0</v>
      </c>
      <c r="M34" s="180"/>
      <c r="N34" s="433">
        <f t="shared" si="22"/>
        <v>0</v>
      </c>
      <c r="O34" s="180"/>
      <c r="P34" s="433">
        <f t="shared" si="0"/>
        <v>0</v>
      </c>
      <c r="Q34" s="180"/>
      <c r="R34" s="433">
        <f t="shared" si="1"/>
        <v>0</v>
      </c>
      <c r="S34" s="180"/>
      <c r="T34" s="433">
        <f t="shared" si="2"/>
        <v>0</v>
      </c>
      <c r="U34" s="180"/>
      <c r="V34" s="433">
        <f t="shared" si="3"/>
        <v>0</v>
      </c>
      <c r="W34" s="180"/>
      <c r="X34" s="434">
        <f t="shared" si="4"/>
        <v>0</v>
      </c>
      <c r="Y34" s="434"/>
      <c r="Z34" s="434">
        <f t="shared" si="5"/>
        <v>0</v>
      </c>
      <c r="AA34" s="434"/>
      <c r="AB34" s="434">
        <f t="shared" si="6"/>
        <v>0</v>
      </c>
      <c r="AC34" s="434"/>
      <c r="AD34" s="434">
        <f t="shared" si="7"/>
        <v>0</v>
      </c>
      <c r="AE34" s="434"/>
      <c r="AF34" s="434">
        <f t="shared" si="8"/>
        <v>0</v>
      </c>
      <c r="AG34" s="434"/>
      <c r="AH34" s="434">
        <f t="shared" si="20"/>
        <v>0</v>
      </c>
      <c r="AI34" s="434"/>
      <c r="AJ34" s="434">
        <f t="shared" si="10"/>
        <v>0</v>
      </c>
      <c r="AK34" s="434"/>
      <c r="AL34" s="434">
        <f t="shared" si="11"/>
        <v>0</v>
      </c>
      <c r="AM34" s="434"/>
      <c r="AN34" s="434">
        <f t="shared" si="12"/>
        <v>0</v>
      </c>
      <c r="AO34" s="180"/>
      <c r="AP34" s="180">
        <f t="shared" si="13"/>
        <v>0</v>
      </c>
      <c r="AQ34" s="439">
        <f t="shared" si="19"/>
        <v>0</v>
      </c>
      <c r="AR34" s="439">
        <f t="shared" si="18"/>
        <v>0</v>
      </c>
    </row>
    <row r="35" spans="1:44" ht="18" customHeight="1">
      <c r="A35" s="86">
        <v>24</v>
      </c>
      <c r="B35" s="724" t="s">
        <v>161</v>
      </c>
      <c r="C35" s="724"/>
      <c r="D35" s="724"/>
      <c r="E35" s="373" t="s">
        <v>9</v>
      </c>
      <c r="F35" s="375">
        <v>80</v>
      </c>
      <c r="G35" s="180">
        <v>14</v>
      </c>
      <c r="H35" s="433">
        <f t="shared" si="21"/>
        <v>1120</v>
      </c>
      <c r="I35" s="180">
        <v>4</v>
      </c>
      <c r="J35" s="433">
        <f t="shared" si="23"/>
        <v>320</v>
      </c>
      <c r="K35" s="180">
        <v>4</v>
      </c>
      <c r="L35" s="433">
        <f t="shared" si="24"/>
        <v>320</v>
      </c>
      <c r="M35" s="180">
        <v>4</v>
      </c>
      <c r="N35" s="433">
        <f t="shared" si="22"/>
        <v>320</v>
      </c>
      <c r="O35" s="180">
        <v>4</v>
      </c>
      <c r="P35" s="433">
        <f t="shared" si="0"/>
        <v>320</v>
      </c>
      <c r="Q35" s="180">
        <v>4</v>
      </c>
      <c r="R35" s="433">
        <f t="shared" si="1"/>
        <v>320</v>
      </c>
      <c r="S35" s="180">
        <v>4</v>
      </c>
      <c r="T35" s="433">
        <f t="shared" si="2"/>
        <v>320</v>
      </c>
      <c r="U35" s="180">
        <v>4</v>
      </c>
      <c r="V35" s="433">
        <f t="shared" si="3"/>
        <v>320</v>
      </c>
      <c r="W35" s="180">
        <v>4</v>
      </c>
      <c r="X35" s="434">
        <f t="shared" si="4"/>
        <v>320</v>
      </c>
      <c r="Y35" s="434">
        <v>4</v>
      </c>
      <c r="Z35" s="434">
        <f t="shared" si="5"/>
        <v>320</v>
      </c>
      <c r="AA35" s="434"/>
      <c r="AB35" s="434">
        <f t="shared" si="6"/>
        <v>0</v>
      </c>
      <c r="AC35" s="434"/>
      <c r="AD35" s="434">
        <f t="shared" si="7"/>
        <v>0</v>
      </c>
      <c r="AE35" s="434">
        <v>20</v>
      </c>
      <c r="AF35" s="434">
        <f t="shared" si="8"/>
        <v>1600</v>
      </c>
      <c r="AG35" s="434"/>
      <c r="AH35" s="434">
        <f t="shared" si="20"/>
        <v>0</v>
      </c>
      <c r="AI35" s="434"/>
      <c r="AJ35" s="434">
        <f t="shared" si="10"/>
        <v>0</v>
      </c>
      <c r="AK35" s="434"/>
      <c r="AL35" s="434">
        <f t="shared" si="11"/>
        <v>0</v>
      </c>
      <c r="AM35" s="434"/>
      <c r="AN35" s="434">
        <f t="shared" si="12"/>
        <v>0</v>
      </c>
      <c r="AO35" s="180"/>
      <c r="AP35" s="180">
        <f t="shared" si="13"/>
        <v>0</v>
      </c>
      <c r="AQ35" s="439">
        <f t="shared" si="19"/>
        <v>70</v>
      </c>
      <c r="AR35" s="439">
        <f t="shared" si="18"/>
        <v>5600</v>
      </c>
    </row>
    <row r="36" spans="1:44" ht="18" customHeight="1">
      <c r="A36" s="86">
        <v>25</v>
      </c>
      <c r="B36" s="693" t="s">
        <v>187</v>
      </c>
      <c r="C36" s="694"/>
      <c r="D36" s="695"/>
      <c r="E36" s="373" t="s">
        <v>45</v>
      </c>
      <c r="F36" s="375">
        <v>80</v>
      </c>
      <c r="G36" s="180"/>
      <c r="H36" s="433">
        <f t="shared" si="21"/>
        <v>0</v>
      </c>
      <c r="I36" s="180"/>
      <c r="J36" s="433">
        <f t="shared" si="23"/>
        <v>0</v>
      </c>
      <c r="K36" s="180"/>
      <c r="L36" s="433">
        <f t="shared" si="24"/>
        <v>0</v>
      </c>
      <c r="M36" s="180"/>
      <c r="N36" s="433">
        <f t="shared" si="22"/>
        <v>0</v>
      </c>
      <c r="O36" s="180"/>
      <c r="P36" s="433">
        <f t="shared" si="0"/>
        <v>0</v>
      </c>
      <c r="Q36" s="180"/>
      <c r="R36" s="433">
        <f t="shared" si="1"/>
        <v>0</v>
      </c>
      <c r="S36" s="180"/>
      <c r="T36" s="433">
        <f t="shared" si="2"/>
        <v>0</v>
      </c>
      <c r="U36" s="180"/>
      <c r="V36" s="433">
        <f t="shared" si="3"/>
        <v>0</v>
      </c>
      <c r="W36" s="180"/>
      <c r="X36" s="434">
        <f t="shared" si="4"/>
        <v>0</v>
      </c>
      <c r="Y36" s="434"/>
      <c r="Z36" s="434">
        <f t="shared" si="5"/>
        <v>0</v>
      </c>
      <c r="AA36" s="434"/>
      <c r="AB36" s="434">
        <f t="shared" si="6"/>
        <v>0</v>
      </c>
      <c r="AC36" s="434">
        <v>60</v>
      </c>
      <c r="AD36" s="434">
        <f t="shared" si="7"/>
        <v>4800</v>
      </c>
      <c r="AE36" s="434"/>
      <c r="AF36" s="434">
        <f t="shared" si="8"/>
        <v>0</v>
      </c>
      <c r="AG36" s="434"/>
      <c r="AH36" s="434">
        <f t="shared" si="20"/>
        <v>0</v>
      </c>
      <c r="AI36" s="434"/>
      <c r="AJ36" s="434">
        <f t="shared" si="10"/>
        <v>0</v>
      </c>
      <c r="AK36" s="434"/>
      <c r="AL36" s="434">
        <f t="shared" si="11"/>
        <v>0</v>
      </c>
      <c r="AM36" s="434"/>
      <c r="AN36" s="434">
        <f t="shared" si="12"/>
        <v>0</v>
      </c>
      <c r="AO36" s="180"/>
      <c r="AP36" s="180">
        <f t="shared" si="13"/>
        <v>0</v>
      </c>
      <c r="AQ36" s="439">
        <f t="shared" si="19"/>
        <v>60</v>
      </c>
      <c r="AR36" s="439">
        <f t="shared" si="18"/>
        <v>4800</v>
      </c>
    </row>
    <row r="37" spans="1:44" ht="18" customHeight="1">
      <c r="A37" s="86">
        <v>26</v>
      </c>
      <c r="B37" s="724" t="s">
        <v>188</v>
      </c>
      <c r="C37" s="725"/>
      <c r="D37" s="725"/>
      <c r="E37" s="373" t="s">
        <v>45</v>
      </c>
      <c r="F37" s="375">
        <v>100</v>
      </c>
      <c r="G37" s="180"/>
      <c r="H37" s="433">
        <f t="shared" si="21"/>
        <v>0</v>
      </c>
      <c r="I37" s="180"/>
      <c r="J37" s="433">
        <f t="shared" si="23"/>
        <v>0</v>
      </c>
      <c r="K37" s="180"/>
      <c r="L37" s="433">
        <f t="shared" si="24"/>
        <v>0</v>
      </c>
      <c r="M37" s="180"/>
      <c r="N37" s="433">
        <f t="shared" si="22"/>
        <v>0</v>
      </c>
      <c r="O37" s="180"/>
      <c r="P37" s="433">
        <f t="shared" si="0"/>
        <v>0</v>
      </c>
      <c r="Q37" s="180"/>
      <c r="R37" s="433">
        <f t="shared" si="1"/>
        <v>0</v>
      </c>
      <c r="S37" s="180"/>
      <c r="T37" s="433">
        <f t="shared" si="2"/>
        <v>0</v>
      </c>
      <c r="U37" s="180"/>
      <c r="V37" s="433">
        <f t="shared" si="3"/>
        <v>0</v>
      </c>
      <c r="W37" s="180"/>
      <c r="X37" s="434">
        <f t="shared" si="4"/>
        <v>0</v>
      </c>
      <c r="Y37" s="434"/>
      <c r="Z37" s="434">
        <f t="shared" si="5"/>
        <v>0</v>
      </c>
      <c r="AA37" s="434"/>
      <c r="AB37" s="434">
        <f t="shared" si="6"/>
        <v>0</v>
      </c>
      <c r="AC37" s="434">
        <v>60</v>
      </c>
      <c r="AD37" s="434">
        <f t="shared" si="7"/>
        <v>6000</v>
      </c>
      <c r="AE37" s="434"/>
      <c r="AF37" s="434">
        <f t="shared" si="8"/>
        <v>0</v>
      </c>
      <c r="AG37" s="434"/>
      <c r="AH37" s="434">
        <f t="shared" si="20"/>
        <v>0</v>
      </c>
      <c r="AI37" s="434"/>
      <c r="AJ37" s="434">
        <f t="shared" si="10"/>
        <v>0</v>
      </c>
      <c r="AK37" s="434"/>
      <c r="AL37" s="434">
        <f t="shared" si="11"/>
        <v>0</v>
      </c>
      <c r="AM37" s="434"/>
      <c r="AN37" s="434">
        <f t="shared" si="12"/>
        <v>0</v>
      </c>
      <c r="AO37" s="180"/>
      <c r="AP37" s="180">
        <f t="shared" si="13"/>
        <v>0</v>
      </c>
      <c r="AQ37" s="439">
        <f t="shared" si="19"/>
        <v>60</v>
      </c>
      <c r="AR37" s="439">
        <f t="shared" si="18"/>
        <v>6000</v>
      </c>
    </row>
    <row r="38" spans="1:44" ht="18" customHeight="1">
      <c r="A38" s="86">
        <v>27</v>
      </c>
      <c r="B38" s="724" t="s">
        <v>199</v>
      </c>
      <c r="C38" s="725"/>
      <c r="D38" s="725"/>
      <c r="E38" s="373" t="s">
        <v>17</v>
      </c>
      <c r="F38" s="375">
        <v>780</v>
      </c>
      <c r="G38" s="180">
        <v>15</v>
      </c>
      <c r="H38" s="433">
        <f t="shared" si="21"/>
        <v>11700</v>
      </c>
      <c r="I38" s="180">
        <v>6</v>
      </c>
      <c r="J38" s="433">
        <f t="shared" si="23"/>
        <v>4680</v>
      </c>
      <c r="K38" s="180">
        <v>6</v>
      </c>
      <c r="L38" s="433">
        <f t="shared" si="24"/>
        <v>4680</v>
      </c>
      <c r="M38" s="180">
        <v>6</v>
      </c>
      <c r="N38" s="433">
        <f t="shared" si="22"/>
        <v>4680</v>
      </c>
      <c r="O38" s="180">
        <v>8</v>
      </c>
      <c r="P38" s="433">
        <f t="shared" si="0"/>
        <v>6240</v>
      </c>
      <c r="Q38" s="180">
        <v>8</v>
      </c>
      <c r="R38" s="433">
        <f t="shared" si="1"/>
        <v>6240</v>
      </c>
      <c r="S38" s="180">
        <v>8</v>
      </c>
      <c r="T38" s="433">
        <f t="shared" si="2"/>
        <v>6240</v>
      </c>
      <c r="U38" s="180">
        <v>8</v>
      </c>
      <c r="V38" s="433">
        <f t="shared" si="3"/>
        <v>6240</v>
      </c>
      <c r="W38" s="180">
        <v>5</v>
      </c>
      <c r="X38" s="434">
        <f t="shared" si="4"/>
        <v>3900</v>
      </c>
      <c r="Y38" s="434">
        <v>8</v>
      </c>
      <c r="Z38" s="434">
        <f t="shared" si="5"/>
        <v>6240</v>
      </c>
      <c r="AA38" s="434">
        <v>5</v>
      </c>
      <c r="AB38" s="434">
        <f t="shared" si="6"/>
        <v>3900</v>
      </c>
      <c r="AC38" s="434">
        <v>16</v>
      </c>
      <c r="AD38" s="434">
        <f t="shared" si="7"/>
        <v>12480</v>
      </c>
      <c r="AE38" s="434">
        <v>6</v>
      </c>
      <c r="AF38" s="434">
        <f t="shared" si="8"/>
        <v>4680</v>
      </c>
      <c r="AG38" s="434">
        <v>6</v>
      </c>
      <c r="AH38" s="434">
        <f t="shared" si="20"/>
        <v>4680</v>
      </c>
      <c r="AI38" s="434">
        <v>14</v>
      </c>
      <c r="AJ38" s="434">
        <f t="shared" si="10"/>
        <v>10920</v>
      </c>
      <c r="AK38" s="434">
        <v>10</v>
      </c>
      <c r="AL38" s="434">
        <f t="shared" si="11"/>
        <v>7800</v>
      </c>
      <c r="AM38" s="434">
        <v>10</v>
      </c>
      <c r="AN38" s="434">
        <f t="shared" si="12"/>
        <v>7800</v>
      </c>
      <c r="AO38" s="180">
        <v>10</v>
      </c>
      <c r="AP38" s="180">
        <f t="shared" si="13"/>
        <v>7800</v>
      </c>
      <c r="AQ38" s="439">
        <f t="shared" si="19"/>
        <v>155</v>
      </c>
      <c r="AR38" s="439">
        <f t="shared" si="18"/>
        <v>120900</v>
      </c>
    </row>
    <row r="39" spans="1:44" ht="18" customHeight="1">
      <c r="A39" s="86">
        <v>28</v>
      </c>
      <c r="B39" s="693" t="s">
        <v>186</v>
      </c>
      <c r="C39" s="699"/>
      <c r="D39" s="700"/>
      <c r="E39" s="373" t="s">
        <v>17</v>
      </c>
      <c r="F39" s="375">
        <v>650</v>
      </c>
      <c r="G39" s="180">
        <v>2</v>
      </c>
      <c r="H39" s="433">
        <f t="shared" si="21"/>
        <v>1300</v>
      </c>
      <c r="I39" s="180"/>
      <c r="J39" s="433">
        <f t="shared" si="23"/>
        <v>0</v>
      </c>
      <c r="K39" s="180"/>
      <c r="L39" s="433">
        <f t="shared" si="24"/>
        <v>0</v>
      </c>
      <c r="M39" s="180"/>
      <c r="N39" s="433">
        <f t="shared" si="22"/>
        <v>0</v>
      </c>
      <c r="O39" s="180"/>
      <c r="P39" s="433">
        <f t="shared" si="0"/>
        <v>0</v>
      </c>
      <c r="Q39" s="180"/>
      <c r="R39" s="433">
        <f t="shared" si="1"/>
        <v>0</v>
      </c>
      <c r="S39" s="180"/>
      <c r="T39" s="433">
        <f t="shared" si="2"/>
        <v>0</v>
      </c>
      <c r="U39" s="180"/>
      <c r="V39" s="433">
        <f t="shared" si="3"/>
        <v>0</v>
      </c>
      <c r="W39" s="180">
        <v>1</v>
      </c>
      <c r="X39" s="434">
        <f t="shared" si="4"/>
        <v>650</v>
      </c>
      <c r="Y39" s="434">
        <v>1</v>
      </c>
      <c r="Z39" s="434">
        <f t="shared" si="5"/>
        <v>650</v>
      </c>
      <c r="AA39" s="434"/>
      <c r="AB39" s="434">
        <f t="shared" si="6"/>
        <v>0</v>
      </c>
      <c r="AC39" s="434">
        <v>2</v>
      </c>
      <c r="AD39" s="434">
        <f t="shared" si="7"/>
        <v>1300</v>
      </c>
      <c r="AE39" s="434"/>
      <c r="AF39" s="434">
        <f t="shared" si="8"/>
        <v>0</v>
      </c>
      <c r="AG39" s="434"/>
      <c r="AH39" s="434">
        <f t="shared" si="20"/>
        <v>0</v>
      </c>
      <c r="AI39" s="434"/>
      <c r="AJ39" s="434">
        <f t="shared" si="10"/>
        <v>0</v>
      </c>
      <c r="AK39" s="434"/>
      <c r="AL39" s="434">
        <f t="shared" si="11"/>
        <v>0</v>
      </c>
      <c r="AM39" s="434"/>
      <c r="AN39" s="434">
        <f t="shared" si="12"/>
        <v>0</v>
      </c>
      <c r="AO39" s="180"/>
      <c r="AP39" s="180">
        <f t="shared" si="13"/>
        <v>0</v>
      </c>
      <c r="AQ39" s="439">
        <f t="shared" si="19"/>
        <v>6</v>
      </c>
      <c r="AR39" s="439">
        <f t="shared" si="18"/>
        <v>3900</v>
      </c>
    </row>
    <row r="40" spans="1:44" ht="18" customHeight="1">
      <c r="A40" s="86">
        <v>29</v>
      </c>
      <c r="B40" s="729" t="s">
        <v>200</v>
      </c>
      <c r="C40" s="694"/>
      <c r="D40" s="695"/>
      <c r="E40" s="373" t="s">
        <v>17</v>
      </c>
      <c r="F40" s="375">
        <v>20</v>
      </c>
      <c r="G40" s="180"/>
      <c r="H40" s="433">
        <f t="shared" si="21"/>
        <v>0</v>
      </c>
      <c r="I40" s="180"/>
      <c r="J40" s="433">
        <f t="shared" si="23"/>
        <v>0</v>
      </c>
      <c r="K40" s="180"/>
      <c r="L40" s="433">
        <f t="shared" si="24"/>
        <v>0</v>
      </c>
      <c r="M40" s="180"/>
      <c r="N40" s="433">
        <f t="shared" si="22"/>
        <v>0</v>
      </c>
      <c r="O40" s="180"/>
      <c r="P40" s="433">
        <f t="shared" si="0"/>
        <v>0</v>
      </c>
      <c r="Q40" s="180"/>
      <c r="R40" s="433">
        <f t="shared" si="1"/>
        <v>0</v>
      </c>
      <c r="S40" s="180"/>
      <c r="T40" s="433">
        <f t="shared" si="2"/>
        <v>0</v>
      </c>
      <c r="U40" s="180"/>
      <c r="V40" s="433">
        <f t="shared" si="3"/>
        <v>0</v>
      </c>
      <c r="W40" s="180"/>
      <c r="X40" s="434">
        <f t="shared" si="4"/>
        <v>0</v>
      </c>
      <c r="Y40" s="434"/>
      <c r="Z40" s="434">
        <f t="shared" si="5"/>
        <v>0</v>
      </c>
      <c r="AA40" s="434"/>
      <c r="AB40" s="434">
        <f t="shared" si="6"/>
        <v>0</v>
      </c>
      <c r="AC40" s="434"/>
      <c r="AD40" s="434">
        <f t="shared" si="7"/>
        <v>0</v>
      </c>
      <c r="AE40" s="434"/>
      <c r="AF40" s="434">
        <f t="shared" si="8"/>
        <v>0</v>
      </c>
      <c r="AG40" s="434"/>
      <c r="AH40" s="434">
        <f t="shared" si="20"/>
        <v>0</v>
      </c>
      <c r="AI40" s="434">
        <v>24</v>
      </c>
      <c r="AJ40" s="434">
        <f t="shared" si="10"/>
        <v>480</v>
      </c>
      <c r="AK40" s="434"/>
      <c r="AL40" s="434">
        <f t="shared" si="11"/>
        <v>0</v>
      </c>
      <c r="AM40" s="434"/>
      <c r="AN40" s="434">
        <f t="shared" si="12"/>
        <v>0</v>
      </c>
      <c r="AO40" s="180"/>
      <c r="AP40" s="180">
        <f t="shared" si="13"/>
        <v>0</v>
      </c>
      <c r="AQ40" s="439">
        <f t="shared" si="19"/>
        <v>24</v>
      </c>
      <c r="AR40" s="439">
        <f t="shared" si="18"/>
        <v>480</v>
      </c>
    </row>
    <row r="41" spans="1:44" ht="18" customHeight="1">
      <c r="A41" s="86">
        <v>30</v>
      </c>
      <c r="B41" s="693" t="s">
        <v>265</v>
      </c>
      <c r="C41" s="694"/>
      <c r="D41" s="695"/>
      <c r="E41" s="373" t="s">
        <v>17</v>
      </c>
      <c r="F41" s="374">
        <v>250</v>
      </c>
      <c r="G41" s="180">
        <v>15</v>
      </c>
      <c r="H41" s="433">
        <f t="shared" si="21"/>
        <v>3750</v>
      </c>
      <c r="I41" s="180">
        <v>6</v>
      </c>
      <c r="J41" s="433">
        <f t="shared" si="23"/>
        <v>1500</v>
      </c>
      <c r="K41" s="180">
        <v>6</v>
      </c>
      <c r="L41" s="433">
        <f t="shared" si="24"/>
        <v>1500</v>
      </c>
      <c r="M41" s="180">
        <v>6</v>
      </c>
      <c r="N41" s="433">
        <f t="shared" si="22"/>
        <v>1500</v>
      </c>
      <c r="O41" s="180">
        <v>8</v>
      </c>
      <c r="P41" s="433">
        <f t="shared" si="0"/>
        <v>2000</v>
      </c>
      <c r="Q41" s="180">
        <v>8</v>
      </c>
      <c r="R41" s="433">
        <f t="shared" si="1"/>
        <v>2000</v>
      </c>
      <c r="S41" s="180">
        <v>8</v>
      </c>
      <c r="T41" s="433">
        <f t="shared" si="2"/>
        <v>2000</v>
      </c>
      <c r="U41" s="180">
        <v>8</v>
      </c>
      <c r="V41" s="433">
        <f t="shared" si="3"/>
        <v>2000</v>
      </c>
      <c r="W41" s="180">
        <v>40</v>
      </c>
      <c r="X41" s="434">
        <f t="shared" si="4"/>
        <v>10000</v>
      </c>
      <c r="Y41" s="434">
        <v>16</v>
      </c>
      <c r="Z41" s="434">
        <f t="shared" si="5"/>
        <v>4000</v>
      </c>
      <c r="AA41" s="434">
        <v>5</v>
      </c>
      <c r="AB41" s="434">
        <f t="shared" si="6"/>
        <v>1250</v>
      </c>
      <c r="AC41" s="434">
        <v>32</v>
      </c>
      <c r="AD41" s="434">
        <f t="shared" si="7"/>
        <v>8000</v>
      </c>
      <c r="AE41" s="434">
        <v>6</v>
      </c>
      <c r="AF41" s="434">
        <f t="shared" si="8"/>
        <v>1500</v>
      </c>
      <c r="AG41" s="434">
        <v>6</v>
      </c>
      <c r="AH41" s="434">
        <f t="shared" si="20"/>
        <v>1500</v>
      </c>
      <c r="AI41" s="434">
        <v>14</v>
      </c>
      <c r="AJ41" s="434">
        <f t="shared" si="10"/>
        <v>3500</v>
      </c>
      <c r="AK41" s="434">
        <v>10</v>
      </c>
      <c r="AL41" s="434">
        <f t="shared" si="11"/>
        <v>2500</v>
      </c>
      <c r="AM41" s="434">
        <v>10</v>
      </c>
      <c r="AN41" s="434">
        <f t="shared" si="12"/>
        <v>2500</v>
      </c>
      <c r="AO41" s="180">
        <v>10</v>
      </c>
      <c r="AP41" s="180">
        <f t="shared" si="13"/>
        <v>2500</v>
      </c>
      <c r="AQ41" s="439">
        <f t="shared" si="19"/>
        <v>214</v>
      </c>
      <c r="AR41" s="439">
        <f t="shared" si="18"/>
        <v>53500</v>
      </c>
    </row>
    <row r="42" spans="1:44" ht="18" customHeight="1">
      <c r="A42" s="86">
        <v>31</v>
      </c>
      <c r="B42" s="729" t="s">
        <v>266</v>
      </c>
      <c r="C42" s="699"/>
      <c r="D42" s="700"/>
      <c r="E42" s="373" t="s">
        <v>17</v>
      </c>
      <c r="F42" s="375">
        <v>550</v>
      </c>
      <c r="G42" s="180">
        <v>15</v>
      </c>
      <c r="H42" s="433">
        <f t="shared" si="21"/>
        <v>8250</v>
      </c>
      <c r="I42" s="180">
        <v>6</v>
      </c>
      <c r="J42" s="433">
        <f t="shared" si="23"/>
        <v>3300</v>
      </c>
      <c r="K42" s="180">
        <v>6</v>
      </c>
      <c r="L42" s="433">
        <f t="shared" si="24"/>
        <v>3300</v>
      </c>
      <c r="M42" s="180">
        <v>6</v>
      </c>
      <c r="N42" s="433">
        <f t="shared" si="22"/>
        <v>3300</v>
      </c>
      <c r="O42" s="180">
        <v>8</v>
      </c>
      <c r="P42" s="433">
        <f t="shared" si="0"/>
        <v>4400</v>
      </c>
      <c r="Q42" s="180">
        <v>8</v>
      </c>
      <c r="R42" s="433">
        <f t="shared" si="1"/>
        <v>4400</v>
      </c>
      <c r="S42" s="180">
        <v>8</v>
      </c>
      <c r="T42" s="433">
        <f t="shared" si="2"/>
        <v>4400</v>
      </c>
      <c r="U42" s="180">
        <v>8</v>
      </c>
      <c r="V42" s="433">
        <f t="shared" si="3"/>
        <v>4400</v>
      </c>
      <c r="W42" s="180">
        <v>40</v>
      </c>
      <c r="X42" s="434">
        <f t="shared" si="4"/>
        <v>22000</v>
      </c>
      <c r="Y42" s="434">
        <v>16</v>
      </c>
      <c r="Z42" s="434">
        <f t="shared" si="5"/>
        <v>8800</v>
      </c>
      <c r="AA42" s="434">
        <v>5</v>
      </c>
      <c r="AB42" s="434">
        <f t="shared" si="6"/>
        <v>2750</v>
      </c>
      <c r="AC42" s="434">
        <v>32</v>
      </c>
      <c r="AD42" s="434">
        <f t="shared" si="7"/>
        <v>17600</v>
      </c>
      <c r="AE42" s="434">
        <v>6</v>
      </c>
      <c r="AF42" s="434">
        <f t="shared" si="8"/>
        <v>3300</v>
      </c>
      <c r="AG42" s="434">
        <v>6</v>
      </c>
      <c r="AH42" s="434">
        <f t="shared" si="20"/>
        <v>3300</v>
      </c>
      <c r="AI42" s="434">
        <f>14+24</f>
        <v>38</v>
      </c>
      <c r="AJ42" s="434">
        <f t="shared" si="10"/>
        <v>20900</v>
      </c>
      <c r="AK42" s="434">
        <v>10</v>
      </c>
      <c r="AL42" s="434">
        <f t="shared" si="11"/>
        <v>5500</v>
      </c>
      <c r="AM42" s="434">
        <v>10</v>
      </c>
      <c r="AN42" s="434">
        <f t="shared" si="12"/>
        <v>5500</v>
      </c>
      <c r="AO42" s="180">
        <v>10</v>
      </c>
      <c r="AP42" s="180">
        <f t="shared" si="13"/>
        <v>5500</v>
      </c>
      <c r="AQ42" s="439">
        <f t="shared" si="19"/>
        <v>238</v>
      </c>
      <c r="AR42" s="439">
        <f>H42+J42+L42+N42+P42+R42+T42+V42+X42+Z42+AB42+AD42+AF42+AH42+AJ42+AL42+AN42+AP42</f>
        <v>130900</v>
      </c>
    </row>
    <row r="43" spans="1:44" ht="18" customHeight="1">
      <c r="A43" s="86">
        <v>32</v>
      </c>
      <c r="B43" s="693" t="s">
        <v>230</v>
      </c>
      <c r="C43" s="699"/>
      <c r="D43" s="700"/>
      <c r="E43" s="373" t="s">
        <v>17</v>
      </c>
      <c r="F43" s="375">
        <v>2850</v>
      </c>
      <c r="G43" s="180"/>
      <c r="H43" s="433">
        <f t="shared" si="21"/>
        <v>0</v>
      </c>
      <c r="I43" s="180"/>
      <c r="J43" s="433">
        <f t="shared" si="23"/>
        <v>0</v>
      </c>
      <c r="K43" s="180"/>
      <c r="L43" s="433">
        <f t="shared" si="24"/>
        <v>0</v>
      </c>
      <c r="M43" s="180"/>
      <c r="N43" s="433">
        <f t="shared" si="22"/>
        <v>0</v>
      </c>
      <c r="O43" s="180"/>
      <c r="P43" s="433">
        <f t="shared" si="0"/>
        <v>0</v>
      </c>
      <c r="Q43" s="180"/>
      <c r="R43" s="433">
        <f t="shared" si="1"/>
        <v>0</v>
      </c>
      <c r="S43" s="180"/>
      <c r="T43" s="433">
        <f t="shared" si="2"/>
        <v>0</v>
      </c>
      <c r="U43" s="180"/>
      <c r="V43" s="433">
        <f t="shared" si="3"/>
        <v>0</v>
      </c>
      <c r="W43" s="180"/>
      <c r="X43" s="434">
        <f t="shared" si="4"/>
        <v>0</v>
      </c>
      <c r="Y43" s="434"/>
      <c r="Z43" s="434">
        <f t="shared" si="5"/>
        <v>0</v>
      </c>
      <c r="AA43" s="434"/>
      <c r="AB43" s="434">
        <f t="shared" si="6"/>
        <v>0</v>
      </c>
      <c r="AC43" s="434"/>
      <c r="AD43" s="434">
        <f t="shared" si="7"/>
        <v>0</v>
      </c>
      <c r="AE43" s="434"/>
      <c r="AF43" s="434">
        <f t="shared" si="8"/>
        <v>0</v>
      </c>
      <c r="AG43" s="434"/>
      <c r="AH43" s="434">
        <f t="shared" si="20"/>
        <v>0</v>
      </c>
      <c r="AI43" s="434"/>
      <c r="AJ43" s="434">
        <f t="shared" si="10"/>
        <v>0</v>
      </c>
      <c r="AK43" s="434"/>
      <c r="AL43" s="434">
        <f t="shared" si="11"/>
        <v>0</v>
      </c>
      <c r="AM43" s="434"/>
      <c r="AN43" s="434">
        <f t="shared" si="12"/>
        <v>0</v>
      </c>
      <c r="AO43" s="180"/>
      <c r="AP43" s="180">
        <f t="shared" si="13"/>
        <v>0</v>
      </c>
      <c r="AQ43" s="439">
        <f t="shared" si="19"/>
        <v>0</v>
      </c>
      <c r="AR43" s="439">
        <f t="shared" si="18"/>
        <v>0</v>
      </c>
    </row>
    <row r="44" spans="1:44" ht="18" customHeight="1">
      <c r="A44" s="86">
        <v>33</v>
      </c>
      <c r="B44" s="724" t="s">
        <v>267</v>
      </c>
      <c r="C44" s="725"/>
      <c r="D44" s="725"/>
      <c r="E44" s="373" t="s">
        <v>17</v>
      </c>
      <c r="F44" s="375">
        <v>3900</v>
      </c>
      <c r="G44" s="180"/>
      <c r="H44" s="433">
        <f t="shared" si="21"/>
        <v>0</v>
      </c>
      <c r="I44" s="180"/>
      <c r="J44" s="433">
        <f t="shared" si="23"/>
        <v>0</v>
      </c>
      <c r="K44" s="180"/>
      <c r="L44" s="433">
        <f t="shared" si="24"/>
        <v>0</v>
      </c>
      <c r="M44" s="180"/>
      <c r="N44" s="433">
        <f t="shared" si="22"/>
        <v>0</v>
      </c>
      <c r="O44" s="180"/>
      <c r="P44" s="433">
        <f t="shared" si="0"/>
        <v>0</v>
      </c>
      <c r="Q44" s="180"/>
      <c r="R44" s="433">
        <f t="shared" si="1"/>
        <v>0</v>
      </c>
      <c r="S44" s="180"/>
      <c r="T44" s="433">
        <f t="shared" si="2"/>
        <v>0</v>
      </c>
      <c r="U44" s="180"/>
      <c r="V44" s="433">
        <f t="shared" si="3"/>
        <v>0</v>
      </c>
      <c r="W44" s="180"/>
      <c r="X44" s="434">
        <f t="shared" si="4"/>
        <v>0</v>
      </c>
      <c r="Y44" s="434"/>
      <c r="Z44" s="434">
        <f t="shared" si="5"/>
        <v>0</v>
      </c>
      <c r="AA44" s="434"/>
      <c r="AB44" s="434">
        <f t="shared" si="6"/>
        <v>0</v>
      </c>
      <c r="AC44" s="434"/>
      <c r="AD44" s="434">
        <f t="shared" si="7"/>
        <v>0</v>
      </c>
      <c r="AE44" s="434"/>
      <c r="AF44" s="434">
        <f t="shared" si="8"/>
        <v>0</v>
      </c>
      <c r="AG44" s="434"/>
      <c r="AH44" s="434">
        <f t="shared" si="20"/>
        <v>0</v>
      </c>
      <c r="AI44" s="434"/>
      <c r="AJ44" s="434">
        <f t="shared" si="10"/>
        <v>0</v>
      </c>
      <c r="AK44" s="434"/>
      <c r="AL44" s="434">
        <f t="shared" si="11"/>
        <v>0</v>
      </c>
      <c r="AM44" s="434"/>
      <c r="AN44" s="434">
        <f t="shared" si="12"/>
        <v>0</v>
      </c>
      <c r="AO44" s="180"/>
      <c r="AP44" s="180">
        <f t="shared" si="13"/>
        <v>0</v>
      </c>
      <c r="AQ44" s="439">
        <f t="shared" si="19"/>
        <v>0</v>
      </c>
      <c r="AR44" s="439">
        <f t="shared" si="18"/>
        <v>0</v>
      </c>
    </row>
    <row r="45" spans="1:44" ht="18" customHeight="1">
      <c r="A45" s="86">
        <v>34</v>
      </c>
      <c r="B45" s="729" t="s">
        <v>232</v>
      </c>
      <c r="C45" s="699"/>
      <c r="D45" s="700"/>
      <c r="E45" s="373" t="s">
        <v>17</v>
      </c>
      <c r="F45" s="375">
        <v>1500</v>
      </c>
      <c r="G45" s="180"/>
      <c r="H45" s="433">
        <f t="shared" si="21"/>
        <v>0</v>
      </c>
      <c r="I45" s="180"/>
      <c r="J45" s="433">
        <f t="shared" si="23"/>
        <v>0</v>
      </c>
      <c r="K45" s="180"/>
      <c r="L45" s="433">
        <f t="shared" si="24"/>
        <v>0</v>
      </c>
      <c r="M45" s="180"/>
      <c r="N45" s="433">
        <f t="shared" si="22"/>
        <v>0</v>
      </c>
      <c r="O45" s="180"/>
      <c r="P45" s="433">
        <f t="shared" si="0"/>
        <v>0</v>
      </c>
      <c r="Q45" s="180"/>
      <c r="R45" s="433">
        <f t="shared" si="1"/>
        <v>0</v>
      </c>
      <c r="S45" s="180"/>
      <c r="T45" s="433">
        <f t="shared" si="2"/>
        <v>0</v>
      </c>
      <c r="U45" s="180"/>
      <c r="V45" s="433">
        <f t="shared" si="3"/>
        <v>0</v>
      </c>
      <c r="W45" s="180"/>
      <c r="X45" s="434">
        <f t="shared" si="4"/>
        <v>0</v>
      </c>
      <c r="Y45" s="434"/>
      <c r="Z45" s="434">
        <f t="shared" si="5"/>
        <v>0</v>
      </c>
      <c r="AA45" s="434"/>
      <c r="AB45" s="434">
        <f t="shared" si="6"/>
        <v>0</v>
      </c>
      <c r="AC45" s="434"/>
      <c r="AD45" s="434">
        <f t="shared" si="7"/>
        <v>0</v>
      </c>
      <c r="AE45" s="434"/>
      <c r="AF45" s="434">
        <f t="shared" si="8"/>
        <v>0</v>
      </c>
      <c r="AG45" s="434"/>
      <c r="AH45" s="434">
        <f t="shared" si="20"/>
        <v>0</v>
      </c>
      <c r="AI45" s="434"/>
      <c r="AJ45" s="434">
        <f t="shared" si="10"/>
        <v>0</v>
      </c>
      <c r="AK45" s="434"/>
      <c r="AL45" s="434">
        <f t="shared" si="11"/>
        <v>0</v>
      </c>
      <c r="AM45" s="434"/>
      <c r="AN45" s="434">
        <f t="shared" si="12"/>
        <v>0</v>
      </c>
      <c r="AO45" s="180"/>
      <c r="AP45" s="180">
        <f t="shared" si="13"/>
        <v>0</v>
      </c>
      <c r="AQ45" s="439">
        <f t="shared" si="19"/>
        <v>0</v>
      </c>
      <c r="AR45" s="439">
        <f t="shared" si="18"/>
        <v>0</v>
      </c>
    </row>
    <row r="46" spans="1:44" ht="18" customHeight="1">
      <c r="A46" s="86">
        <v>35</v>
      </c>
      <c r="B46" s="693" t="s">
        <v>160</v>
      </c>
      <c r="C46" s="699"/>
      <c r="D46" s="700"/>
      <c r="E46" s="373" t="s">
        <v>17</v>
      </c>
      <c r="F46" s="375">
        <v>550</v>
      </c>
      <c r="G46" s="180"/>
      <c r="H46" s="433">
        <f t="shared" si="21"/>
        <v>0</v>
      </c>
      <c r="I46" s="180"/>
      <c r="J46" s="433">
        <f t="shared" si="23"/>
        <v>0</v>
      </c>
      <c r="K46" s="180"/>
      <c r="L46" s="433">
        <f t="shared" si="24"/>
        <v>0</v>
      </c>
      <c r="M46" s="180"/>
      <c r="N46" s="433">
        <f t="shared" si="22"/>
        <v>0</v>
      </c>
      <c r="O46" s="180"/>
      <c r="P46" s="433">
        <f t="shared" si="0"/>
        <v>0</v>
      </c>
      <c r="Q46" s="180"/>
      <c r="R46" s="433">
        <f t="shared" si="1"/>
        <v>0</v>
      </c>
      <c r="S46" s="180"/>
      <c r="T46" s="433">
        <f t="shared" si="2"/>
        <v>0</v>
      </c>
      <c r="U46" s="180"/>
      <c r="V46" s="433">
        <f t="shared" si="3"/>
        <v>0</v>
      </c>
      <c r="W46" s="180"/>
      <c r="X46" s="434">
        <f t="shared" si="4"/>
        <v>0</v>
      </c>
      <c r="Y46" s="434"/>
      <c r="Z46" s="434">
        <f t="shared" si="5"/>
        <v>0</v>
      </c>
      <c r="AA46" s="434"/>
      <c r="AB46" s="434">
        <f t="shared" si="6"/>
        <v>0</v>
      </c>
      <c r="AC46" s="434"/>
      <c r="AD46" s="434">
        <f t="shared" si="7"/>
        <v>0</v>
      </c>
      <c r="AE46" s="434"/>
      <c r="AF46" s="434">
        <f t="shared" si="8"/>
        <v>0</v>
      </c>
      <c r="AG46" s="434"/>
      <c r="AH46" s="434">
        <f t="shared" si="20"/>
        <v>0</v>
      </c>
      <c r="AI46" s="434"/>
      <c r="AJ46" s="434">
        <f t="shared" si="10"/>
        <v>0</v>
      </c>
      <c r="AK46" s="434"/>
      <c r="AL46" s="434">
        <f t="shared" si="11"/>
        <v>0</v>
      </c>
      <c r="AM46" s="434"/>
      <c r="AN46" s="434">
        <f t="shared" si="12"/>
        <v>0</v>
      </c>
      <c r="AO46" s="180"/>
      <c r="AP46" s="180">
        <f t="shared" si="13"/>
        <v>0</v>
      </c>
      <c r="AQ46" s="439">
        <f t="shared" si="19"/>
        <v>0</v>
      </c>
      <c r="AR46" s="439">
        <f t="shared" si="18"/>
        <v>0</v>
      </c>
    </row>
    <row r="47" spans="1:44" ht="18" customHeight="1">
      <c r="A47" s="86">
        <v>36</v>
      </c>
      <c r="B47" s="725" t="s">
        <v>202</v>
      </c>
      <c r="C47" s="724"/>
      <c r="D47" s="724"/>
      <c r="E47" s="373" t="s">
        <v>17</v>
      </c>
      <c r="F47" s="375">
        <v>550</v>
      </c>
      <c r="G47" s="180"/>
      <c r="H47" s="433">
        <f t="shared" si="21"/>
        <v>0</v>
      </c>
      <c r="I47" s="180"/>
      <c r="J47" s="433">
        <f t="shared" si="23"/>
        <v>0</v>
      </c>
      <c r="K47" s="180"/>
      <c r="L47" s="433">
        <f t="shared" si="24"/>
        <v>0</v>
      </c>
      <c r="M47" s="180"/>
      <c r="N47" s="433">
        <f t="shared" si="22"/>
        <v>0</v>
      </c>
      <c r="O47" s="180"/>
      <c r="P47" s="433">
        <f t="shared" si="0"/>
        <v>0</v>
      </c>
      <c r="Q47" s="180"/>
      <c r="R47" s="433">
        <f t="shared" si="1"/>
        <v>0</v>
      </c>
      <c r="S47" s="180"/>
      <c r="T47" s="433">
        <f t="shared" si="2"/>
        <v>0</v>
      </c>
      <c r="U47" s="180"/>
      <c r="V47" s="433">
        <f t="shared" si="3"/>
        <v>0</v>
      </c>
      <c r="W47" s="180"/>
      <c r="X47" s="434">
        <f t="shared" si="4"/>
        <v>0</v>
      </c>
      <c r="Y47" s="434"/>
      <c r="Z47" s="434">
        <f t="shared" si="5"/>
        <v>0</v>
      </c>
      <c r="AA47" s="434"/>
      <c r="AB47" s="434">
        <f t="shared" si="6"/>
        <v>0</v>
      </c>
      <c r="AC47" s="434"/>
      <c r="AD47" s="434">
        <f t="shared" si="7"/>
        <v>0</v>
      </c>
      <c r="AE47" s="434"/>
      <c r="AF47" s="434">
        <f t="shared" si="8"/>
        <v>0</v>
      </c>
      <c r="AG47" s="434"/>
      <c r="AH47" s="434">
        <f t="shared" si="20"/>
        <v>0</v>
      </c>
      <c r="AI47" s="434"/>
      <c r="AJ47" s="434">
        <f t="shared" si="10"/>
        <v>0</v>
      </c>
      <c r="AK47" s="434"/>
      <c r="AL47" s="434">
        <f t="shared" si="11"/>
        <v>0</v>
      </c>
      <c r="AM47" s="434"/>
      <c r="AN47" s="434">
        <f t="shared" si="12"/>
        <v>0</v>
      </c>
      <c r="AO47" s="180"/>
      <c r="AP47" s="180">
        <f t="shared" si="13"/>
        <v>0</v>
      </c>
      <c r="AQ47" s="439">
        <f t="shared" si="19"/>
        <v>0</v>
      </c>
      <c r="AR47" s="439">
        <f t="shared" si="18"/>
        <v>0</v>
      </c>
    </row>
    <row r="48" spans="1:44" ht="18" customHeight="1">
      <c r="A48" s="86">
        <v>37</v>
      </c>
      <c r="B48" s="693" t="s">
        <v>159</v>
      </c>
      <c r="C48" s="694"/>
      <c r="D48" s="695"/>
      <c r="E48" s="373" t="s">
        <v>9</v>
      </c>
      <c r="F48" s="375">
        <v>90</v>
      </c>
      <c r="G48" s="181"/>
      <c r="H48" s="433">
        <f t="shared" si="21"/>
        <v>0</v>
      </c>
      <c r="I48" s="181"/>
      <c r="J48" s="433">
        <f t="shared" si="23"/>
        <v>0</v>
      </c>
      <c r="K48" s="180"/>
      <c r="L48" s="433">
        <f t="shared" si="24"/>
        <v>0</v>
      </c>
      <c r="M48" s="180"/>
      <c r="N48" s="433">
        <f t="shared" si="22"/>
        <v>0</v>
      </c>
      <c r="O48" s="180"/>
      <c r="P48" s="433">
        <f t="shared" si="0"/>
        <v>0</v>
      </c>
      <c r="Q48" s="180"/>
      <c r="R48" s="433">
        <f t="shared" si="1"/>
        <v>0</v>
      </c>
      <c r="S48" s="180"/>
      <c r="T48" s="433">
        <f t="shared" si="2"/>
        <v>0</v>
      </c>
      <c r="U48" s="180"/>
      <c r="V48" s="433">
        <f t="shared" si="3"/>
        <v>0</v>
      </c>
      <c r="W48" s="180"/>
      <c r="X48" s="434">
        <f t="shared" si="4"/>
        <v>0</v>
      </c>
      <c r="Y48" s="434"/>
      <c r="Z48" s="434">
        <f t="shared" si="5"/>
        <v>0</v>
      </c>
      <c r="AA48" s="434"/>
      <c r="AB48" s="434">
        <f t="shared" si="6"/>
        <v>0</v>
      </c>
      <c r="AC48" s="434"/>
      <c r="AD48" s="434">
        <f t="shared" si="7"/>
        <v>0</v>
      </c>
      <c r="AE48" s="434"/>
      <c r="AF48" s="434">
        <f t="shared" si="8"/>
        <v>0</v>
      </c>
      <c r="AG48" s="434"/>
      <c r="AH48" s="434">
        <f t="shared" si="20"/>
        <v>0</v>
      </c>
      <c r="AI48" s="434"/>
      <c r="AJ48" s="434">
        <f t="shared" si="10"/>
        <v>0</v>
      </c>
      <c r="AK48" s="434"/>
      <c r="AL48" s="434">
        <f t="shared" si="11"/>
        <v>0</v>
      </c>
      <c r="AM48" s="434"/>
      <c r="AN48" s="434">
        <f t="shared" si="12"/>
        <v>0</v>
      </c>
      <c r="AO48" s="180"/>
      <c r="AP48" s="180">
        <f t="shared" si="13"/>
        <v>0</v>
      </c>
      <c r="AQ48" s="439">
        <f t="shared" si="19"/>
        <v>0</v>
      </c>
      <c r="AR48" s="439">
        <f t="shared" si="18"/>
        <v>0</v>
      </c>
    </row>
    <row r="49" spans="1:44" ht="18" customHeight="1">
      <c r="A49" s="86">
        <v>38</v>
      </c>
      <c r="B49" s="729" t="s">
        <v>116</v>
      </c>
      <c r="C49" s="694"/>
      <c r="D49" s="695"/>
      <c r="E49" s="373" t="s">
        <v>9</v>
      </c>
      <c r="F49" s="375">
        <v>100</v>
      </c>
      <c r="G49" s="180"/>
      <c r="H49" s="433">
        <f t="shared" si="21"/>
        <v>0</v>
      </c>
      <c r="I49" s="180"/>
      <c r="J49" s="433">
        <f t="shared" si="23"/>
        <v>0</v>
      </c>
      <c r="K49" s="180"/>
      <c r="L49" s="433">
        <f t="shared" si="24"/>
        <v>0</v>
      </c>
      <c r="M49" s="180"/>
      <c r="N49" s="433">
        <f t="shared" si="22"/>
        <v>0</v>
      </c>
      <c r="O49" s="180"/>
      <c r="P49" s="433">
        <f t="shared" si="0"/>
        <v>0</v>
      </c>
      <c r="Q49" s="180"/>
      <c r="R49" s="433">
        <f t="shared" si="1"/>
        <v>0</v>
      </c>
      <c r="S49" s="180"/>
      <c r="T49" s="433">
        <f t="shared" si="2"/>
        <v>0</v>
      </c>
      <c r="U49" s="180"/>
      <c r="V49" s="433">
        <f t="shared" si="3"/>
        <v>0</v>
      </c>
      <c r="W49" s="180"/>
      <c r="X49" s="434">
        <f t="shared" si="4"/>
        <v>0</v>
      </c>
      <c r="Y49" s="434"/>
      <c r="Z49" s="434">
        <f t="shared" si="5"/>
        <v>0</v>
      </c>
      <c r="AA49" s="434"/>
      <c r="AB49" s="434">
        <f t="shared" si="6"/>
        <v>0</v>
      </c>
      <c r="AC49" s="434"/>
      <c r="AD49" s="434">
        <f t="shared" si="7"/>
        <v>0</v>
      </c>
      <c r="AE49" s="434"/>
      <c r="AF49" s="434">
        <f t="shared" si="8"/>
        <v>0</v>
      </c>
      <c r="AG49" s="434"/>
      <c r="AH49" s="434">
        <f t="shared" si="20"/>
        <v>0</v>
      </c>
      <c r="AI49" s="434"/>
      <c r="AJ49" s="434">
        <f t="shared" si="10"/>
        <v>0</v>
      </c>
      <c r="AK49" s="434"/>
      <c r="AL49" s="434">
        <f t="shared" si="11"/>
        <v>0</v>
      </c>
      <c r="AM49" s="434"/>
      <c r="AN49" s="434">
        <f t="shared" si="12"/>
        <v>0</v>
      </c>
      <c r="AO49" s="180"/>
      <c r="AP49" s="180">
        <f t="shared" si="13"/>
        <v>0</v>
      </c>
      <c r="AQ49" s="439">
        <f t="shared" si="19"/>
        <v>0</v>
      </c>
      <c r="AR49" s="439">
        <f t="shared" si="18"/>
        <v>0</v>
      </c>
    </row>
    <row r="50" spans="1:44" ht="18" customHeight="1">
      <c r="A50" s="86">
        <v>39</v>
      </c>
      <c r="B50" s="693" t="s">
        <v>268</v>
      </c>
      <c r="C50" s="694"/>
      <c r="D50" s="695"/>
      <c r="E50" s="373" t="s">
        <v>17</v>
      </c>
      <c r="F50" s="375">
        <v>3800</v>
      </c>
      <c r="G50" s="180">
        <v>3</v>
      </c>
      <c r="H50" s="433">
        <f t="shared" si="21"/>
        <v>11400</v>
      </c>
      <c r="I50" s="180"/>
      <c r="J50" s="433">
        <f t="shared" si="23"/>
        <v>0</v>
      </c>
      <c r="K50" s="180"/>
      <c r="L50" s="433">
        <f t="shared" si="24"/>
        <v>0</v>
      </c>
      <c r="M50" s="180"/>
      <c r="N50" s="433">
        <f t="shared" si="22"/>
        <v>0</v>
      </c>
      <c r="O50" s="180"/>
      <c r="P50" s="433">
        <f t="shared" si="0"/>
        <v>0</v>
      </c>
      <c r="Q50" s="180"/>
      <c r="R50" s="433">
        <f t="shared" si="1"/>
        <v>0</v>
      </c>
      <c r="S50" s="180"/>
      <c r="T50" s="433">
        <f t="shared" si="2"/>
        <v>0</v>
      </c>
      <c r="U50" s="180"/>
      <c r="V50" s="433">
        <f t="shared" si="3"/>
        <v>0</v>
      </c>
      <c r="W50" s="180"/>
      <c r="X50" s="434">
        <f t="shared" si="4"/>
        <v>0</v>
      </c>
      <c r="Y50" s="434"/>
      <c r="Z50" s="434">
        <f t="shared" si="5"/>
        <v>0</v>
      </c>
      <c r="AA50" s="434"/>
      <c r="AB50" s="434">
        <f t="shared" si="6"/>
        <v>0</v>
      </c>
      <c r="AC50" s="434"/>
      <c r="AD50" s="434">
        <f t="shared" si="7"/>
        <v>0</v>
      </c>
      <c r="AE50" s="434"/>
      <c r="AF50" s="434">
        <f t="shared" si="8"/>
        <v>0</v>
      </c>
      <c r="AG50" s="434"/>
      <c r="AH50" s="434">
        <f t="shared" si="20"/>
        <v>0</v>
      </c>
      <c r="AI50" s="434"/>
      <c r="AJ50" s="434">
        <f t="shared" si="10"/>
        <v>0</v>
      </c>
      <c r="AK50" s="434"/>
      <c r="AL50" s="434">
        <f t="shared" si="11"/>
        <v>0</v>
      </c>
      <c r="AM50" s="434"/>
      <c r="AN50" s="434">
        <f t="shared" si="12"/>
        <v>0</v>
      </c>
      <c r="AO50" s="180"/>
      <c r="AP50" s="180">
        <f t="shared" si="13"/>
        <v>0</v>
      </c>
      <c r="AQ50" s="439">
        <f t="shared" si="19"/>
        <v>3</v>
      </c>
      <c r="AR50" s="439">
        <f t="shared" si="18"/>
        <v>11400</v>
      </c>
    </row>
    <row r="51" spans="1:44" ht="18" customHeight="1">
      <c r="A51" s="86">
        <v>40</v>
      </c>
      <c r="B51" s="724" t="s">
        <v>209</v>
      </c>
      <c r="C51" s="725"/>
      <c r="D51" s="725"/>
      <c r="E51" s="373" t="s">
        <v>9</v>
      </c>
      <c r="F51" s="375">
        <v>195</v>
      </c>
      <c r="G51" s="180"/>
      <c r="H51" s="433">
        <f t="shared" si="21"/>
        <v>0</v>
      </c>
      <c r="I51" s="180"/>
      <c r="J51" s="433">
        <f t="shared" si="23"/>
        <v>0</v>
      </c>
      <c r="K51" s="180"/>
      <c r="L51" s="433">
        <f t="shared" si="24"/>
        <v>0</v>
      </c>
      <c r="M51" s="180"/>
      <c r="N51" s="433">
        <f t="shared" si="22"/>
        <v>0</v>
      </c>
      <c r="O51" s="180"/>
      <c r="P51" s="433">
        <f t="shared" si="0"/>
        <v>0</v>
      </c>
      <c r="Q51" s="180"/>
      <c r="R51" s="433">
        <f t="shared" si="1"/>
        <v>0</v>
      </c>
      <c r="S51" s="180"/>
      <c r="T51" s="433">
        <f t="shared" si="2"/>
        <v>0</v>
      </c>
      <c r="U51" s="180"/>
      <c r="V51" s="433">
        <f t="shared" si="3"/>
        <v>0</v>
      </c>
      <c r="W51" s="180"/>
      <c r="X51" s="434">
        <f t="shared" si="4"/>
        <v>0</v>
      </c>
      <c r="Y51" s="434"/>
      <c r="Z51" s="434">
        <f t="shared" si="5"/>
        <v>0</v>
      </c>
      <c r="AA51" s="434"/>
      <c r="AB51" s="434">
        <f t="shared" si="6"/>
        <v>0</v>
      </c>
      <c r="AC51" s="434"/>
      <c r="AD51" s="434">
        <f t="shared" si="7"/>
        <v>0</v>
      </c>
      <c r="AE51" s="434"/>
      <c r="AF51" s="434">
        <f t="shared" si="8"/>
        <v>0</v>
      </c>
      <c r="AG51" s="434"/>
      <c r="AH51" s="434">
        <f t="shared" si="20"/>
        <v>0</v>
      </c>
      <c r="AI51" s="434"/>
      <c r="AJ51" s="434">
        <f t="shared" si="10"/>
        <v>0</v>
      </c>
      <c r="AK51" s="434"/>
      <c r="AL51" s="434">
        <f t="shared" si="11"/>
        <v>0</v>
      </c>
      <c r="AM51" s="434"/>
      <c r="AN51" s="434">
        <f t="shared" si="12"/>
        <v>0</v>
      </c>
      <c r="AO51" s="180"/>
      <c r="AP51" s="180">
        <f t="shared" si="13"/>
        <v>0</v>
      </c>
      <c r="AQ51" s="439">
        <f t="shared" si="19"/>
        <v>0</v>
      </c>
      <c r="AR51" s="439">
        <f t="shared" si="18"/>
        <v>0</v>
      </c>
    </row>
    <row r="52" spans="1:44" ht="18" customHeight="1">
      <c r="A52" s="86">
        <v>41</v>
      </c>
      <c r="B52" s="724" t="s">
        <v>117</v>
      </c>
      <c r="C52" s="725"/>
      <c r="D52" s="725"/>
      <c r="E52" s="373" t="s">
        <v>9</v>
      </c>
      <c r="F52" s="375">
        <v>185</v>
      </c>
      <c r="G52" s="180"/>
      <c r="H52" s="433">
        <f t="shared" si="21"/>
        <v>0</v>
      </c>
      <c r="I52" s="180"/>
      <c r="J52" s="433">
        <f t="shared" si="23"/>
        <v>0</v>
      </c>
      <c r="K52" s="180"/>
      <c r="L52" s="433">
        <f t="shared" si="24"/>
        <v>0</v>
      </c>
      <c r="M52" s="180"/>
      <c r="N52" s="433">
        <f t="shared" si="22"/>
        <v>0</v>
      </c>
      <c r="O52" s="180"/>
      <c r="P52" s="433">
        <f t="shared" si="0"/>
        <v>0</v>
      </c>
      <c r="Q52" s="180"/>
      <c r="R52" s="433">
        <f t="shared" si="1"/>
        <v>0</v>
      </c>
      <c r="S52" s="180"/>
      <c r="T52" s="433">
        <f t="shared" si="2"/>
        <v>0</v>
      </c>
      <c r="U52" s="180"/>
      <c r="V52" s="433">
        <f t="shared" si="3"/>
        <v>0</v>
      </c>
      <c r="W52" s="180"/>
      <c r="X52" s="434">
        <f t="shared" si="4"/>
        <v>0</v>
      </c>
      <c r="Y52" s="434"/>
      <c r="Z52" s="434">
        <f t="shared" si="5"/>
        <v>0</v>
      </c>
      <c r="AA52" s="434"/>
      <c r="AB52" s="434">
        <f t="shared" si="6"/>
        <v>0</v>
      </c>
      <c r="AC52" s="434"/>
      <c r="AD52" s="434">
        <f t="shared" si="7"/>
        <v>0</v>
      </c>
      <c r="AE52" s="434"/>
      <c r="AF52" s="434">
        <f t="shared" si="8"/>
        <v>0</v>
      </c>
      <c r="AG52" s="434"/>
      <c r="AH52" s="434">
        <f t="shared" si="20"/>
        <v>0</v>
      </c>
      <c r="AI52" s="434"/>
      <c r="AJ52" s="434">
        <f t="shared" si="10"/>
        <v>0</v>
      </c>
      <c r="AK52" s="434"/>
      <c r="AL52" s="434">
        <f t="shared" si="11"/>
        <v>0</v>
      </c>
      <c r="AM52" s="434"/>
      <c r="AN52" s="434">
        <f t="shared" si="12"/>
        <v>0</v>
      </c>
      <c r="AO52" s="180"/>
      <c r="AP52" s="180">
        <f t="shared" si="13"/>
        <v>0</v>
      </c>
      <c r="AQ52" s="439">
        <f t="shared" si="19"/>
        <v>0</v>
      </c>
      <c r="AR52" s="439">
        <f t="shared" si="18"/>
        <v>0</v>
      </c>
    </row>
    <row r="53" spans="1:44" ht="18" customHeight="1">
      <c r="A53" s="86">
        <v>42</v>
      </c>
      <c r="B53" s="724" t="s">
        <v>203</v>
      </c>
      <c r="C53" s="725"/>
      <c r="D53" s="725"/>
      <c r="E53" s="373" t="s">
        <v>9</v>
      </c>
      <c r="F53" s="379">
        <v>80</v>
      </c>
      <c r="G53" s="180">
        <v>70</v>
      </c>
      <c r="H53" s="433">
        <f t="shared" si="21"/>
        <v>5600</v>
      </c>
      <c r="I53" s="180"/>
      <c r="J53" s="433">
        <f t="shared" si="23"/>
        <v>0</v>
      </c>
      <c r="K53" s="180"/>
      <c r="L53" s="433">
        <f t="shared" si="24"/>
        <v>0</v>
      </c>
      <c r="M53" s="180"/>
      <c r="N53" s="433">
        <f t="shared" si="22"/>
        <v>0</v>
      </c>
      <c r="O53" s="180"/>
      <c r="P53" s="433">
        <f t="shared" si="0"/>
        <v>0</v>
      </c>
      <c r="Q53" s="180"/>
      <c r="R53" s="433">
        <f t="shared" si="1"/>
        <v>0</v>
      </c>
      <c r="S53" s="180"/>
      <c r="T53" s="433">
        <f t="shared" si="2"/>
        <v>0</v>
      </c>
      <c r="U53" s="180"/>
      <c r="V53" s="433">
        <f t="shared" si="3"/>
        <v>0</v>
      </c>
      <c r="W53" s="180">
        <v>150</v>
      </c>
      <c r="X53" s="434">
        <f t="shared" si="4"/>
        <v>12000</v>
      </c>
      <c r="Y53" s="434">
        <v>150</v>
      </c>
      <c r="Z53" s="434">
        <f t="shared" si="5"/>
        <v>12000</v>
      </c>
      <c r="AA53" s="434"/>
      <c r="AB53" s="434">
        <f t="shared" si="6"/>
        <v>0</v>
      </c>
      <c r="AC53" s="434">
        <v>150</v>
      </c>
      <c r="AD53" s="434">
        <f t="shared" si="7"/>
        <v>12000</v>
      </c>
      <c r="AE53" s="434"/>
      <c r="AF53" s="434">
        <f t="shared" si="8"/>
        <v>0</v>
      </c>
      <c r="AG53" s="434"/>
      <c r="AH53" s="434">
        <f t="shared" si="20"/>
        <v>0</v>
      </c>
      <c r="AI53" s="434"/>
      <c r="AJ53" s="434">
        <f t="shared" si="10"/>
        <v>0</v>
      </c>
      <c r="AK53" s="434"/>
      <c r="AL53" s="434">
        <f t="shared" si="11"/>
        <v>0</v>
      </c>
      <c r="AM53" s="434"/>
      <c r="AN53" s="434">
        <f t="shared" si="12"/>
        <v>0</v>
      </c>
      <c r="AO53" s="180"/>
      <c r="AP53" s="180">
        <f t="shared" si="13"/>
        <v>0</v>
      </c>
      <c r="AQ53" s="439">
        <f t="shared" si="19"/>
        <v>520</v>
      </c>
      <c r="AR53" s="439">
        <f t="shared" si="18"/>
        <v>41600</v>
      </c>
    </row>
    <row r="54" spans="1:44" ht="18" customHeight="1">
      <c r="A54" s="86">
        <v>43</v>
      </c>
      <c r="B54" s="724" t="s">
        <v>204</v>
      </c>
      <c r="C54" s="725"/>
      <c r="D54" s="725"/>
      <c r="E54" s="380" t="s">
        <v>9</v>
      </c>
      <c r="F54" s="380">
        <v>70</v>
      </c>
      <c r="G54" s="180"/>
      <c r="H54" s="433">
        <f t="shared" si="21"/>
        <v>0</v>
      </c>
      <c r="I54" s="180">
        <v>12</v>
      </c>
      <c r="J54" s="433">
        <f t="shared" si="23"/>
        <v>840</v>
      </c>
      <c r="K54" s="180">
        <v>12</v>
      </c>
      <c r="L54" s="433">
        <f t="shared" si="24"/>
        <v>840</v>
      </c>
      <c r="M54" s="180">
        <v>12</v>
      </c>
      <c r="N54" s="433">
        <f t="shared" si="22"/>
        <v>840</v>
      </c>
      <c r="O54" s="180">
        <v>16</v>
      </c>
      <c r="P54" s="433">
        <f t="shared" si="0"/>
        <v>1120</v>
      </c>
      <c r="Q54" s="180">
        <v>16</v>
      </c>
      <c r="R54" s="433">
        <f t="shared" si="1"/>
        <v>1120</v>
      </c>
      <c r="S54" s="180">
        <v>16</v>
      </c>
      <c r="T54" s="433">
        <f t="shared" si="2"/>
        <v>1120</v>
      </c>
      <c r="U54" s="180">
        <v>16</v>
      </c>
      <c r="V54" s="433">
        <f t="shared" si="3"/>
        <v>1120</v>
      </c>
      <c r="W54" s="180">
        <v>64</v>
      </c>
      <c r="X54" s="434">
        <f t="shared" si="4"/>
        <v>4480</v>
      </c>
      <c r="Y54" s="434"/>
      <c r="Z54" s="434">
        <f t="shared" si="5"/>
        <v>0</v>
      </c>
      <c r="AA54" s="434">
        <v>10</v>
      </c>
      <c r="AB54" s="434">
        <f t="shared" si="6"/>
        <v>700</v>
      </c>
      <c r="AC54" s="434"/>
      <c r="AD54" s="434">
        <f t="shared" si="7"/>
        <v>0</v>
      </c>
      <c r="AE54" s="434"/>
      <c r="AF54" s="434">
        <f t="shared" si="8"/>
        <v>0</v>
      </c>
      <c r="AG54" s="434">
        <v>12</v>
      </c>
      <c r="AH54" s="434">
        <f t="shared" si="20"/>
        <v>840</v>
      </c>
      <c r="AI54" s="434">
        <v>28</v>
      </c>
      <c r="AJ54" s="434">
        <f t="shared" si="10"/>
        <v>1960</v>
      </c>
      <c r="AK54" s="434"/>
      <c r="AL54" s="434">
        <f t="shared" si="11"/>
        <v>0</v>
      </c>
      <c r="AM54" s="434"/>
      <c r="AN54" s="434">
        <f t="shared" si="12"/>
        <v>0</v>
      </c>
      <c r="AO54" s="180"/>
      <c r="AP54" s="180">
        <f t="shared" si="13"/>
        <v>0</v>
      </c>
      <c r="AQ54" s="439">
        <f t="shared" si="19"/>
        <v>214</v>
      </c>
      <c r="AR54" s="439">
        <f t="shared" si="18"/>
        <v>14980</v>
      </c>
    </row>
    <row r="55" spans="1:48" ht="18" customHeight="1">
      <c r="A55" s="86">
        <v>44</v>
      </c>
      <c r="B55" s="724" t="s">
        <v>205</v>
      </c>
      <c r="C55" s="725"/>
      <c r="D55" s="725"/>
      <c r="E55" s="373" t="s">
        <v>9</v>
      </c>
      <c r="F55" s="375">
        <v>120</v>
      </c>
      <c r="G55" s="180">
        <v>35</v>
      </c>
      <c r="H55" s="433">
        <f t="shared" si="21"/>
        <v>4200</v>
      </c>
      <c r="I55" s="180">
        <v>6</v>
      </c>
      <c r="J55" s="433">
        <f t="shared" si="23"/>
        <v>720</v>
      </c>
      <c r="K55" s="180">
        <v>6</v>
      </c>
      <c r="L55" s="433">
        <f t="shared" si="24"/>
        <v>720</v>
      </c>
      <c r="M55" s="180">
        <v>6</v>
      </c>
      <c r="N55" s="433">
        <f t="shared" si="22"/>
        <v>720</v>
      </c>
      <c r="O55" s="180">
        <v>8</v>
      </c>
      <c r="P55" s="433">
        <f t="shared" si="0"/>
        <v>960</v>
      </c>
      <c r="Q55" s="180">
        <v>8</v>
      </c>
      <c r="R55" s="433">
        <f t="shared" si="1"/>
        <v>960</v>
      </c>
      <c r="S55" s="180">
        <v>8</v>
      </c>
      <c r="T55" s="433">
        <f t="shared" si="2"/>
        <v>960</v>
      </c>
      <c r="U55" s="180">
        <v>8</v>
      </c>
      <c r="V55" s="433">
        <f t="shared" si="3"/>
        <v>960</v>
      </c>
      <c r="W55" s="180">
        <v>10</v>
      </c>
      <c r="X55" s="434">
        <f t="shared" si="4"/>
        <v>1200</v>
      </c>
      <c r="Y55" s="434">
        <v>16</v>
      </c>
      <c r="Z55" s="434">
        <f t="shared" si="5"/>
        <v>1920</v>
      </c>
      <c r="AA55" s="434">
        <v>5</v>
      </c>
      <c r="AB55" s="434">
        <f t="shared" si="6"/>
        <v>600</v>
      </c>
      <c r="AC55" s="434">
        <v>96</v>
      </c>
      <c r="AD55" s="434">
        <f t="shared" si="7"/>
        <v>11520</v>
      </c>
      <c r="AE55" s="434">
        <v>28</v>
      </c>
      <c r="AF55" s="434">
        <f t="shared" si="8"/>
        <v>3360</v>
      </c>
      <c r="AG55" s="434">
        <v>6</v>
      </c>
      <c r="AH55" s="434">
        <f t="shared" si="20"/>
        <v>720</v>
      </c>
      <c r="AI55" s="434">
        <f>14+220</f>
        <v>234</v>
      </c>
      <c r="AJ55" s="434">
        <f t="shared" si="10"/>
        <v>28080</v>
      </c>
      <c r="AK55" s="434">
        <v>20</v>
      </c>
      <c r="AL55" s="434">
        <f t="shared" si="11"/>
        <v>2400</v>
      </c>
      <c r="AM55" s="434">
        <v>20</v>
      </c>
      <c r="AN55" s="434">
        <f t="shared" si="12"/>
        <v>2400</v>
      </c>
      <c r="AO55" s="180">
        <v>20</v>
      </c>
      <c r="AP55" s="180">
        <f t="shared" si="13"/>
        <v>2400</v>
      </c>
      <c r="AQ55" s="439">
        <f t="shared" si="19"/>
        <v>540</v>
      </c>
      <c r="AR55" s="439">
        <f t="shared" si="18"/>
        <v>64800</v>
      </c>
      <c r="AV55" s="410"/>
    </row>
    <row r="56" spans="1:44" ht="18" customHeight="1">
      <c r="A56" s="86">
        <v>45</v>
      </c>
      <c r="B56" s="693" t="s">
        <v>206</v>
      </c>
      <c r="C56" s="699"/>
      <c r="D56" s="700"/>
      <c r="E56" s="373" t="s">
        <v>9</v>
      </c>
      <c r="F56" s="375">
        <v>150</v>
      </c>
      <c r="G56" s="181"/>
      <c r="H56" s="433">
        <f t="shared" si="21"/>
        <v>0</v>
      </c>
      <c r="I56" s="181"/>
      <c r="J56" s="433">
        <f t="shared" si="23"/>
        <v>0</v>
      </c>
      <c r="K56" s="181"/>
      <c r="L56" s="433">
        <f t="shared" si="24"/>
        <v>0</v>
      </c>
      <c r="M56" s="181"/>
      <c r="N56" s="433">
        <f t="shared" si="22"/>
        <v>0</v>
      </c>
      <c r="O56" s="181"/>
      <c r="P56" s="433">
        <f t="shared" si="0"/>
        <v>0</v>
      </c>
      <c r="Q56" s="181"/>
      <c r="R56" s="433">
        <f t="shared" si="1"/>
        <v>0</v>
      </c>
      <c r="S56" s="181"/>
      <c r="T56" s="433">
        <f t="shared" si="2"/>
        <v>0</v>
      </c>
      <c r="U56" s="181"/>
      <c r="V56" s="433">
        <f t="shared" si="3"/>
        <v>0</v>
      </c>
      <c r="W56" s="181"/>
      <c r="X56" s="434">
        <f t="shared" si="4"/>
        <v>0</v>
      </c>
      <c r="Y56" s="434"/>
      <c r="Z56" s="434">
        <f t="shared" si="5"/>
        <v>0</v>
      </c>
      <c r="AA56" s="434"/>
      <c r="AB56" s="434">
        <f t="shared" si="6"/>
        <v>0</v>
      </c>
      <c r="AC56" s="434"/>
      <c r="AD56" s="434">
        <f t="shared" si="7"/>
        <v>0</v>
      </c>
      <c r="AE56" s="434"/>
      <c r="AF56" s="434">
        <f t="shared" si="8"/>
        <v>0</v>
      </c>
      <c r="AG56" s="434"/>
      <c r="AH56" s="434">
        <f t="shared" si="20"/>
        <v>0</v>
      </c>
      <c r="AI56" s="434"/>
      <c r="AJ56" s="434">
        <f t="shared" si="10"/>
        <v>0</v>
      </c>
      <c r="AK56" s="434"/>
      <c r="AL56" s="434">
        <f t="shared" si="11"/>
        <v>0</v>
      </c>
      <c r="AM56" s="434"/>
      <c r="AN56" s="434">
        <f t="shared" si="12"/>
        <v>0</v>
      </c>
      <c r="AO56" s="180"/>
      <c r="AP56" s="180">
        <f t="shared" si="13"/>
        <v>0</v>
      </c>
      <c r="AQ56" s="439">
        <f t="shared" si="19"/>
        <v>0</v>
      </c>
      <c r="AR56" s="439">
        <f t="shared" si="18"/>
        <v>0</v>
      </c>
    </row>
    <row r="57" spans="1:49" ht="18" customHeight="1">
      <c r="A57" s="86">
        <v>46</v>
      </c>
      <c r="B57" s="726" t="s">
        <v>176</v>
      </c>
      <c r="C57" s="727"/>
      <c r="D57" s="728"/>
      <c r="E57" s="330"/>
      <c r="F57" s="445"/>
      <c r="G57" s="501"/>
      <c r="H57" s="502">
        <f>SUM(H12:H56)</f>
        <v>47765</v>
      </c>
      <c r="I57" s="501"/>
      <c r="J57" s="502">
        <f>SUM(J12:J56)</f>
        <v>11360</v>
      </c>
      <c r="K57" s="501"/>
      <c r="L57" s="502">
        <f>SUM(L12:L56)</f>
        <v>11360</v>
      </c>
      <c r="M57" s="501"/>
      <c r="N57" s="502">
        <f>SUM(N12:N56)</f>
        <v>11360</v>
      </c>
      <c r="O57" s="501"/>
      <c r="P57" s="502">
        <f>SUM(P12:P56)</f>
        <v>15040</v>
      </c>
      <c r="Q57" s="501"/>
      <c r="R57" s="502">
        <f>SUM(R12:R56)</f>
        <v>15040</v>
      </c>
      <c r="S57" s="501"/>
      <c r="T57" s="502">
        <f>SUM(T12:T56)</f>
        <v>15040</v>
      </c>
      <c r="U57" s="501"/>
      <c r="V57" s="502">
        <f>SUM(V12:V56)</f>
        <v>15040</v>
      </c>
      <c r="W57" s="501"/>
      <c r="X57" s="502">
        <f>SUM(X12:X56)</f>
        <v>55260</v>
      </c>
      <c r="Y57" s="503"/>
      <c r="Z57" s="503">
        <f>SUM(Z12:Z56)</f>
        <v>34640</v>
      </c>
      <c r="AA57" s="503"/>
      <c r="AB57" s="503">
        <f>SUM(AB12:AB56)</f>
        <v>9200</v>
      </c>
      <c r="AC57" s="503"/>
      <c r="AD57" s="503">
        <f>SUM(AD12:AD56)</f>
        <v>75560</v>
      </c>
      <c r="AE57" s="503"/>
      <c r="AF57" s="503">
        <f>SUM(AF12:AF56)</f>
        <v>15110</v>
      </c>
      <c r="AG57" s="503"/>
      <c r="AH57" s="503">
        <f>SUM(AH12:AH56)</f>
        <v>11040</v>
      </c>
      <c r="AI57" s="503"/>
      <c r="AJ57" s="503">
        <f>SUM(AJ12:AJ56)</f>
        <v>66250</v>
      </c>
      <c r="AK57" s="503"/>
      <c r="AL57" s="503">
        <f>SUM(AL12:AL56)</f>
        <v>19300</v>
      </c>
      <c r="AM57" s="503"/>
      <c r="AN57" s="503">
        <f>SUM(AN12:AN56)</f>
        <v>19300</v>
      </c>
      <c r="AO57" s="501"/>
      <c r="AP57" s="502">
        <f>SUM(AP12:AP56)</f>
        <v>19300</v>
      </c>
      <c r="AQ57" s="504"/>
      <c r="AR57" s="504">
        <f t="shared" si="18"/>
        <v>466965</v>
      </c>
      <c r="AW57" s="411"/>
    </row>
    <row r="58" spans="1:44" ht="18" customHeight="1" thickBot="1">
      <c r="A58" s="86">
        <v>47</v>
      </c>
      <c r="B58" s="711" t="s">
        <v>229</v>
      </c>
      <c r="C58" s="712"/>
      <c r="D58" s="713"/>
      <c r="E58" s="341"/>
      <c r="F58" s="384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65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/>
      <c r="AM58" s="506"/>
      <c r="AN58" s="506"/>
      <c r="AO58" s="506"/>
      <c r="AP58" s="505"/>
      <c r="AQ58" s="507"/>
      <c r="AR58" s="522">
        <f t="shared" si="18"/>
        <v>0</v>
      </c>
    </row>
    <row r="59" spans="1:44" ht="18" customHeight="1" thickBot="1">
      <c r="A59" s="355">
        <v>48</v>
      </c>
      <c r="B59" s="757" t="s">
        <v>35</v>
      </c>
      <c r="C59" s="758"/>
      <c r="D59" s="759"/>
      <c r="E59" s="493"/>
      <c r="F59" s="494"/>
      <c r="G59" s="495"/>
      <c r="H59" s="573">
        <f>SUM(H57:H58)</f>
        <v>47765</v>
      </c>
      <c r="I59" s="495"/>
      <c r="J59" s="573">
        <f>SUM(J57:J58)</f>
        <v>11360</v>
      </c>
      <c r="K59" s="496"/>
      <c r="L59" s="573">
        <f>SUM(L57:L58)</f>
        <v>11360</v>
      </c>
      <c r="M59" s="495"/>
      <c r="N59" s="573">
        <f>SUM(N57:N58)</f>
        <v>11360</v>
      </c>
      <c r="O59" s="495"/>
      <c r="P59" s="573">
        <f>SUM(P57:P58)</f>
        <v>15040</v>
      </c>
      <c r="Q59" s="495"/>
      <c r="R59" s="573">
        <f>SUM(R57:R58)</f>
        <v>15040</v>
      </c>
      <c r="S59" s="495"/>
      <c r="T59" s="573">
        <f>SUM(T57:T58)</f>
        <v>15040</v>
      </c>
      <c r="U59" s="495"/>
      <c r="V59" s="573">
        <f>SUM(V57:V58)</f>
        <v>15040</v>
      </c>
      <c r="W59" s="495"/>
      <c r="X59" s="573">
        <f>SUM(X57:X58)</f>
        <v>55260</v>
      </c>
      <c r="Y59" s="497"/>
      <c r="Z59" s="573">
        <f>SUM(Z57:Z58)</f>
        <v>34640</v>
      </c>
      <c r="AA59" s="497"/>
      <c r="AB59" s="573">
        <f>SUM(AB57:AB58)</f>
        <v>9200</v>
      </c>
      <c r="AC59" s="497"/>
      <c r="AD59" s="573">
        <f>SUM(AD57:AD58)</f>
        <v>75560</v>
      </c>
      <c r="AE59" s="497"/>
      <c r="AF59" s="573">
        <f>SUM(AF57:AF58)</f>
        <v>15110</v>
      </c>
      <c r="AG59" s="497"/>
      <c r="AH59" s="573">
        <f>SUM(AH57:AH58)</f>
        <v>11040</v>
      </c>
      <c r="AI59" s="497"/>
      <c r="AJ59" s="573">
        <f>SUM(AJ57:AJ58)</f>
        <v>66250</v>
      </c>
      <c r="AK59" s="497"/>
      <c r="AL59" s="573">
        <f>SUM(AL57:AL58)</f>
        <v>19300</v>
      </c>
      <c r="AM59" s="497"/>
      <c r="AN59" s="573">
        <f>SUM(AN57:AN58)</f>
        <v>19300</v>
      </c>
      <c r="AO59" s="498"/>
      <c r="AP59" s="574">
        <f>AP57+AP58</f>
        <v>19300</v>
      </c>
      <c r="AQ59" s="499">
        <f>AQ57+AQ58</f>
        <v>0</v>
      </c>
      <c r="AR59" s="499">
        <f>AR57+AR58</f>
        <v>466965</v>
      </c>
    </row>
    <row r="61" spans="2:6" ht="12.75">
      <c r="B61" s="609" t="s">
        <v>358</v>
      </c>
      <c r="C61" s="609"/>
      <c r="D61" s="609"/>
      <c r="E61" s="609"/>
      <c r="F61" s="609"/>
    </row>
    <row r="63" spans="2:6" ht="12.75">
      <c r="B63" s="610" t="s">
        <v>359</v>
      </c>
      <c r="C63" s="609"/>
      <c r="D63" s="609"/>
      <c r="E63" s="609"/>
      <c r="F63" s="609"/>
    </row>
    <row r="64" ht="15.75">
      <c r="AE64" s="411"/>
    </row>
    <row r="66" ht="12.75">
      <c r="AQ66" s="439"/>
    </row>
    <row r="67" ht="12.75">
      <c r="S67" s="294"/>
    </row>
  </sheetData>
  <sheetProtection/>
  <mergeCells count="220">
    <mergeCell ref="B17:D17"/>
    <mergeCell ref="B45:D45"/>
    <mergeCell ref="B37:D37"/>
    <mergeCell ref="B28:D28"/>
    <mergeCell ref="B36:D36"/>
    <mergeCell ref="B30:D30"/>
    <mergeCell ref="B35:D35"/>
    <mergeCell ref="B33:D33"/>
    <mergeCell ref="AQ7:AR7"/>
    <mergeCell ref="AQ8:AR8"/>
    <mergeCell ref="U1:V1"/>
    <mergeCell ref="U7:V7"/>
    <mergeCell ref="W1:X1"/>
    <mergeCell ref="W7:X7"/>
    <mergeCell ref="U2:V2"/>
    <mergeCell ref="U3:V3"/>
    <mergeCell ref="U4:V4"/>
    <mergeCell ref="U5:V5"/>
    <mergeCell ref="Q1:R1"/>
    <mergeCell ref="Q7:R7"/>
    <mergeCell ref="O2:P2"/>
    <mergeCell ref="O3:P3"/>
    <mergeCell ref="O4:P4"/>
    <mergeCell ref="O1:P1"/>
    <mergeCell ref="O7:P7"/>
    <mergeCell ref="O5:P5"/>
    <mergeCell ref="O6:P6"/>
    <mergeCell ref="S1:T1"/>
    <mergeCell ref="S7:T7"/>
    <mergeCell ref="Q2:R2"/>
    <mergeCell ref="Q3:R3"/>
    <mergeCell ref="Q4:R4"/>
    <mergeCell ref="Q5:R5"/>
    <mergeCell ref="Q6:R6"/>
    <mergeCell ref="S2:T2"/>
    <mergeCell ref="S3:T3"/>
    <mergeCell ref="S4:T4"/>
    <mergeCell ref="G1:H1"/>
    <mergeCell ref="G7:H7"/>
    <mergeCell ref="I1:J1"/>
    <mergeCell ref="I7:J7"/>
    <mergeCell ref="G6:H6"/>
    <mergeCell ref="G5:H5"/>
    <mergeCell ref="G4:H4"/>
    <mergeCell ref="G3:H3"/>
    <mergeCell ref="G2:H2"/>
    <mergeCell ref="I2:J2"/>
    <mergeCell ref="K1:L1"/>
    <mergeCell ref="K7:L7"/>
    <mergeCell ref="M1:N1"/>
    <mergeCell ref="M7:N7"/>
    <mergeCell ref="K6:L6"/>
    <mergeCell ref="K2:L2"/>
    <mergeCell ref="K3:L3"/>
    <mergeCell ref="K4:L4"/>
    <mergeCell ref="K5:L5"/>
    <mergeCell ref="M2:N2"/>
    <mergeCell ref="A8:F8"/>
    <mergeCell ref="I9:J9"/>
    <mergeCell ref="K9:L9"/>
    <mergeCell ref="E9:E11"/>
    <mergeCell ref="A9:A11"/>
    <mergeCell ref="B9:D11"/>
    <mergeCell ref="G9:H9"/>
    <mergeCell ref="G10:H10"/>
    <mergeCell ref="K10:L10"/>
    <mergeCell ref="I10:J10"/>
    <mergeCell ref="B14:D14"/>
    <mergeCell ref="B34:D34"/>
    <mergeCell ref="B32:D32"/>
    <mergeCell ref="B29:D29"/>
    <mergeCell ref="B41:D41"/>
    <mergeCell ref="B38:D38"/>
    <mergeCell ref="B39:D39"/>
    <mergeCell ref="B40:D40"/>
    <mergeCell ref="B15:D15"/>
    <mergeCell ref="B16:D16"/>
    <mergeCell ref="O9:P9"/>
    <mergeCell ref="B27:D27"/>
    <mergeCell ref="B21:D21"/>
    <mergeCell ref="W10:X10"/>
    <mergeCell ref="B20:D20"/>
    <mergeCell ref="B12:D12"/>
    <mergeCell ref="B22:D22"/>
    <mergeCell ref="F9:F11"/>
    <mergeCell ref="B23:D23"/>
    <mergeCell ref="B13:D13"/>
    <mergeCell ref="B57:D57"/>
    <mergeCell ref="AQ9:AR10"/>
    <mergeCell ref="B31:D31"/>
    <mergeCell ref="W9:X9"/>
    <mergeCell ref="B18:D18"/>
    <mergeCell ref="B19:D19"/>
    <mergeCell ref="B24:D24"/>
    <mergeCell ref="B25:D25"/>
    <mergeCell ref="B26:D26"/>
    <mergeCell ref="S9:T9"/>
    <mergeCell ref="U10:V10"/>
    <mergeCell ref="M9:N9"/>
    <mergeCell ref="Q9:R9"/>
    <mergeCell ref="B52:D52"/>
    <mergeCell ref="B59:D59"/>
    <mergeCell ref="B53:D53"/>
    <mergeCell ref="B54:D54"/>
    <mergeCell ref="B55:D55"/>
    <mergeCell ref="B56:D56"/>
    <mergeCell ref="B58:D58"/>
    <mergeCell ref="B43:D43"/>
    <mergeCell ref="B46:D46"/>
    <mergeCell ref="B47:D47"/>
    <mergeCell ref="B51:D51"/>
    <mergeCell ref="B44:D44"/>
    <mergeCell ref="B48:D48"/>
    <mergeCell ref="B49:D49"/>
    <mergeCell ref="B50:D50"/>
    <mergeCell ref="AI10:AJ10"/>
    <mergeCell ref="AG9:AH9"/>
    <mergeCell ref="AG10:AH10"/>
    <mergeCell ref="AE9:AF9"/>
    <mergeCell ref="AE10:AF10"/>
    <mergeCell ref="B42:D42"/>
    <mergeCell ref="U9:V9"/>
    <mergeCell ref="M10:N10"/>
    <mergeCell ref="O10:P10"/>
    <mergeCell ref="Q10:R10"/>
    <mergeCell ref="AO9:AP9"/>
    <mergeCell ref="AO10:AP10"/>
    <mergeCell ref="AM10:AN10"/>
    <mergeCell ref="AK9:AL9"/>
    <mergeCell ref="AK10:AL10"/>
    <mergeCell ref="Y9:Z9"/>
    <mergeCell ref="AA9:AB9"/>
    <mergeCell ref="Y10:Z10"/>
    <mergeCell ref="AA10:AB10"/>
    <mergeCell ref="AI9:AJ9"/>
    <mergeCell ref="M3:N3"/>
    <mergeCell ref="M4:N4"/>
    <mergeCell ref="M5:N5"/>
    <mergeCell ref="M6:N6"/>
    <mergeCell ref="AC9:AD9"/>
    <mergeCell ref="AC10:AD10"/>
    <mergeCell ref="Y6:Z6"/>
    <mergeCell ref="U6:V6"/>
    <mergeCell ref="W6:X6"/>
    <mergeCell ref="S10:T10"/>
    <mergeCell ref="I3:J3"/>
    <mergeCell ref="I4:J4"/>
    <mergeCell ref="I5:J5"/>
    <mergeCell ref="I6:J6"/>
    <mergeCell ref="W2:X2"/>
    <mergeCell ref="W3:X3"/>
    <mergeCell ref="W4:X4"/>
    <mergeCell ref="W5:X5"/>
    <mergeCell ref="S5:T5"/>
    <mergeCell ref="S6:T6"/>
    <mergeCell ref="Y2:Z2"/>
    <mergeCell ref="Y3:Z3"/>
    <mergeCell ref="Y4:Z4"/>
    <mergeCell ref="Y5:Z5"/>
    <mergeCell ref="AC6:AD6"/>
    <mergeCell ref="Y7:Z7"/>
    <mergeCell ref="AA7:AB7"/>
    <mergeCell ref="AC7:AD7"/>
    <mergeCell ref="AA1:AB1"/>
    <mergeCell ref="AA2:AB2"/>
    <mergeCell ref="AA3:AB3"/>
    <mergeCell ref="AA4:AB4"/>
    <mergeCell ref="AA5:AB5"/>
    <mergeCell ref="AA6:AB6"/>
    <mergeCell ref="Y1:Z1"/>
    <mergeCell ref="AC2:AD2"/>
    <mergeCell ref="AC3:AD3"/>
    <mergeCell ref="AC4:AD4"/>
    <mergeCell ref="AC5:AD5"/>
    <mergeCell ref="AG6:AH6"/>
    <mergeCell ref="AE1:AF1"/>
    <mergeCell ref="AE2:AF2"/>
    <mergeCell ref="AE3:AF3"/>
    <mergeCell ref="AE4:AF4"/>
    <mergeCell ref="AG1:AH1"/>
    <mergeCell ref="AE5:AF5"/>
    <mergeCell ref="AE6:AF6"/>
    <mergeCell ref="AE7:AF7"/>
    <mergeCell ref="AC1:AD1"/>
    <mergeCell ref="AG2:AH2"/>
    <mergeCell ref="AG3:AH3"/>
    <mergeCell ref="AG4:AH4"/>
    <mergeCell ref="AG5:AH5"/>
    <mergeCell ref="AI1:AJ1"/>
    <mergeCell ref="AI2:AJ2"/>
    <mergeCell ref="AI3:AJ3"/>
    <mergeCell ref="AI4:AJ4"/>
    <mergeCell ref="AI5:AJ5"/>
    <mergeCell ref="AI6:AJ6"/>
    <mergeCell ref="AK3:AL3"/>
    <mergeCell ref="AK4:AL4"/>
    <mergeCell ref="AM1:AN1"/>
    <mergeCell ref="AM2:AN2"/>
    <mergeCell ref="AM3:AN3"/>
    <mergeCell ref="AM4:AN4"/>
    <mergeCell ref="B61:F61"/>
    <mergeCell ref="B63:F63"/>
    <mergeCell ref="AO5:AP5"/>
    <mergeCell ref="AO6:AP6"/>
    <mergeCell ref="AO7:AP7"/>
    <mergeCell ref="AK7:AL7"/>
    <mergeCell ref="AK6:AL6"/>
    <mergeCell ref="AG7:AH7"/>
    <mergeCell ref="AI7:AJ7"/>
    <mergeCell ref="AM9:AN9"/>
    <mergeCell ref="AM5:AN5"/>
    <mergeCell ref="AM6:AN6"/>
    <mergeCell ref="AM7:AN7"/>
    <mergeCell ref="AK5:AL5"/>
    <mergeCell ref="AO1:AP1"/>
    <mergeCell ref="AO2:AP2"/>
    <mergeCell ref="AO3:AP3"/>
    <mergeCell ref="AO4:AP4"/>
    <mergeCell ref="AK1:AL1"/>
    <mergeCell ref="AK2:AL2"/>
  </mergeCells>
  <printOptions/>
  <pageMargins left="1.05" right="0" top="0.37" bottom="0.1968503937007874" header="0.4" footer="0.39"/>
  <pageSetup horizontalDpi="600" verticalDpi="600" orientation="landscape" paperSize="9" scale="50" r:id="rId1"/>
  <rowBreaks count="1" manualBreakCount="1">
    <brk id="65" max="48" man="1"/>
  </rowBreaks>
  <colBreaks count="1" manualBreakCount="1">
    <brk id="44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SheetLayoutView="100" zoomScalePageLayoutView="0" workbookViewId="0" topLeftCell="A1">
      <selection activeCell="M31" sqref="M31"/>
    </sheetView>
  </sheetViews>
  <sheetFormatPr defaultColWidth="9.00390625" defaultRowHeight="12.75"/>
  <cols>
    <col min="1" max="1" width="5.25390625" style="0" customWidth="1"/>
    <col min="2" max="2" width="15.75390625" style="0" customWidth="1"/>
    <col min="3" max="3" width="14.875" style="0" customWidth="1"/>
    <col min="4" max="4" width="17.25390625" style="0" customWidth="1"/>
    <col min="5" max="5" width="5.125" style="0" customWidth="1"/>
    <col min="6" max="6" width="7.875" style="0" customWidth="1"/>
    <col min="7" max="7" width="4.625" style="0" customWidth="1"/>
    <col min="8" max="8" width="5.875" style="0" customWidth="1"/>
    <col min="9" max="9" width="5.375" style="0" customWidth="1"/>
    <col min="10" max="10" width="6.125" style="0" customWidth="1"/>
    <col min="11" max="11" width="6.75390625" style="0" customWidth="1"/>
    <col min="12" max="12" width="8.125" style="0" customWidth="1"/>
    <col min="13" max="13" width="6.00390625" style="0" customWidth="1"/>
    <col min="14" max="14" width="8.00390625" style="0" customWidth="1"/>
  </cols>
  <sheetData>
    <row r="1" spans="7:8" ht="12" customHeight="1">
      <c r="G1" s="609"/>
      <c r="H1" s="609"/>
    </row>
    <row r="2" spans="7:8" ht="12" customHeight="1">
      <c r="G2" s="609"/>
      <c r="H2" s="609"/>
    </row>
    <row r="3" spans="7:8" ht="12" customHeight="1">
      <c r="G3" s="609"/>
      <c r="H3" s="609"/>
    </row>
    <row r="4" spans="7:8" ht="12" customHeight="1">
      <c r="G4" s="609"/>
      <c r="H4" s="609"/>
    </row>
    <row r="5" spans="7:8" ht="12" customHeight="1">
      <c r="G5" s="609"/>
      <c r="H5" s="609"/>
    </row>
    <row r="6" spans="7:8" ht="11.25" customHeight="1">
      <c r="G6" s="609"/>
      <c r="H6" s="609"/>
    </row>
    <row r="7" spans="1:14" ht="13.5" customHeight="1">
      <c r="A7" s="49"/>
      <c r="B7" s="50"/>
      <c r="C7" s="50"/>
      <c r="D7" s="50"/>
      <c r="E7" s="50"/>
      <c r="F7" s="50"/>
      <c r="G7" s="734"/>
      <c r="H7" s="734"/>
      <c r="I7" s="50"/>
      <c r="J7" s="50"/>
      <c r="K7" s="50"/>
      <c r="L7" s="50"/>
      <c r="M7" s="50"/>
      <c r="N7" s="50"/>
    </row>
    <row r="8" spans="1:6" ht="13.5" thickBot="1">
      <c r="A8" s="765" t="s">
        <v>321</v>
      </c>
      <c r="B8" s="766"/>
      <c r="C8" s="766"/>
      <c r="D8" s="766"/>
      <c r="E8" s="766"/>
      <c r="F8" s="766"/>
    </row>
    <row r="9" spans="1:14" ht="12.75" customHeight="1">
      <c r="A9" s="792" t="s">
        <v>0</v>
      </c>
      <c r="B9" s="771" t="s">
        <v>1</v>
      </c>
      <c r="C9" s="772"/>
      <c r="D9" s="772"/>
      <c r="E9" s="782" t="s">
        <v>2</v>
      </c>
      <c r="F9" s="785" t="s">
        <v>36</v>
      </c>
      <c r="G9" s="777" t="s">
        <v>145</v>
      </c>
      <c r="H9" s="777"/>
      <c r="I9" s="775" t="s">
        <v>320</v>
      </c>
      <c r="J9" s="705"/>
      <c r="K9" s="776" t="s">
        <v>147</v>
      </c>
      <c r="L9" s="777"/>
      <c r="M9" s="780" t="s">
        <v>68</v>
      </c>
      <c r="N9" s="781"/>
    </row>
    <row r="10" spans="1:14" ht="12.75" customHeight="1">
      <c r="A10" s="793"/>
      <c r="B10" s="738"/>
      <c r="C10" s="739"/>
      <c r="D10" s="739"/>
      <c r="E10" s="783"/>
      <c r="F10" s="786"/>
      <c r="G10" s="767" t="s">
        <v>146</v>
      </c>
      <c r="H10" s="778" t="s">
        <v>164</v>
      </c>
      <c r="I10" s="767" t="s">
        <v>146</v>
      </c>
      <c r="J10" s="769" t="s">
        <v>164</v>
      </c>
      <c r="K10" s="790" t="s">
        <v>146</v>
      </c>
      <c r="L10" s="778" t="s">
        <v>164</v>
      </c>
      <c r="M10" s="767" t="s">
        <v>146</v>
      </c>
      <c r="N10" s="769" t="s">
        <v>164</v>
      </c>
    </row>
    <row r="11" spans="1:14" ht="12.75" customHeight="1" thickBot="1">
      <c r="A11" s="794"/>
      <c r="B11" s="773"/>
      <c r="C11" s="774"/>
      <c r="D11" s="774"/>
      <c r="E11" s="784"/>
      <c r="F11" s="787"/>
      <c r="G11" s="768"/>
      <c r="H11" s="779"/>
      <c r="I11" s="768"/>
      <c r="J11" s="770"/>
      <c r="K11" s="791"/>
      <c r="L11" s="779"/>
      <c r="M11" s="788"/>
      <c r="N11" s="789"/>
    </row>
    <row r="12" spans="1:14" ht="15.75">
      <c r="A12" s="86">
        <v>1</v>
      </c>
      <c r="B12" s="725" t="s">
        <v>88</v>
      </c>
      <c r="C12" s="725"/>
      <c r="D12" s="725"/>
      <c r="E12" s="373" t="s">
        <v>17</v>
      </c>
      <c r="F12" s="374">
        <v>5000</v>
      </c>
      <c r="G12" s="197">
        <f>'Эл.ДУ-1'!I12</f>
        <v>0</v>
      </c>
      <c r="H12" s="164">
        <f>+J12+L12</f>
        <v>0</v>
      </c>
      <c r="I12" s="523">
        <f aca="true" t="shared" si="0" ref="I12:I27">G12</f>
        <v>0</v>
      </c>
      <c r="J12" s="524">
        <v>0</v>
      </c>
      <c r="K12" s="163">
        <f>'Эл. ДУ-3'!AQ12</f>
        <v>0</v>
      </c>
      <c r="L12" s="531">
        <f>'Эл. ДУ-3'!AR12</f>
        <v>0</v>
      </c>
      <c r="M12" s="593">
        <f>G12+I12+K12</f>
        <v>0</v>
      </c>
      <c r="N12" s="594">
        <f>H12+J12+L12</f>
        <v>0</v>
      </c>
    </row>
    <row r="13" spans="1:14" ht="15.75">
      <c r="A13" s="86">
        <v>2</v>
      </c>
      <c r="B13" s="693" t="s">
        <v>274</v>
      </c>
      <c r="C13" s="694"/>
      <c r="D13" s="695"/>
      <c r="E13" s="373" t="s">
        <v>17</v>
      </c>
      <c r="F13" s="375">
        <v>5500</v>
      </c>
      <c r="G13" s="197">
        <f>'Эл.ДУ-1'!I13</f>
        <v>0</v>
      </c>
      <c r="H13" s="164">
        <f>'Эл.ДУ-1'!J13</f>
        <v>0</v>
      </c>
      <c r="I13" s="523">
        <v>0</v>
      </c>
      <c r="J13" s="524">
        <v>0</v>
      </c>
      <c r="K13" s="163">
        <f>'Эл. ДУ-3'!AQ13</f>
        <v>0</v>
      </c>
      <c r="L13" s="531">
        <f>'Эл. ДУ-3'!AR13</f>
        <v>0</v>
      </c>
      <c r="M13" s="593">
        <f aca="true" t="shared" si="1" ref="M13:M56">G13+I13+K13</f>
        <v>0</v>
      </c>
      <c r="N13" s="594">
        <f aca="true" t="shared" si="2" ref="N13:N56">H13+J13+L13</f>
        <v>0</v>
      </c>
    </row>
    <row r="14" spans="1:14" ht="15.75">
      <c r="A14" s="86">
        <v>3</v>
      </c>
      <c r="B14" s="693" t="s">
        <v>234</v>
      </c>
      <c r="C14" s="694"/>
      <c r="D14" s="695"/>
      <c r="E14" s="373" t="s">
        <v>17</v>
      </c>
      <c r="F14" s="375">
        <v>4000</v>
      </c>
      <c r="G14" s="197">
        <f>'Эл.ДУ-1'!I14</f>
        <v>0</v>
      </c>
      <c r="H14" s="164">
        <f>'Эл.ДУ-1'!J14</f>
        <v>0</v>
      </c>
      <c r="I14" s="523">
        <f t="shared" si="0"/>
        <v>0</v>
      </c>
      <c r="J14" s="524">
        <v>0</v>
      </c>
      <c r="K14" s="163">
        <f>'Эл. ДУ-3'!AQ14</f>
        <v>0</v>
      </c>
      <c r="L14" s="531">
        <f>'Эл. ДУ-3'!AR14</f>
        <v>0</v>
      </c>
      <c r="M14" s="593">
        <f t="shared" si="1"/>
        <v>0</v>
      </c>
      <c r="N14" s="594">
        <f t="shared" si="2"/>
        <v>0</v>
      </c>
    </row>
    <row r="15" spans="1:14" ht="15.75">
      <c r="A15" s="86">
        <v>4</v>
      </c>
      <c r="B15" s="729" t="s">
        <v>275</v>
      </c>
      <c r="C15" s="699"/>
      <c r="D15" s="700"/>
      <c r="E15" s="373" t="s">
        <v>17</v>
      </c>
      <c r="F15" s="375">
        <v>650</v>
      </c>
      <c r="G15" s="197">
        <f>'Эл.ДУ-1'!I15</f>
        <v>0</v>
      </c>
      <c r="H15" s="164">
        <f>'Эл.ДУ-1'!J15</f>
        <v>0</v>
      </c>
      <c r="I15" s="523">
        <v>0</v>
      </c>
      <c r="J15" s="524">
        <v>0</v>
      </c>
      <c r="K15" s="163">
        <f>'Эл. ДУ-3'!AQ15</f>
        <v>0</v>
      </c>
      <c r="L15" s="531">
        <f>'Эл. ДУ-3'!AR15</f>
        <v>0</v>
      </c>
      <c r="M15" s="593">
        <f t="shared" si="1"/>
        <v>0</v>
      </c>
      <c r="N15" s="594">
        <f t="shared" si="2"/>
        <v>0</v>
      </c>
    </row>
    <row r="16" spans="1:14" ht="15.75">
      <c r="A16" s="86">
        <v>5</v>
      </c>
      <c r="B16" s="729" t="s">
        <v>227</v>
      </c>
      <c r="C16" s="699"/>
      <c r="D16" s="700"/>
      <c r="E16" s="373" t="s">
        <v>17</v>
      </c>
      <c r="F16" s="375">
        <v>5500</v>
      </c>
      <c r="G16" s="197">
        <f>'Эл.ДУ-1'!I16</f>
        <v>0</v>
      </c>
      <c r="H16" s="164">
        <f>'Эл.ДУ-1'!J16</f>
        <v>0</v>
      </c>
      <c r="I16" s="523">
        <v>0</v>
      </c>
      <c r="J16" s="524">
        <v>0</v>
      </c>
      <c r="K16" s="163">
        <f>'Эл. ДУ-3'!AQ16</f>
        <v>0</v>
      </c>
      <c r="L16" s="531">
        <f>'Эл. ДУ-3'!AR16</f>
        <v>0</v>
      </c>
      <c r="M16" s="593">
        <f t="shared" si="1"/>
        <v>0</v>
      </c>
      <c r="N16" s="594">
        <f t="shared" si="2"/>
        <v>0</v>
      </c>
    </row>
    <row r="17" spans="1:14" ht="15.75">
      <c r="A17" s="86">
        <v>6</v>
      </c>
      <c r="B17" s="729" t="s">
        <v>276</v>
      </c>
      <c r="C17" s="699"/>
      <c r="D17" s="700"/>
      <c r="E17" s="373" t="s">
        <v>17</v>
      </c>
      <c r="F17" s="375">
        <v>1500</v>
      </c>
      <c r="G17" s="197">
        <f>'Эл.ДУ-1'!I17</f>
        <v>0</v>
      </c>
      <c r="H17" s="164">
        <f>'Эл.ДУ-1'!J17</f>
        <v>0</v>
      </c>
      <c r="I17" s="523">
        <f t="shared" si="0"/>
        <v>0</v>
      </c>
      <c r="J17" s="524">
        <v>0</v>
      </c>
      <c r="K17" s="163">
        <f>'Эл. ДУ-3'!AQ17</f>
        <v>0</v>
      </c>
      <c r="L17" s="531">
        <f>'Эл. ДУ-3'!AR17</f>
        <v>0</v>
      </c>
      <c r="M17" s="593">
        <f t="shared" si="1"/>
        <v>0</v>
      </c>
      <c r="N17" s="594">
        <f t="shared" si="2"/>
        <v>0</v>
      </c>
    </row>
    <row r="18" spans="1:14" ht="15.75">
      <c r="A18" s="86">
        <v>7</v>
      </c>
      <c r="B18" s="693" t="s">
        <v>182</v>
      </c>
      <c r="C18" s="699"/>
      <c r="D18" s="700"/>
      <c r="E18" s="373" t="s">
        <v>17</v>
      </c>
      <c r="F18" s="375">
        <v>500</v>
      </c>
      <c r="G18" s="197">
        <f>'Эл.ДУ-1'!I18</f>
        <v>0</v>
      </c>
      <c r="H18" s="164">
        <f>'Эл.ДУ-1'!J18</f>
        <v>0</v>
      </c>
      <c r="I18" s="523">
        <f t="shared" si="0"/>
        <v>0</v>
      </c>
      <c r="J18" s="524">
        <v>0</v>
      </c>
      <c r="K18" s="163">
        <f>'Эл. ДУ-3'!AQ18</f>
        <v>0</v>
      </c>
      <c r="L18" s="531">
        <f>'Эл. ДУ-3'!AR18</f>
        <v>0</v>
      </c>
      <c r="M18" s="593">
        <f t="shared" si="1"/>
        <v>0</v>
      </c>
      <c r="N18" s="594">
        <f t="shared" si="2"/>
        <v>0</v>
      </c>
    </row>
    <row r="19" spans="1:14" ht="15.75">
      <c r="A19" s="86">
        <v>8</v>
      </c>
      <c r="B19" s="693" t="s">
        <v>198</v>
      </c>
      <c r="C19" s="699"/>
      <c r="D19" s="700"/>
      <c r="E19" s="373" t="s">
        <v>17</v>
      </c>
      <c r="F19" s="375">
        <v>600</v>
      </c>
      <c r="G19" s="197">
        <f>'Эл.ДУ-1'!I19</f>
        <v>0</v>
      </c>
      <c r="H19" s="164">
        <f>'Эл.ДУ-1'!J19</f>
        <v>0</v>
      </c>
      <c r="I19" s="523">
        <f t="shared" si="0"/>
        <v>0</v>
      </c>
      <c r="J19" s="524">
        <v>0</v>
      </c>
      <c r="K19" s="163">
        <f>'Эл. ДУ-3'!AQ19</f>
        <v>0</v>
      </c>
      <c r="L19" s="531">
        <f>'Эл. ДУ-3'!AR19</f>
        <v>0</v>
      </c>
      <c r="M19" s="593">
        <f t="shared" si="1"/>
        <v>0</v>
      </c>
      <c r="N19" s="594">
        <f t="shared" si="2"/>
        <v>0</v>
      </c>
    </row>
    <row r="20" spans="1:14" ht="15.75">
      <c r="A20" s="86">
        <v>9</v>
      </c>
      <c r="B20" s="724" t="s">
        <v>181</v>
      </c>
      <c r="C20" s="725"/>
      <c r="D20" s="725"/>
      <c r="E20" s="373" t="s">
        <v>17</v>
      </c>
      <c r="F20" s="375">
        <v>450</v>
      </c>
      <c r="G20" s="197">
        <f>'Эл.ДУ-1'!I20</f>
        <v>0</v>
      </c>
      <c r="H20" s="164">
        <f>'Эл.ДУ-1'!J20</f>
        <v>0</v>
      </c>
      <c r="I20" s="523">
        <f t="shared" si="0"/>
        <v>0</v>
      </c>
      <c r="J20" s="524">
        <v>0</v>
      </c>
      <c r="K20" s="163">
        <f>'Эл. ДУ-3'!AQ20</f>
        <v>0</v>
      </c>
      <c r="L20" s="531">
        <f>'Эл. ДУ-3'!AR20</f>
        <v>0</v>
      </c>
      <c r="M20" s="593">
        <f t="shared" si="1"/>
        <v>0</v>
      </c>
      <c r="N20" s="594">
        <f t="shared" si="2"/>
        <v>0</v>
      </c>
    </row>
    <row r="21" spans="1:14" ht="15.75">
      <c r="A21" s="86">
        <v>10</v>
      </c>
      <c r="B21" s="724" t="s">
        <v>184</v>
      </c>
      <c r="C21" s="725"/>
      <c r="D21" s="725"/>
      <c r="E21" s="373" t="s">
        <v>17</v>
      </c>
      <c r="F21" s="375">
        <v>230</v>
      </c>
      <c r="G21" s="197">
        <f>'Эл.ДУ-1'!I21</f>
        <v>0</v>
      </c>
      <c r="H21" s="164">
        <f>'Эл.ДУ-1'!J21</f>
        <v>0</v>
      </c>
      <c r="I21" s="523">
        <f t="shared" si="0"/>
        <v>0</v>
      </c>
      <c r="J21" s="524">
        <v>0</v>
      </c>
      <c r="K21" s="163">
        <f>'Эл. ДУ-3'!AQ21</f>
        <v>0</v>
      </c>
      <c r="L21" s="531">
        <f>'Эл. ДУ-3'!AR21</f>
        <v>0</v>
      </c>
      <c r="M21" s="593">
        <f t="shared" si="1"/>
        <v>0</v>
      </c>
      <c r="N21" s="594">
        <f t="shared" si="2"/>
        <v>0</v>
      </c>
    </row>
    <row r="22" spans="1:14" ht="15.75">
      <c r="A22" s="86">
        <v>11</v>
      </c>
      <c r="B22" s="724" t="s">
        <v>183</v>
      </c>
      <c r="C22" s="725"/>
      <c r="D22" s="725"/>
      <c r="E22" s="373" t="s">
        <v>17</v>
      </c>
      <c r="F22" s="375">
        <v>110</v>
      </c>
      <c r="G22" s="197">
        <f>'Эл.ДУ-1'!I22</f>
        <v>0</v>
      </c>
      <c r="H22" s="164">
        <f>'Эл.ДУ-1'!J22</f>
        <v>0</v>
      </c>
      <c r="I22" s="523">
        <f t="shared" si="0"/>
        <v>0</v>
      </c>
      <c r="J22" s="524">
        <v>0</v>
      </c>
      <c r="K22" s="163">
        <f>'Эл. ДУ-3'!AQ22</f>
        <v>40</v>
      </c>
      <c r="L22" s="531">
        <f>'Эл. ДУ-3'!AR22</f>
        <v>4400</v>
      </c>
      <c r="M22" s="593">
        <f t="shared" si="1"/>
        <v>40</v>
      </c>
      <c r="N22" s="594">
        <f t="shared" si="2"/>
        <v>4400</v>
      </c>
    </row>
    <row r="23" spans="1:14" ht="15.75">
      <c r="A23" s="86">
        <v>12</v>
      </c>
      <c r="B23" s="729" t="s">
        <v>118</v>
      </c>
      <c r="C23" s="694"/>
      <c r="D23" s="695"/>
      <c r="E23" s="373" t="s">
        <v>17</v>
      </c>
      <c r="F23" s="375">
        <v>1400</v>
      </c>
      <c r="G23" s="197">
        <f>'Эл.ДУ-1'!I23</f>
        <v>0</v>
      </c>
      <c r="H23" s="164">
        <f>'Эл.ДУ-1'!J23</f>
        <v>0</v>
      </c>
      <c r="I23" s="523">
        <f t="shared" si="0"/>
        <v>0</v>
      </c>
      <c r="J23" s="524">
        <v>0</v>
      </c>
      <c r="K23" s="163">
        <f>'Эл. ДУ-3'!AQ23</f>
        <v>0</v>
      </c>
      <c r="L23" s="531">
        <f>'Эл. ДУ-3'!AR23</f>
        <v>0</v>
      </c>
      <c r="M23" s="593">
        <f t="shared" si="1"/>
        <v>0</v>
      </c>
      <c r="N23" s="594">
        <f t="shared" si="2"/>
        <v>0</v>
      </c>
    </row>
    <row r="24" spans="1:14" ht="15.75">
      <c r="A24" s="86">
        <v>13</v>
      </c>
      <c r="B24" s="693" t="s">
        <v>258</v>
      </c>
      <c r="C24" s="694"/>
      <c r="D24" s="695"/>
      <c r="E24" s="373" t="s">
        <v>17</v>
      </c>
      <c r="F24" s="375">
        <v>650</v>
      </c>
      <c r="G24" s="197">
        <f>'Эл.ДУ-1'!I24</f>
        <v>0</v>
      </c>
      <c r="H24" s="164">
        <f>'Эл.ДУ-1'!J24</f>
        <v>0</v>
      </c>
      <c r="I24" s="523">
        <f t="shared" si="0"/>
        <v>0</v>
      </c>
      <c r="J24" s="524">
        <v>0</v>
      </c>
      <c r="K24" s="163">
        <f>'Эл. ДУ-3'!AQ24</f>
        <v>0</v>
      </c>
      <c r="L24" s="531">
        <f>'Эл. ДУ-3'!AR24</f>
        <v>0</v>
      </c>
      <c r="M24" s="593">
        <f t="shared" si="1"/>
        <v>0</v>
      </c>
      <c r="N24" s="594">
        <f t="shared" si="2"/>
        <v>0</v>
      </c>
    </row>
    <row r="25" spans="1:14" ht="15.75">
      <c r="A25" s="86">
        <v>14</v>
      </c>
      <c r="B25" s="729" t="s">
        <v>107</v>
      </c>
      <c r="C25" s="699"/>
      <c r="D25" s="700"/>
      <c r="E25" s="373" t="s">
        <v>17</v>
      </c>
      <c r="F25" s="375">
        <v>80</v>
      </c>
      <c r="G25" s="197">
        <f>'Эл.ДУ-1'!I25</f>
        <v>0</v>
      </c>
      <c r="H25" s="164">
        <f>'Эл.ДУ-1'!J25</f>
        <v>0</v>
      </c>
      <c r="I25" s="523">
        <f t="shared" si="0"/>
        <v>0</v>
      </c>
      <c r="J25" s="524">
        <v>0</v>
      </c>
      <c r="K25" s="163">
        <f>'Эл. ДУ-3'!AQ25</f>
        <v>0</v>
      </c>
      <c r="L25" s="531">
        <f>'Эл. ДУ-3'!AR25</f>
        <v>0</v>
      </c>
      <c r="M25" s="593">
        <f t="shared" si="1"/>
        <v>0</v>
      </c>
      <c r="N25" s="594">
        <f t="shared" si="2"/>
        <v>0</v>
      </c>
    </row>
    <row r="26" spans="1:14" ht="15.75">
      <c r="A26" s="86">
        <v>15</v>
      </c>
      <c r="B26" s="729" t="s">
        <v>108</v>
      </c>
      <c r="C26" s="699"/>
      <c r="D26" s="700"/>
      <c r="E26" s="373" t="s">
        <v>17</v>
      </c>
      <c r="F26" s="375">
        <v>80</v>
      </c>
      <c r="G26" s="197">
        <f>'Эл.ДУ-1'!I26</f>
        <v>0</v>
      </c>
      <c r="H26" s="164">
        <f>'Эл.ДУ-1'!J26</f>
        <v>0</v>
      </c>
      <c r="I26" s="523">
        <f t="shared" si="0"/>
        <v>0</v>
      </c>
      <c r="J26" s="524">
        <v>0</v>
      </c>
      <c r="K26" s="163">
        <f>'Эл. ДУ-3'!AQ26</f>
        <v>0</v>
      </c>
      <c r="L26" s="531">
        <f>'Эл. ДУ-3'!AR26</f>
        <v>0</v>
      </c>
      <c r="M26" s="593">
        <f t="shared" si="1"/>
        <v>0</v>
      </c>
      <c r="N26" s="594">
        <f t="shared" si="2"/>
        <v>0</v>
      </c>
    </row>
    <row r="27" spans="1:14" ht="15.75">
      <c r="A27" s="86">
        <v>16</v>
      </c>
      <c r="B27" s="729" t="s">
        <v>109</v>
      </c>
      <c r="C27" s="694"/>
      <c r="D27" s="695"/>
      <c r="E27" s="373" t="s">
        <v>17</v>
      </c>
      <c r="F27" s="375">
        <v>85</v>
      </c>
      <c r="G27" s="197">
        <f>'Эл.ДУ-1'!I27</f>
        <v>0</v>
      </c>
      <c r="H27" s="164">
        <f>'Эл.ДУ-1'!J27</f>
        <v>0</v>
      </c>
      <c r="I27" s="523">
        <f t="shared" si="0"/>
        <v>0</v>
      </c>
      <c r="J27" s="524">
        <v>0</v>
      </c>
      <c r="K27" s="163">
        <f>'Эл. ДУ-3'!AQ27</f>
        <v>0</v>
      </c>
      <c r="L27" s="531">
        <f>'Эл. ДУ-3'!AR27</f>
        <v>0</v>
      </c>
      <c r="M27" s="593">
        <f t="shared" si="1"/>
        <v>0</v>
      </c>
      <c r="N27" s="594">
        <f t="shared" si="2"/>
        <v>0</v>
      </c>
    </row>
    <row r="28" spans="1:14" ht="15.75">
      <c r="A28" s="86">
        <v>17</v>
      </c>
      <c r="B28" s="729" t="s">
        <v>110</v>
      </c>
      <c r="C28" s="694"/>
      <c r="D28" s="695"/>
      <c r="E28" s="373" t="s">
        <v>17</v>
      </c>
      <c r="F28" s="375">
        <v>50</v>
      </c>
      <c r="G28" s="197">
        <f>'Эл.ДУ-1'!I28</f>
        <v>0</v>
      </c>
      <c r="H28" s="164">
        <f>'Эл.ДУ-1'!J28</f>
        <v>0</v>
      </c>
      <c r="I28" s="523">
        <f aca="true" t="shared" si="3" ref="I28:I57">G28</f>
        <v>0</v>
      </c>
      <c r="J28" s="524">
        <v>0</v>
      </c>
      <c r="K28" s="163">
        <f>'Эл. ДУ-3'!AQ28</f>
        <v>0</v>
      </c>
      <c r="L28" s="531">
        <f>'Эл. ДУ-3'!AR28</f>
        <v>0</v>
      </c>
      <c r="M28" s="593">
        <f t="shared" si="1"/>
        <v>0</v>
      </c>
      <c r="N28" s="594">
        <f t="shared" si="2"/>
        <v>0</v>
      </c>
    </row>
    <row r="29" spans="1:14" ht="15.75">
      <c r="A29" s="86">
        <v>18</v>
      </c>
      <c r="B29" s="729" t="s">
        <v>111</v>
      </c>
      <c r="C29" s="694"/>
      <c r="D29" s="695"/>
      <c r="E29" s="373" t="s">
        <v>17</v>
      </c>
      <c r="F29" s="375">
        <v>20</v>
      </c>
      <c r="G29" s="197">
        <f>'Эл.ДУ-1'!I29</f>
        <v>0</v>
      </c>
      <c r="H29" s="164">
        <f>'Эл.ДУ-1'!J29</f>
        <v>0</v>
      </c>
      <c r="I29" s="523">
        <f t="shared" si="3"/>
        <v>0</v>
      </c>
      <c r="J29" s="524">
        <v>0</v>
      </c>
      <c r="K29" s="163">
        <f>'Эл. ДУ-3'!AQ29</f>
        <v>0</v>
      </c>
      <c r="L29" s="531">
        <f>'Эл. ДУ-3'!AR29</f>
        <v>0</v>
      </c>
      <c r="M29" s="593">
        <f t="shared" si="1"/>
        <v>0</v>
      </c>
      <c r="N29" s="594">
        <f t="shared" si="2"/>
        <v>0</v>
      </c>
    </row>
    <row r="30" spans="1:14" ht="15.75">
      <c r="A30" s="86">
        <v>19</v>
      </c>
      <c r="B30" s="693" t="s">
        <v>112</v>
      </c>
      <c r="C30" s="694"/>
      <c r="D30" s="695"/>
      <c r="E30" s="373" t="s">
        <v>17</v>
      </c>
      <c r="F30" s="375">
        <v>95</v>
      </c>
      <c r="G30" s="197">
        <f>'Эл.ДУ-1'!I30</f>
        <v>0</v>
      </c>
      <c r="H30" s="164">
        <f>'Эл.ДУ-1'!J30</f>
        <v>0</v>
      </c>
      <c r="I30" s="523">
        <f t="shared" si="3"/>
        <v>0</v>
      </c>
      <c r="J30" s="524">
        <v>0</v>
      </c>
      <c r="K30" s="163">
        <f>'Эл. ДУ-3'!AQ30</f>
        <v>10</v>
      </c>
      <c r="L30" s="531">
        <f>'Эл. ДУ-3'!AR30</f>
        <v>950</v>
      </c>
      <c r="M30" s="593">
        <f t="shared" si="1"/>
        <v>10</v>
      </c>
      <c r="N30" s="594">
        <f t="shared" si="2"/>
        <v>950</v>
      </c>
    </row>
    <row r="31" spans="1:14" ht="15.75">
      <c r="A31" s="86">
        <v>20</v>
      </c>
      <c r="B31" s="729" t="s">
        <v>114</v>
      </c>
      <c r="C31" s="694"/>
      <c r="D31" s="695"/>
      <c r="E31" s="373" t="s">
        <v>17</v>
      </c>
      <c r="F31" s="375">
        <v>75</v>
      </c>
      <c r="G31" s="197">
        <f>'Эл.ДУ-1'!I31</f>
        <v>0</v>
      </c>
      <c r="H31" s="164">
        <f>'Эл.ДУ-1'!J31</f>
        <v>0</v>
      </c>
      <c r="I31" s="523">
        <f t="shared" si="3"/>
        <v>0</v>
      </c>
      <c r="J31" s="524">
        <v>0</v>
      </c>
      <c r="K31" s="163">
        <f>'Эл. ДУ-3'!AQ31</f>
        <v>33</v>
      </c>
      <c r="L31" s="531">
        <f>'Эл. ДУ-3'!AR31</f>
        <v>2475</v>
      </c>
      <c r="M31" s="593">
        <f t="shared" si="1"/>
        <v>33</v>
      </c>
      <c r="N31" s="594">
        <f t="shared" si="2"/>
        <v>2475</v>
      </c>
    </row>
    <row r="32" spans="1:14" ht="15.75">
      <c r="A32" s="86">
        <v>21</v>
      </c>
      <c r="B32" s="729" t="s">
        <v>115</v>
      </c>
      <c r="C32" s="694"/>
      <c r="D32" s="695"/>
      <c r="E32" s="373" t="s">
        <v>17</v>
      </c>
      <c r="F32" s="375">
        <v>35</v>
      </c>
      <c r="G32" s="197">
        <f>'Эл.ДУ-1'!I32</f>
        <v>0</v>
      </c>
      <c r="H32" s="164">
        <f>'Эл.ДУ-1'!J32</f>
        <v>0</v>
      </c>
      <c r="I32" s="523">
        <f t="shared" si="3"/>
        <v>0</v>
      </c>
      <c r="J32" s="524">
        <v>0</v>
      </c>
      <c r="K32" s="163">
        <f>'Эл. ДУ-3'!AQ32</f>
        <v>8</v>
      </c>
      <c r="L32" s="531">
        <f>'Эл. ДУ-3'!AR32</f>
        <v>280</v>
      </c>
      <c r="M32" s="593">
        <f t="shared" si="1"/>
        <v>8</v>
      </c>
      <c r="N32" s="594">
        <f t="shared" si="2"/>
        <v>280</v>
      </c>
    </row>
    <row r="33" spans="1:14" ht="15.75">
      <c r="A33" s="86">
        <v>22</v>
      </c>
      <c r="B33" s="693" t="s">
        <v>185</v>
      </c>
      <c r="C33" s="699"/>
      <c r="D33" s="700"/>
      <c r="E33" s="373" t="s">
        <v>9</v>
      </c>
      <c r="F33" s="375">
        <v>55</v>
      </c>
      <c r="G33" s="197">
        <f>'Эл.ДУ-1'!I33</f>
        <v>0</v>
      </c>
      <c r="H33" s="164">
        <f>'Эл.ДУ-1'!J33</f>
        <v>0</v>
      </c>
      <c r="I33" s="523">
        <f t="shared" si="3"/>
        <v>0</v>
      </c>
      <c r="J33" s="524">
        <v>0</v>
      </c>
      <c r="K33" s="163">
        <f>'Эл. ДУ-3'!AQ33</f>
        <v>0</v>
      </c>
      <c r="L33" s="531">
        <f>'Эл. ДУ-3'!AR33</f>
        <v>0</v>
      </c>
      <c r="M33" s="593">
        <f t="shared" si="1"/>
        <v>0</v>
      </c>
      <c r="N33" s="594">
        <f t="shared" si="2"/>
        <v>0</v>
      </c>
    </row>
    <row r="34" spans="1:14" ht="15.75">
      <c r="A34" s="86">
        <v>23</v>
      </c>
      <c r="B34" s="729" t="s">
        <v>113</v>
      </c>
      <c r="C34" s="694"/>
      <c r="D34" s="695"/>
      <c r="E34" s="373" t="s">
        <v>9</v>
      </c>
      <c r="F34" s="375">
        <v>230</v>
      </c>
      <c r="G34" s="197">
        <f>'Эл.ДУ-1'!I34</f>
        <v>0</v>
      </c>
      <c r="H34" s="164">
        <f>'Эл.ДУ-1'!J34</f>
        <v>0</v>
      </c>
      <c r="I34" s="523">
        <f t="shared" si="3"/>
        <v>0</v>
      </c>
      <c r="J34" s="524">
        <v>0</v>
      </c>
      <c r="K34" s="163">
        <f>'Эл. ДУ-3'!AQ34</f>
        <v>0</v>
      </c>
      <c r="L34" s="531">
        <f>'Эл. ДУ-3'!AR34</f>
        <v>0</v>
      </c>
      <c r="M34" s="593">
        <f t="shared" si="1"/>
        <v>0</v>
      </c>
      <c r="N34" s="594">
        <f t="shared" si="2"/>
        <v>0</v>
      </c>
    </row>
    <row r="35" spans="1:14" ht="15.75">
      <c r="A35" s="86">
        <v>24</v>
      </c>
      <c r="B35" s="724" t="s">
        <v>161</v>
      </c>
      <c r="C35" s="724"/>
      <c r="D35" s="724"/>
      <c r="E35" s="373" t="s">
        <v>9</v>
      </c>
      <c r="F35" s="375">
        <v>80</v>
      </c>
      <c r="G35" s="197">
        <f>'Эл.ДУ-1'!I35</f>
        <v>0</v>
      </c>
      <c r="H35" s="164">
        <f>'Эл.ДУ-1'!J35</f>
        <v>0</v>
      </c>
      <c r="I35" s="523">
        <f t="shared" si="3"/>
        <v>0</v>
      </c>
      <c r="J35" s="524">
        <v>0</v>
      </c>
      <c r="K35" s="163">
        <f>'Эл. ДУ-3'!AQ35</f>
        <v>70</v>
      </c>
      <c r="L35" s="531">
        <f>'Эл. ДУ-3'!AR35</f>
        <v>5600</v>
      </c>
      <c r="M35" s="593">
        <f t="shared" si="1"/>
        <v>70</v>
      </c>
      <c r="N35" s="594">
        <f t="shared" si="2"/>
        <v>5600</v>
      </c>
    </row>
    <row r="36" spans="1:14" ht="15.75">
      <c r="A36" s="86">
        <v>25</v>
      </c>
      <c r="B36" s="693" t="s">
        <v>187</v>
      </c>
      <c r="C36" s="694"/>
      <c r="D36" s="695"/>
      <c r="E36" s="373" t="s">
        <v>45</v>
      </c>
      <c r="F36" s="375">
        <v>80</v>
      </c>
      <c r="G36" s="197">
        <f>'Эл.ДУ-1'!I36</f>
        <v>0</v>
      </c>
      <c r="H36" s="164">
        <f>'Эл.ДУ-1'!J36</f>
        <v>0</v>
      </c>
      <c r="I36" s="523">
        <f t="shared" si="3"/>
        <v>0</v>
      </c>
      <c r="J36" s="524">
        <v>0</v>
      </c>
      <c r="K36" s="163">
        <f>'Эл. ДУ-3'!AQ36</f>
        <v>60</v>
      </c>
      <c r="L36" s="531">
        <f>'Эл. ДУ-3'!AR36</f>
        <v>4800</v>
      </c>
      <c r="M36" s="593">
        <f t="shared" si="1"/>
        <v>60</v>
      </c>
      <c r="N36" s="594">
        <f t="shared" si="2"/>
        <v>4800</v>
      </c>
    </row>
    <row r="37" spans="1:14" ht="15.75">
      <c r="A37" s="86">
        <v>26</v>
      </c>
      <c r="B37" s="724" t="s">
        <v>188</v>
      </c>
      <c r="C37" s="725"/>
      <c r="D37" s="725"/>
      <c r="E37" s="373" t="s">
        <v>45</v>
      </c>
      <c r="F37" s="375">
        <v>100</v>
      </c>
      <c r="G37" s="197">
        <f>'Эл.ДУ-1'!I37</f>
        <v>0</v>
      </c>
      <c r="H37" s="164">
        <f>'Эл.ДУ-1'!J37</f>
        <v>0</v>
      </c>
      <c r="I37" s="523">
        <f t="shared" si="3"/>
        <v>0</v>
      </c>
      <c r="J37" s="524">
        <v>0</v>
      </c>
      <c r="K37" s="163">
        <f>'Эл. ДУ-3'!AQ37</f>
        <v>60</v>
      </c>
      <c r="L37" s="531">
        <f>'Эл. ДУ-3'!AR37</f>
        <v>6000</v>
      </c>
      <c r="M37" s="593">
        <f t="shared" si="1"/>
        <v>60</v>
      </c>
      <c r="N37" s="594">
        <f t="shared" si="2"/>
        <v>6000</v>
      </c>
    </row>
    <row r="38" spans="1:14" ht="15.75">
      <c r="A38" s="86">
        <v>27</v>
      </c>
      <c r="B38" s="724" t="s">
        <v>199</v>
      </c>
      <c r="C38" s="725"/>
      <c r="D38" s="725"/>
      <c r="E38" s="373" t="s">
        <v>17</v>
      </c>
      <c r="F38" s="375">
        <v>780</v>
      </c>
      <c r="G38" s="197">
        <f>'Эл.ДУ-1'!I38</f>
        <v>0</v>
      </c>
      <c r="H38" s="164">
        <f>'Эл.ДУ-1'!J38</f>
        <v>0</v>
      </c>
      <c r="I38" s="523">
        <f t="shared" si="3"/>
        <v>0</v>
      </c>
      <c r="J38" s="524">
        <v>0</v>
      </c>
      <c r="K38" s="163">
        <f>'Эл. ДУ-3'!AQ38</f>
        <v>155</v>
      </c>
      <c r="L38" s="531">
        <f>'Эл. ДУ-3'!AR38</f>
        <v>120900</v>
      </c>
      <c r="M38" s="593">
        <f t="shared" si="1"/>
        <v>155</v>
      </c>
      <c r="N38" s="594">
        <f t="shared" si="2"/>
        <v>120900</v>
      </c>
    </row>
    <row r="39" spans="1:14" ht="15.75">
      <c r="A39" s="86">
        <v>28</v>
      </c>
      <c r="B39" s="693" t="s">
        <v>186</v>
      </c>
      <c r="C39" s="699"/>
      <c r="D39" s="700"/>
      <c r="E39" s="373" t="s">
        <v>17</v>
      </c>
      <c r="F39" s="375">
        <v>650</v>
      </c>
      <c r="G39" s="197">
        <f>'Эл.ДУ-1'!I39</f>
        <v>0</v>
      </c>
      <c r="H39" s="164">
        <f>'Эл.ДУ-1'!J39</f>
        <v>0</v>
      </c>
      <c r="I39" s="523">
        <f t="shared" si="3"/>
        <v>0</v>
      </c>
      <c r="J39" s="524">
        <v>0</v>
      </c>
      <c r="K39" s="163">
        <f>'Эл. ДУ-3'!AQ39</f>
        <v>6</v>
      </c>
      <c r="L39" s="531">
        <f>'Эл. ДУ-3'!AR39</f>
        <v>3900</v>
      </c>
      <c r="M39" s="593">
        <f t="shared" si="1"/>
        <v>6</v>
      </c>
      <c r="N39" s="594">
        <f t="shared" si="2"/>
        <v>3900</v>
      </c>
    </row>
    <row r="40" spans="1:14" ht="15.75">
      <c r="A40" s="86">
        <v>29</v>
      </c>
      <c r="B40" s="729" t="s">
        <v>200</v>
      </c>
      <c r="C40" s="694"/>
      <c r="D40" s="695"/>
      <c r="E40" s="373" t="s">
        <v>17</v>
      </c>
      <c r="F40" s="375">
        <v>20</v>
      </c>
      <c r="G40" s="197">
        <f>'Эл.ДУ-1'!I40</f>
        <v>0</v>
      </c>
      <c r="H40" s="164">
        <f>'Эл.ДУ-1'!J40</f>
        <v>0</v>
      </c>
      <c r="I40" s="523">
        <f t="shared" si="3"/>
        <v>0</v>
      </c>
      <c r="J40" s="524">
        <v>0</v>
      </c>
      <c r="K40" s="163">
        <f>'Эл. ДУ-3'!AQ40</f>
        <v>24</v>
      </c>
      <c r="L40" s="531">
        <f>'Эл. ДУ-3'!AR40</f>
        <v>480</v>
      </c>
      <c r="M40" s="593">
        <f t="shared" si="1"/>
        <v>24</v>
      </c>
      <c r="N40" s="594">
        <f t="shared" si="2"/>
        <v>480</v>
      </c>
    </row>
    <row r="41" spans="1:14" ht="15.75">
      <c r="A41" s="86">
        <v>30</v>
      </c>
      <c r="B41" s="693" t="s">
        <v>277</v>
      </c>
      <c r="C41" s="694"/>
      <c r="D41" s="695"/>
      <c r="E41" s="373" t="s">
        <v>17</v>
      </c>
      <c r="F41" s="374">
        <v>250</v>
      </c>
      <c r="G41" s="197">
        <f>'Эл.ДУ-1'!I41</f>
        <v>0</v>
      </c>
      <c r="H41" s="164">
        <f>'Эл.ДУ-1'!J41</f>
        <v>0</v>
      </c>
      <c r="I41" s="523">
        <f t="shared" si="3"/>
        <v>0</v>
      </c>
      <c r="J41" s="524">
        <v>0</v>
      </c>
      <c r="K41" s="163">
        <f>'Эл. ДУ-3'!AQ41</f>
        <v>214</v>
      </c>
      <c r="L41" s="531">
        <f>'Эл. ДУ-3'!AR41</f>
        <v>53500</v>
      </c>
      <c r="M41" s="593">
        <f t="shared" si="1"/>
        <v>214</v>
      </c>
      <c r="N41" s="594">
        <f t="shared" si="2"/>
        <v>53500</v>
      </c>
    </row>
    <row r="42" spans="1:14" ht="15.75">
      <c r="A42" s="86">
        <v>31</v>
      </c>
      <c r="B42" s="729" t="s">
        <v>266</v>
      </c>
      <c r="C42" s="699"/>
      <c r="D42" s="700"/>
      <c r="E42" s="373" t="s">
        <v>17</v>
      </c>
      <c r="F42" s="375">
        <v>550</v>
      </c>
      <c r="G42" s="197">
        <f>'Эл.ДУ-1'!I42</f>
        <v>0</v>
      </c>
      <c r="H42" s="164">
        <f>'Эл.ДУ-1'!J42</f>
        <v>0</v>
      </c>
      <c r="I42" s="523">
        <f t="shared" si="3"/>
        <v>0</v>
      </c>
      <c r="J42" s="524">
        <v>0</v>
      </c>
      <c r="K42" s="163">
        <f>'Эл. ДУ-3'!AQ42</f>
        <v>238</v>
      </c>
      <c r="L42" s="531">
        <f>'Эл. ДУ-3'!AR42</f>
        <v>130900</v>
      </c>
      <c r="M42" s="593">
        <f t="shared" si="1"/>
        <v>238</v>
      </c>
      <c r="N42" s="594">
        <f t="shared" si="2"/>
        <v>130900</v>
      </c>
    </row>
    <row r="43" spans="1:14" ht="15.75">
      <c r="A43" s="86">
        <v>32</v>
      </c>
      <c r="B43" s="693" t="s">
        <v>278</v>
      </c>
      <c r="C43" s="699"/>
      <c r="D43" s="700"/>
      <c r="E43" s="373" t="s">
        <v>17</v>
      </c>
      <c r="F43" s="375">
        <v>2850</v>
      </c>
      <c r="G43" s="197">
        <f>'Эл.ДУ-1'!I43</f>
        <v>0</v>
      </c>
      <c r="H43" s="164">
        <f>'Эл.ДУ-1'!J43</f>
        <v>0</v>
      </c>
      <c r="I43" s="523">
        <f t="shared" si="3"/>
        <v>0</v>
      </c>
      <c r="J43" s="524">
        <v>0</v>
      </c>
      <c r="K43" s="163">
        <f>'Эл. ДУ-3'!AQ43</f>
        <v>0</v>
      </c>
      <c r="L43" s="531">
        <f>'Эл. ДУ-3'!AR43</f>
        <v>0</v>
      </c>
      <c r="M43" s="593">
        <f t="shared" si="1"/>
        <v>0</v>
      </c>
      <c r="N43" s="594">
        <f t="shared" si="2"/>
        <v>0</v>
      </c>
    </row>
    <row r="44" spans="1:14" ht="15.75">
      <c r="A44" s="86">
        <v>33</v>
      </c>
      <c r="B44" s="724" t="s">
        <v>279</v>
      </c>
      <c r="C44" s="725"/>
      <c r="D44" s="725"/>
      <c r="E44" s="373" t="s">
        <v>17</v>
      </c>
      <c r="F44" s="375">
        <v>3900</v>
      </c>
      <c r="G44" s="197">
        <f>'Эл.ДУ-1'!I44</f>
        <v>0</v>
      </c>
      <c r="H44" s="164">
        <f>'Эл.ДУ-1'!J44</f>
        <v>0</v>
      </c>
      <c r="I44" s="523">
        <f t="shared" si="3"/>
        <v>0</v>
      </c>
      <c r="J44" s="524">
        <v>0</v>
      </c>
      <c r="K44" s="163">
        <f>'Эл. ДУ-3'!AQ44</f>
        <v>0</v>
      </c>
      <c r="L44" s="531">
        <f>'Эл. ДУ-3'!AR44</f>
        <v>0</v>
      </c>
      <c r="M44" s="593">
        <f t="shared" si="1"/>
        <v>0</v>
      </c>
      <c r="N44" s="594">
        <f t="shared" si="2"/>
        <v>0</v>
      </c>
    </row>
    <row r="45" spans="1:14" ht="15.75">
      <c r="A45" s="86">
        <v>34</v>
      </c>
      <c r="B45" s="729" t="s">
        <v>232</v>
      </c>
      <c r="C45" s="699"/>
      <c r="D45" s="700"/>
      <c r="E45" s="373" t="s">
        <v>17</v>
      </c>
      <c r="F45" s="375">
        <v>1500</v>
      </c>
      <c r="G45" s="197">
        <f>'Эл.ДУ-1'!I45</f>
        <v>0</v>
      </c>
      <c r="H45" s="164">
        <f>'Эл.ДУ-1'!J45</f>
        <v>0</v>
      </c>
      <c r="I45" s="523">
        <f t="shared" si="3"/>
        <v>0</v>
      </c>
      <c r="J45" s="524">
        <v>0</v>
      </c>
      <c r="K45" s="163">
        <f>'Эл. ДУ-3'!AQ45</f>
        <v>0</v>
      </c>
      <c r="L45" s="531">
        <f>'Эл. ДУ-3'!AR45</f>
        <v>0</v>
      </c>
      <c r="M45" s="593">
        <f t="shared" si="1"/>
        <v>0</v>
      </c>
      <c r="N45" s="594">
        <f t="shared" si="2"/>
        <v>0</v>
      </c>
    </row>
    <row r="46" spans="1:14" ht="15.75">
      <c r="A46" s="86">
        <v>35</v>
      </c>
      <c r="B46" s="693" t="s">
        <v>160</v>
      </c>
      <c r="C46" s="699"/>
      <c r="D46" s="700"/>
      <c r="E46" s="373" t="s">
        <v>17</v>
      </c>
      <c r="F46" s="375">
        <v>550</v>
      </c>
      <c r="G46" s="197">
        <f>'Эл.ДУ-1'!I46</f>
        <v>0</v>
      </c>
      <c r="H46" s="164">
        <f>'Эл.ДУ-1'!J46</f>
        <v>0</v>
      </c>
      <c r="I46" s="523">
        <f t="shared" si="3"/>
        <v>0</v>
      </c>
      <c r="J46" s="524">
        <v>0</v>
      </c>
      <c r="K46" s="163">
        <f>'Эл. ДУ-3'!AQ46</f>
        <v>0</v>
      </c>
      <c r="L46" s="531">
        <f>'Эл. ДУ-3'!AR46</f>
        <v>0</v>
      </c>
      <c r="M46" s="593">
        <f t="shared" si="1"/>
        <v>0</v>
      </c>
      <c r="N46" s="594">
        <f t="shared" si="2"/>
        <v>0</v>
      </c>
    </row>
    <row r="47" spans="1:14" ht="15.75">
      <c r="A47" s="86">
        <v>36</v>
      </c>
      <c r="B47" s="725" t="s">
        <v>202</v>
      </c>
      <c r="C47" s="724"/>
      <c r="D47" s="724"/>
      <c r="E47" s="373" t="s">
        <v>17</v>
      </c>
      <c r="F47" s="375">
        <v>550</v>
      </c>
      <c r="G47" s="197">
        <f>'Эл.ДУ-1'!I47</f>
        <v>0</v>
      </c>
      <c r="H47" s="164">
        <f>'Эл.ДУ-1'!J47</f>
        <v>0</v>
      </c>
      <c r="I47" s="523">
        <f t="shared" si="3"/>
        <v>0</v>
      </c>
      <c r="J47" s="524">
        <v>0</v>
      </c>
      <c r="K47" s="163">
        <f>'Эл. ДУ-3'!AQ47</f>
        <v>0</v>
      </c>
      <c r="L47" s="531">
        <f>'Эл. ДУ-3'!AR47</f>
        <v>0</v>
      </c>
      <c r="M47" s="593">
        <f t="shared" si="1"/>
        <v>0</v>
      </c>
      <c r="N47" s="594">
        <f t="shared" si="2"/>
        <v>0</v>
      </c>
    </row>
    <row r="48" spans="1:14" ht="15.75">
      <c r="A48" s="86">
        <v>37</v>
      </c>
      <c r="B48" s="693" t="s">
        <v>159</v>
      </c>
      <c r="C48" s="694"/>
      <c r="D48" s="695"/>
      <c r="E48" s="373" t="s">
        <v>9</v>
      </c>
      <c r="F48" s="375">
        <v>90</v>
      </c>
      <c r="G48" s="197">
        <f>'Эл.ДУ-1'!I48</f>
        <v>0</v>
      </c>
      <c r="H48" s="164">
        <f>'Эл.ДУ-1'!J47</f>
        <v>0</v>
      </c>
      <c r="I48" s="523">
        <f t="shared" si="3"/>
        <v>0</v>
      </c>
      <c r="J48" s="524">
        <v>0</v>
      </c>
      <c r="K48" s="163">
        <f>'Эл. ДУ-3'!AQ48</f>
        <v>0</v>
      </c>
      <c r="L48" s="531">
        <f>'Эл. ДУ-3'!AR48</f>
        <v>0</v>
      </c>
      <c r="M48" s="593">
        <f t="shared" si="1"/>
        <v>0</v>
      </c>
      <c r="N48" s="594">
        <f t="shared" si="2"/>
        <v>0</v>
      </c>
    </row>
    <row r="49" spans="1:14" ht="15.75">
      <c r="A49" s="86">
        <v>38</v>
      </c>
      <c r="B49" s="729" t="s">
        <v>116</v>
      </c>
      <c r="C49" s="694"/>
      <c r="D49" s="695"/>
      <c r="E49" s="373" t="s">
        <v>9</v>
      </c>
      <c r="F49" s="375">
        <v>100</v>
      </c>
      <c r="G49" s="197">
        <f>'Эл.ДУ-1'!I49</f>
        <v>0</v>
      </c>
      <c r="H49" s="164">
        <f>'Эл.ДУ-1'!J48</f>
        <v>0</v>
      </c>
      <c r="I49" s="523">
        <f t="shared" si="3"/>
        <v>0</v>
      </c>
      <c r="J49" s="524">
        <v>0</v>
      </c>
      <c r="K49" s="163">
        <f>'Эл. ДУ-3'!AQ49</f>
        <v>0</v>
      </c>
      <c r="L49" s="531">
        <f>'Эл. ДУ-3'!AR49</f>
        <v>0</v>
      </c>
      <c r="M49" s="593">
        <f t="shared" si="1"/>
        <v>0</v>
      </c>
      <c r="N49" s="594">
        <f t="shared" si="2"/>
        <v>0</v>
      </c>
    </row>
    <row r="50" spans="1:14" ht="15.75">
      <c r="A50" s="86">
        <v>39</v>
      </c>
      <c r="B50" s="693" t="s">
        <v>268</v>
      </c>
      <c r="C50" s="694"/>
      <c r="D50" s="695"/>
      <c r="E50" s="373" t="s">
        <v>17</v>
      </c>
      <c r="F50" s="375">
        <v>3800</v>
      </c>
      <c r="G50" s="197">
        <f>'Эл.ДУ-1'!I50</f>
        <v>0</v>
      </c>
      <c r="H50" s="164">
        <f>'Эл.ДУ-1'!J49</f>
        <v>0</v>
      </c>
      <c r="I50" s="523">
        <f t="shared" si="3"/>
        <v>0</v>
      </c>
      <c r="J50" s="524">
        <v>0</v>
      </c>
      <c r="K50" s="163">
        <f>'Эл. ДУ-3'!AQ50</f>
        <v>3</v>
      </c>
      <c r="L50" s="531">
        <f>'Эл. ДУ-3'!AR50</f>
        <v>11400</v>
      </c>
      <c r="M50" s="593">
        <f t="shared" si="1"/>
        <v>3</v>
      </c>
      <c r="N50" s="594">
        <f t="shared" si="2"/>
        <v>11400</v>
      </c>
    </row>
    <row r="51" spans="1:14" ht="15.75">
      <c r="A51" s="86">
        <v>40</v>
      </c>
      <c r="B51" s="724" t="s">
        <v>209</v>
      </c>
      <c r="C51" s="725"/>
      <c r="D51" s="725"/>
      <c r="E51" s="373" t="s">
        <v>9</v>
      </c>
      <c r="F51" s="375">
        <v>195</v>
      </c>
      <c r="G51" s="197">
        <f>'Эл.ДУ-1'!I51</f>
        <v>0</v>
      </c>
      <c r="H51" s="164">
        <f>'Эл.ДУ-1'!J50</f>
        <v>0</v>
      </c>
      <c r="I51" s="523">
        <f t="shared" si="3"/>
        <v>0</v>
      </c>
      <c r="J51" s="524">
        <v>0</v>
      </c>
      <c r="K51" s="163">
        <f>'Эл. ДУ-3'!AQ51</f>
        <v>0</v>
      </c>
      <c r="L51" s="531">
        <f>'Эл. ДУ-3'!AR51</f>
        <v>0</v>
      </c>
      <c r="M51" s="593">
        <f t="shared" si="1"/>
        <v>0</v>
      </c>
      <c r="N51" s="594">
        <f t="shared" si="2"/>
        <v>0</v>
      </c>
    </row>
    <row r="52" spans="1:14" ht="15.75">
      <c r="A52" s="86">
        <v>41</v>
      </c>
      <c r="B52" s="724" t="s">
        <v>117</v>
      </c>
      <c r="C52" s="725"/>
      <c r="D52" s="725"/>
      <c r="E52" s="373" t="s">
        <v>9</v>
      </c>
      <c r="F52" s="375">
        <v>185</v>
      </c>
      <c r="G52" s="197">
        <f>'Эл.ДУ-1'!I51</f>
        <v>0</v>
      </c>
      <c r="H52" s="164">
        <f>'Эл.ДУ-1'!J51</f>
        <v>0</v>
      </c>
      <c r="I52" s="523">
        <f t="shared" si="3"/>
        <v>0</v>
      </c>
      <c r="J52" s="524">
        <v>0</v>
      </c>
      <c r="K52" s="163">
        <f>'Эл. ДУ-3'!AQ52</f>
        <v>0</v>
      </c>
      <c r="L52" s="531">
        <f>'Эл. ДУ-3'!AR52</f>
        <v>0</v>
      </c>
      <c r="M52" s="593">
        <f t="shared" si="1"/>
        <v>0</v>
      </c>
      <c r="N52" s="594">
        <f t="shared" si="2"/>
        <v>0</v>
      </c>
    </row>
    <row r="53" spans="1:14" ht="15.75">
      <c r="A53" s="86">
        <v>42</v>
      </c>
      <c r="B53" s="724" t="s">
        <v>203</v>
      </c>
      <c r="C53" s="725"/>
      <c r="D53" s="725"/>
      <c r="E53" s="373" t="s">
        <v>9</v>
      </c>
      <c r="F53" s="379">
        <v>80</v>
      </c>
      <c r="G53" s="197">
        <f>'Эл.ДУ-1'!I52</f>
        <v>0</v>
      </c>
      <c r="H53" s="164">
        <f>'Эл.ДУ-1'!J52</f>
        <v>0</v>
      </c>
      <c r="I53" s="523">
        <f t="shared" si="3"/>
        <v>0</v>
      </c>
      <c r="J53" s="524">
        <v>0</v>
      </c>
      <c r="K53" s="163">
        <f>'Эл. ДУ-3'!AQ53</f>
        <v>520</v>
      </c>
      <c r="L53" s="531">
        <f>'Эл. ДУ-3'!AR53</f>
        <v>41600</v>
      </c>
      <c r="M53" s="593">
        <f t="shared" si="1"/>
        <v>520</v>
      </c>
      <c r="N53" s="594">
        <f t="shared" si="2"/>
        <v>41600</v>
      </c>
    </row>
    <row r="54" spans="1:14" ht="15.75">
      <c r="A54" s="86">
        <v>43</v>
      </c>
      <c r="B54" s="724" t="s">
        <v>204</v>
      </c>
      <c r="C54" s="725"/>
      <c r="D54" s="725"/>
      <c r="E54" s="380" t="s">
        <v>9</v>
      </c>
      <c r="F54" s="380">
        <v>70</v>
      </c>
      <c r="G54" s="197">
        <f>'Эл.ДУ-1'!I53</f>
        <v>0</v>
      </c>
      <c r="H54" s="164">
        <f>'Эл.ДУ-1'!J53</f>
        <v>0</v>
      </c>
      <c r="I54" s="523">
        <f t="shared" si="3"/>
        <v>0</v>
      </c>
      <c r="J54" s="524">
        <v>0</v>
      </c>
      <c r="K54" s="163">
        <f>'Эл. ДУ-3'!AQ54</f>
        <v>214</v>
      </c>
      <c r="L54" s="531">
        <f>'Эл. ДУ-3'!AR54</f>
        <v>14980</v>
      </c>
      <c r="M54" s="593">
        <f t="shared" si="1"/>
        <v>214</v>
      </c>
      <c r="N54" s="594">
        <f t="shared" si="2"/>
        <v>14980</v>
      </c>
    </row>
    <row r="55" spans="1:14" ht="15.75">
      <c r="A55" s="86">
        <v>44</v>
      </c>
      <c r="B55" s="724" t="s">
        <v>205</v>
      </c>
      <c r="C55" s="725"/>
      <c r="D55" s="725"/>
      <c r="E55" s="373" t="s">
        <v>9</v>
      </c>
      <c r="F55" s="375">
        <v>120</v>
      </c>
      <c r="G55" s="197">
        <f>'Эл.ДУ-1'!I54</f>
        <v>0</v>
      </c>
      <c r="H55" s="164">
        <f>'Эл.ДУ-1'!J54</f>
        <v>0</v>
      </c>
      <c r="I55" s="523">
        <f t="shared" si="3"/>
        <v>0</v>
      </c>
      <c r="J55" s="524">
        <v>0</v>
      </c>
      <c r="K55" s="163">
        <f>'Эл. ДУ-3'!AQ55</f>
        <v>540</v>
      </c>
      <c r="L55" s="531">
        <f>'Эл. ДУ-3'!AR55</f>
        <v>64800</v>
      </c>
      <c r="M55" s="593">
        <f t="shared" si="1"/>
        <v>540</v>
      </c>
      <c r="N55" s="594">
        <f t="shared" si="2"/>
        <v>64800</v>
      </c>
    </row>
    <row r="56" spans="1:14" ht="15.75">
      <c r="A56" s="86">
        <v>45</v>
      </c>
      <c r="B56" s="693" t="s">
        <v>206</v>
      </c>
      <c r="C56" s="699"/>
      <c r="D56" s="700"/>
      <c r="E56" s="373" t="s">
        <v>9</v>
      </c>
      <c r="F56" s="375">
        <v>150</v>
      </c>
      <c r="G56" s="197">
        <f>'Эл.ДУ-1'!I56</f>
        <v>0</v>
      </c>
      <c r="H56" s="164">
        <f>'Эл.ДУ-1'!J56</f>
        <v>0</v>
      </c>
      <c r="I56" s="523">
        <v>0</v>
      </c>
      <c r="J56" s="524">
        <v>0</v>
      </c>
      <c r="K56" s="163">
        <f>'Эл. ДУ-3'!AQ56</f>
        <v>0</v>
      </c>
      <c r="L56" s="531">
        <f>'Эл. ДУ-3'!AR56</f>
        <v>0</v>
      </c>
      <c r="M56" s="593">
        <f t="shared" si="1"/>
        <v>0</v>
      </c>
      <c r="N56" s="594">
        <f t="shared" si="2"/>
        <v>0</v>
      </c>
    </row>
    <row r="57" spans="1:14" ht="15">
      <c r="A57" s="86">
        <v>46</v>
      </c>
      <c r="B57" s="798" t="s">
        <v>176</v>
      </c>
      <c r="C57" s="727"/>
      <c r="D57" s="728"/>
      <c r="E57" s="330"/>
      <c r="F57" s="330"/>
      <c r="G57" s="457"/>
      <c r="H57" s="511">
        <f>SUM(H12:H56)</f>
        <v>0</v>
      </c>
      <c r="I57" s="526">
        <f t="shared" si="3"/>
        <v>0</v>
      </c>
      <c r="J57" s="527"/>
      <c r="K57" s="458"/>
      <c r="L57" s="592">
        <f>'Эл. ДУ-3'!AR57</f>
        <v>466965</v>
      </c>
      <c r="M57" s="593">
        <f aca="true" t="shared" si="4" ref="M57:N59">G57+I57+K57</f>
        <v>0</v>
      </c>
      <c r="N57" s="594">
        <f t="shared" si="4"/>
        <v>466965</v>
      </c>
    </row>
    <row r="58" spans="1:14" ht="15" thickBot="1">
      <c r="A58" s="86">
        <v>47</v>
      </c>
      <c r="B58" s="731" t="s">
        <v>229</v>
      </c>
      <c r="C58" s="732"/>
      <c r="D58" s="733"/>
      <c r="E58" s="341"/>
      <c r="F58" s="341"/>
      <c r="G58" s="386"/>
      <c r="H58" s="530">
        <v>0</v>
      </c>
      <c r="I58" s="534"/>
      <c r="J58" s="535">
        <f>H58</f>
        <v>0</v>
      </c>
      <c r="K58" s="525"/>
      <c r="L58" s="391">
        <f>'Эл. ДУ-3'!AR58</f>
        <v>0</v>
      </c>
      <c r="M58" s="595">
        <f t="shared" si="4"/>
        <v>0</v>
      </c>
      <c r="N58" s="596">
        <f t="shared" si="4"/>
        <v>0</v>
      </c>
    </row>
    <row r="59" spans="1:17" ht="15" thickBot="1">
      <c r="A59" s="86">
        <v>48</v>
      </c>
      <c r="B59" s="795" t="s">
        <v>35</v>
      </c>
      <c r="C59" s="796"/>
      <c r="D59" s="797"/>
      <c r="E59" s="528"/>
      <c r="F59" s="461"/>
      <c r="G59" s="532"/>
      <c r="H59" s="533">
        <f>SUM(H57:H58)</f>
        <v>0</v>
      </c>
      <c r="I59" s="533"/>
      <c r="J59" s="533">
        <f>SUM(J57:J58)</f>
        <v>0</v>
      </c>
      <c r="K59" s="529"/>
      <c r="L59" s="462">
        <f>'Эл. ДУ-3'!AR59</f>
        <v>466965</v>
      </c>
      <c r="M59" s="597">
        <f t="shared" si="4"/>
        <v>0</v>
      </c>
      <c r="N59" s="598">
        <f t="shared" si="4"/>
        <v>466965</v>
      </c>
      <c r="Q59" s="47"/>
    </row>
  </sheetData>
  <sheetProtection/>
  <mergeCells count="72">
    <mergeCell ref="B55:D55"/>
    <mergeCell ref="B56:D56"/>
    <mergeCell ref="B59:D59"/>
    <mergeCell ref="B52:D52"/>
    <mergeCell ref="B53:D53"/>
    <mergeCell ref="B58:D58"/>
    <mergeCell ref="B57:D57"/>
    <mergeCell ref="B54:D54"/>
    <mergeCell ref="B47:D47"/>
    <mergeCell ref="B48:D48"/>
    <mergeCell ref="B46:D46"/>
    <mergeCell ref="B51:D51"/>
    <mergeCell ref="B49:D49"/>
    <mergeCell ref="B50:D50"/>
    <mergeCell ref="B40:D40"/>
    <mergeCell ref="B41:D41"/>
    <mergeCell ref="B42:D42"/>
    <mergeCell ref="B43:D43"/>
    <mergeCell ref="B45:D45"/>
    <mergeCell ref="A9:A11"/>
    <mergeCell ref="B44:D44"/>
    <mergeCell ref="B32:D32"/>
    <mergeCell ref="B33:D33"/>
    <mergeCell ref="B34:D34"/>
    <mergeCell ref="B35:D35"/>
    <mergeCell ref="B36:D36"/>
    <mergeCell ref="B37:D37"/>
    <mergeCell ref="B38:D38"/>
    <mergeCell ref="M9:N9"/>
    <mergeCell ref="E9:E11"/>
    <mergeCell ref="F9:F11"/>
    <mergeCell ref="M10:M11"/>
    <mergeCell ref="N10:N11"/>
    <mergeCell ref="K10:K11"/>
    <mergeCell ref="L10:L11"/>
    <mergeCell ref="G10:G11"/>
    <mergeCell ref="H10:H11"/>
    <mergeCell ref="G9:H9"/>
    <mergeCell ref="B39:D39"/>
    <mergeCell ref="B31:D31"/>
    <mergeCell ref="B26:D26"/>
    <mergeCell ref="B21:D21"/>
    <mergeCell ref="B22:D22"/>
    <mergeCell ref="B23:D23"/>
    <mergeCell ref="B9:D11"/>
    <mergeCell ref="B12:D12"/>
    <mergeCell ref="I9:J9"/>
    <mergeCell ref="K9:L9"/>
    <mergeCell ref="B28:D28"/>
    <mergeCell ref="B29:D29"/>
    <mergeCell ref="B17:D17"/>
    <mergeCell ref="B24:D24"/>
    <mergeCell ref="B25:D25"/>
    <mergeCell ref="B18:D18"/>
    <mergeCell ref="B30:D30"/>
    <mergeCell ref="I10:I11"/>
    <mergeCell ref="J10:J11"/>
    <mergeCell ref="B19:D19"/>
    <mergeCell ref="B20:D20"/>
    <mergeCell ref="B27:D27"/>
    <mergeCell ref="B15:D15"/>
    <mergeCell ref="B16:D16"/>
    <mergeCell ref="B13:D13"/>
    <mergeCell ref="B14:D14"/>
    <mergeCell ref="A8:F8"/>
    <mergeCell ref="G1:H1"/>
    <mergeCell ref="G2:H2"/>
    <mergeCell ref="G3:H3"/>
    <mergeCell ref="G4:H4"/>
    <mergeCell ref="G5:H5"/>
    <mergeCell ref="G6:H6"/>
    <mergeCell ref="G7:H7"/>
  </mergeCells>
  <printOptions/>
  <pageMargins left="0.75" right="0.17" top="0.56" bottom="0.17" header="0.5" footer="0.5"/>
  <pageSetup horizontalDpi="600" verticalDpi="600" orientation="portrait" paperSize="9" scale="80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D377"/>
  <sheetViews>
    <sheetView view="pageBreakPreview" zoomScale="75" zoomScaleNormal="75" zoomScaleSheetLayoutView="75" zoomScalePageLayoutView="0" workbookViewId="0" topLeftCell="A1">
      <pane xSplit="7" ySplit="11" topLeftCell="BG1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L32" sqref="BL32"/>
    </sheetView>
  </sheetViews>
  <sheetFormatPr defaultColWidth="9.00390625" defaultRowHeight="12.75"/>
  <cols>
    <col min="1" max="1" width="4.00390625" style="0" customWidth="1"/>
    <col min="2" max="2" width="18.875" style="0" customWidth="1"/>
    <col min="3" max="3" width="13.875" style="0" customWidth="1"/>
    <col min="4" max="4" width="12.25390625" style="0" customWidth="1"/>
    <col min="5" max="5" width="21.25390625" style="0" customWidth="1"/>
    <col min="6" max="6" width="8.25390625" style="0" customWidth="1"/>
    <col min="7" max="7" width="7.75390625" style="0" customWidth="1"/>
    <col min="8" max="8" width="8.625" style="0" customWidth="1"/>
    <col min="9" max="9" width="10.00390625" style="0" customWidth="1"/>
    <col min="10" max="10" width="9.375" style="0" customWidth="1"/>
    <col min="11" max="11" width="8.875" style="0" customWidth="1"/>
    <col min="12" max="13" width="9.375" style="0" customWidth="1"/>
    <col min="14" max="14" width="10.375" style="0" customWidth="1"/>
    <col min="15" max="15" width="9.875" style="0" customWidth="1"/>
    <col min="16" max="16" width="8.375" style="0" customWidth="1"/>
    <col min="17" max="17" width="10.00390625" style="0" customWidth="1"/>
    <col min="18" max="18" width="8.625" style="0" customWidth="1"/>
    <col min="19" max="19" width="9.75390625" style="0" customWidth="1"/>
    <col min="21" max="21" width="9.25390625" style="0" customWidth="1"/>
    <col min="22" max="22" width="7.875" style="0" customWidth="1"/>
    <col min="23" max="23" width="9.00390625" style="0" customWidth="1"/>
    <col min="24" max="24" width="7.375" style="0" customWidth="1"/>
    <col min="25" max="25" width="9.75390625" style="0" customWidth="1"/>
    <col min="26" max="26" width="7.75390625" style="0" customWidth="1"/>
    <col min="27" max="27" width="10.625" style="0" customWidth="1"/>
    <col min="28" max="28" width="7.375" style="0" customWidth="1"/>
    <col min="29" max="29" width="9.625" style="0" customWidth="1"/>
    <col min="30" max="30" width="7.375" style="0" customWidth="1"/>
    <col min="31" max="31" width="10.125" style="0" customWidth="1"/>
    <col min="32" max="32" width="8.75390625" style="0" customWidth="1"/>
    <col min="33" max="33" width="10.875" style="0" customWidth="1"/>
    <col min="34" max="34" width="8.625" style="0" customWidth="1"/>
    <col min="35" max="35" width="9.875" style="0" customWidth="1"/>
    <col min="36" max="36" width="9.25390625" style="0" customWidth="1"/>
    <col min="37" max="37" width="8.875" style="0" customWidth="1"/>
    <col min="38" max="38" width="7.125" style="0" customWidth="1"/>
    <col min="39" max="39" width="9.75390625" style="0" customWidth="1"/>
    <col min="40" max="40" width="8.125" style="0" customWidth="1"/>
    <col min="41" max="41" width="9.75390625" style="0" customWidth="1"/>
    <col min="42" max="42" width="8.375" style="0" customWidth="1"/>
    <col min="43" max="43" width="9.00390625" style="0" customWidth="1"/>
    <col min="44" max="44" width="7.625" style="0" customWidth="1"/>
    <col min="45" max="45" width="8.875" style="0" customWidth="1"/>
    <col min="46" max="46" width="8.75390625" style="0" customWidth="1"/>
    <col min="47" max="47" width="9.00390625" style="0" customWidth="1"/>
    <col min="48" max="48" width="8.125" style="0" customWidth="1"/>
    <col min="49" max="49" width="10.375" style="0" customWidth="1"/>
    <col min="51" max="52" width="10.125" style="0" customWidth="1"/>
    <col min="53" max="53" width="12.00390625" style="0" customWidth="1"/>
    <col min="54" max="65" width="10.125" style="0" customWidth="1"/>
    <col min="66" max="66" width="8.75390625" style="0" customWidth="1"/>
    <col min="67" max="67" width="9.25390625" style="0" customWidth="1"/>
    <col min="68" max="68" width="10.00390625" style="0" customWidth="1"/>
    <col min="69" max="69" width="14.25390625" style="0" customWidth="1"/>
    <col min="74" max="74" width="9.75390625" style="0" customWidth="1"/>
    <col min="75" max="75" width="10.875" style="0" customWidth="1"/>
    <col min="78" max="78" width="11.375" style="0" customWidth="1"/>
    <col min="79" max="79" width="10.875" style="0" customWidth="1"/>
    <col min="81" max="81" width="10.125" style="0" customWidth="1"/>
  </cols>
  <sheetData>
    <row r="1" spans="8:13" ht="12.75">
      <c r="H1" s="609" t="s">
        <v>280</v>
      </c>
      <c r="I1" s="609"/>
      <c r="J1" s="609" t="s">
        <v>280</v>
      </c>
      <c r="K1" s="609"/>
      <c r="L1" s="609" t="s">
        <v>280</v>
      </c>
      <c r="M1" s="609"/>
    </row>
    <row r="2" spans="8:13" ht="12.75">
      <c r="H2" s="609" t="s">
        <v>281</v>
      </c>
      <c r="I2" s="609"/>
      <c r="J2" s="609" t="s">
        <v>281</v>
      </c>
      <c r="K2" s="609"/>
      <c r="L2" s="609" t="s">
        <v>281</v>
      </c>
      <c r="M2" s="609"/>
    </row>
    <row r="3" spans="8:13" ht="12.75">
      <c r="H3" s="609" t="s">
        <v>282</v>
      </c>
      <c r="I3" s="609"/>
      <c r="J3" s="609" t="s">
        <v>282</v>
      </c>
      <c r="K3" s="609"/>
      <c r="L3" s="609" t="s">
        <v>282</v>
      </c>
      <c r="M3" s="609"/>
    </row>
    <row r="4" spans="8:13" ht="12.75">
      <c r="H4" s="610" t="s">
        <v>283</v>
      </c>
      <c r="I4" s="609"/>
      <c r="J4" s="610" t="s">
        <v>336</v>
      </c>
      <c r="K4" s="609"/>
      <c r="L4" s="610" t="s">
        <v>337</v>
      </c>
      <c r="M4" s="609"/>
    </row>
    <row r="5" spans="8:13" ht="12.75">
      <c r="H5" s="609" t="s">
        <v>284</v>
      </c>
      <c r="I5" s="609"/>
      <c r="J5" s="609" t="s">
        <v>284</v>
      </c>
      <c r="K5" s="609"/>
      <c r="L5" s="609" t="s">
        <v>284</v>
      </c>
      <c r="M5" s="609"/>
    </row>
    <row r="6" spans="8:13" ht="12.75">
      <c r="H6" s="609" t="s">
        <v>285</v>
      </c>
      <c r="I6" s="609"/>
      <c r="J6" s="609" t="s">
        <v>285</v>
      </c>
      <c r="K6" s="609"/>
      <c r="L6" s="609" t="s">
        <v>285</v>
      </c>
      <c r="M6" s="609"/>
    </row>
    <row r="7" spans="1:67" ht="13.5" customHeight="1">
      <c r="A7" s="862"/>
      <c r="B7" s="862"/>
      <c r="C7" s="862"/>
      <c r="D7" s="862"/>
      <c r="E7" s="862"/>
      <c r="F7" s="97"/>
      <c r="H7" s="609" t="s">
        <v>286</v>
      </c>
      <c r="I7" s="609"/>
      <c r="J7" s="609" t="s">
        <v>286</v>
      </c>
      <c r="K7" s="609"/>
      <c r="L7" s="609" t="s">
        <v>286</v>
      </c>
      <c r="M7" s="609"/>
      <c r="N7" s="35"/>
      <c r="O7" s="35"/>
      <c r="P7" s="35"/>
      <c r="Q7" s="35"/>
      <c r="R7" s="35"/>
      <c r="S7" s="35"/>
      <c r="T7" s="97"/>
      <c r="U7" s="35"/>
      <c r="V7" s="35"/>
      <c r="W7" s="35"/>
      <c r="BN7" s="609"/>
      <c r="BO7" s="609"/>
    </row>
    <row r="8" spans="1:23" ht="19.5" customHeight="1">
      <c r="A8" s="35"/>
      <c r="B8" s="863" t="s">
        <v>271</v>
      </c>
      <c r="C8" s="863"/>
      <c r="D8" s="863"/>
      <c r="E8" s="863"/>
      <c r="F8" s="863"/>
      <c r="G8" s="863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69" ht="12.75">
      <c r="A9" s="853" t="s">
        <v>0</v>
      </c>
      <c r="B9" s="856" t="s">
        <v>40</v>
      </c>
      <c r="C9" s="856"/>
      <c r="D9" s="856"/>
      <c r="E9" s="856"/>
      <c r="F9" s="809" t="s">
        <v>2</v>
      </c>
      <c r="G9" s="810" t="s">
        <v>41</v>
      </c>
      <c r="H9" s="801" t="s">
        <v>90</v>
      </c>
      <c r="I9" s="802"/>
      <c r="J9" s="801" t="s">
        <v>90</v>
      </c>
      <c r="K9" s="802"/>
      <c r="L9" s="801" t="s">
        <v>90</v>
      </c>
      <c r="M9" s="802"/>
      <c r="N9" s="801" t="s">
        <v>90</v>
      </c>
      <c r="O9" s="802"/>
      <c r="P9" s="801" t="s">
        <v>90</v>
      </c>
      <c r="Q9" s="802"/>
      <c r="R9" s="801" t="s">
        <v>90</v>
      </c>
      <c r="S9" s="802"/>
      <c r="T9" s="801" t="s">
        <v>90</v>
      </c>
      <c r="U9" s="802"/>
      <c r="V9" s="801" t="s">
        <v>90</v>
      </c>
      <c r="W9" s="802"/>
      <c r="X9" s="801" t="s">
        <v>90</v>
      </c>
      <c r="Y9" s="802"/>
      <c r="Z9" s="799" t="s">
        <v>90</v>
      </c>
      <c r="AA9" s="800"/>
      <c r="AB9" s="801" t="s">
        <v>90</v>
      </c>
      <c r="AC9" s="802"/>
      <c r="AD9" s="801" t="s">
        <v>90</v>
      </c>
      <c r="AE9" s="802"/>
      <c r="AF9" s="801" t="s">
        <v>90</v>
      </c>
      <c r="AG9" s="802"/>
      <c r="AH9" s="801" t="s">
        <v>90</v>
      </c>
      <c r="AI9" s="802"/>
      <c r="AJ9" s="801" t="s">
        <v>90</v>
      </c>
      <c r="AK9" s="802"/>
      <c r="AL9" s="801" t="s">
        <v>90</v>
      </c>
      <c r="AM9" s="802"/>
      <c r="AN9" s="801" t="s">
        <v>90</v>
      </c>
      <c r="AO9" s="802"/>
      <c r="AP9" s="801" t="s">
        <v>90</v>
      </c>
      <c r="AQ9" s="802"/>
      <c r="AR9" s="2" t="s">
        <v>90</v>
      </c>
      <c r="AS9" s="2"/>
      <c r="AT9" s="801" t="s">
        <v>90</v>
      </c>
      <c r="AU9" s="802"/>
      <c r="AV9" s="801" t="s">
        <v>90</v>
      </c>
      <c r="AW9" s="802"/>
      <c r="AX9" s="801" t="s">
        <v>90</v>
      </c>
      <c r="AY9" s="802"/>
      <c r="AZ9" s="801" t="s">
        <v>90</v>
      </c>
      <c r="BA9" s="802"/>
      <c r="BB9" s="801" t="s">
        <v>90</v>
      </c>
      <c r="BC9" s="802"/>
      <c r="BD9" s="801" t="s">
        <v>90</v>
      </c>
      <c r="BE9" s="802"/>
      <c r="BF9" s="801" t="s">
        <v>90</v>
      </c>
      <c r="BG9" s="802"/>
      <c r="BH9" s="801" t="s">
        <v>90</v>
      </c>
      <c r="BI9" s="802"/>
      <c r="BJ9" s="801" t="s">
        <v>90</v>
      </c>
      <c r="BK9" s="802"/>
      <c r="BL9" s="801" t="s">
        <v>90</v>
      </c>
      <c r="BM9" s="802"/>
      <c r="BN9" s="801" t="s">
        <v>90</v>
      </c>
      <c r="BO9" s="802"/>
      <c r="BP9" s="801" t="s">
        <v>84</v>
      </c>
      <c r="BQ9" s="802"/>
    </row>
    <row r="10" spans="1:69" ht="12.75">
      <c r="A10" s="854"/>
      <c r="B10" s="856"/>
      <c r="C10" s="856"/>
      <c r="D10" s="856"/>
      <c r="E10" s="856"/>
      <c r="F10" s="809"/>
      <c r="G10" s="809"/>
      <c r="H10" s="800" t="s">
        <v>3</v>
      </c>
      <c r="I10" s="814"/>
      <c r="J10" s="814">
        <v>2</v>
      </c>
      <c r="K10" s="814"/>
      <c r="L10" s="814">
        <v>3</v>
      </c>
      <c r="M10" s="814"/>
      <c r="N10" s="814">
        <v>4</v>
      </c>
      <c r="O10" s="814"/>
      <c r="P10" s="814">
        <v>5</v>
      </c>
      <c r="Q10" s="814"/>
      <c r="R10" s="814">
        <v>6</v>
      </c>
      <c r="S10" s="814"/>
      <c r="T10" s="814">
        <v>7</v>
      </c>
      <c r="U10" s="814"/>
      <c r="V10" s="814">
        <v>8</v>
      </c>
      <c r="W10" s="814"/>
      <c r="X10" s="814">
        <v>9</v>
      </c>
      <c r="Y10" s="814"/>
      <c r="Z10" s="814">
        <v>10</v>
      </c>
      <c r="AA10" s="814"/>
      <c r="AB10" s="814">
        <v>11</v>
      </c>
      <c r="AC10" s="814"/>
      <c r="AD10" s="814">
        <v>12</v>
      </c>
      <c r="AE10" s="814"/>
      <c r="AF10" s="814">
        <v>13</v>
      </c>
      <c r="AG10" s="814"/>
      <c r="AH10" s="814">
        <v>14</v>
      </c>
      <c r="AI10" s="814"/>
      <c r="AJ10" s="814">
        <v>15</v>
      </c>
      <c r="AK10" s="814"/>
      <c r="AL10" s="814">
        <v>16</v>
      </c>
      <c r="AM10" s="814"/>
      <c r="AN10" s="814">
        <v>18</v>
      </c>
      <c r="AO10" s="814"/>
      <c r="AP10" s="814">
        <v>19</v>
      </c>
      <c r="AQ10" s="814"/>
      <c r="AR10" s="814">
        <v>20</v>
      </c>
      <c r="AS10" s="814"/>
      <c r="AT10" s="814">
        <v>21</v>
      </c>
      <c r="AU10" s="814"/>
      <c r="AV10" s="815">
        <v>25</v>
      </c>
      <c r="AW10" s="815"/>
      <c r="AX10" s="815">
        <v>26</v>
      </c>
      <c r="AY10" s="815"/>
      <c r="AZ10" s="815">
        <v>27</v>
      </c>
      <c r="BA10" s="815"/>
      <c r="BB10" s="860">
        <v>28</v>
      </c>
      <c r="BC10" s="861"/>
      <c r="BD10" s="860">
        <v>29</v>
      </c>
      <c r="BE10" s="861"/>
      <c r="BF10" s="860">
        <v>30</v>
      </c>
      <c r="BG10" s="861"/>
      <c r="BH10" s="860">
        <v>31</v>
      </c>
      <c r="BI10" s="861"/>
      <c r="BJ10" s="860">
        <v>32</v>
      </c>
      <c r="BK10" s="861"/>
      <c r="BL10" s="860">
        <v>33</v>
      </c>
      <c r="BM10" s="861"/>
      <c r="BN10" s="815">
        <v>34</v>
      </c>
      <c r="BO10" s="815"/>
      <c r="BP10" s="816" t="s">
        <v>4</v>
      </c>
      <c r="BQ10" s="816" t="s">
        <v>5</v>
      </c>
    </row>
    <row r="11" spans="1:69" ht="26.25" thickBot="1">
      <c r="A11" s="855"/>
      <c r="B11" s="857"/>
      <c r="C11" s="857"/>
      <c r="D11" s="857"/>
      <c r="E11" s="857"/>
      <c r="F11" s="809"/>
      <c r="G11" s="809"/>
      <c r="H11" s="4" t="s">
        <v>6</v>
      </c>
      <c r="I11" s="7" t="s">
        <v>7</v>
      </c>
      <c r="J11" s="4" t="s">
        <v>6</v>
      </c>
      <c r="K11" s="7" t="s">
        <v>7</v>
      </c>
      <c r="L11" s="4" t="s">
        <v>6</v>
      </c>
      <c r="M11" s="7" t="s">
        <v>7</v>
      </c>
      <c r="N11" s="4" t="s">
        <v>6</v>
      </c>
      <c r="O11" s="7" t="s">
        <v>7</v>
      </c>
      <c r="P11" s="4" t="s">
        <v>6</v>
      </c>
      <c r="Q11" s="7" t="s">
        <v>7</v>
      </c>
      <c r="R11" s="3" t="s">
        <v>6</v>
      </c>
      <c r="S11" s="7" t="s">
        <v>7</v>
      </c>
      <c r="T11" s="3" t="s">
        <v>6</v>
      </c>
      <c r="U11" s="7" t="s">
        <v>7</v>
      </c>
      <c r="V11" s="3" t="s">
        <v>6</v>
      </c>
      <c r="W11" s="7" t="s">
        <v>7</v>
      </c>
      <c r="X11" s="3" t="s">
        <v>6</v>
      </c>
      <c r="Y11" s="7" t="s">
        <v>7</v>
      </c>
      <c r="Z11" s="3" t="s">
        <v>6</v>
      </c>
      <c r="AA11" s="7" t="s">
        <v>7</v>
      </c>
      <c r="AB11" s="3" t="s">
        <v>6</v>
      </c>
      <c r="AC11" s="7" t="s">
        <v>7</v>
      </c>
      <c r="AD11" s="3" t="s">
        <v>6</v>
      </c>
      <c r="AE11" s="7" t="s">
        <v>7</v>
      </c>
      <c r="AF11" s="3" t="s">
        <v>6</v>
      </c>
      <c r="AG11" s="7" t="s">
        <v>7</v>
      </c>
      <c r="AH11" s="3" t="s">
        <v>6</v>
      </c>
      <c r="AI11" s="7" t="s">
        <v>7</v>
      </c>
      <c r="AJ11" s="3" t="s">
        <v>6</v>
      </c>
      <c r="AK11" s="7" t="s">
        <v>7</v>
      </c>
      <c r="AL11" s="3" t="s">
        <v>6</v>
      </c>
      <c r="AM11" s="7" t="s">
        <v>7</v>
      </c>
      <c r="AN11" s="3" t="s">
        <v>6</v>
      </c>
      <c r="AO11" s="7" t="s">
        <v>7</v>
      </c>
      <c r="AP11" s="3" t="s">
        <v>6</v>
      </c>
      <c r="AQ11" s="7" t="s">
        <v>7</v>
      </c>
      <c r="AR11" s="3" t="s">
        <v>6</v>
      </c>
      <c r="AS11" s="7" t="s">
        <v>7</v>
      </c>
      <c r="AT11" s="3" t="s">
        <v>6</v>
      </c>
      <c r="AU11" s="7" t="s">
        <v>7</v>
      </c>
      <c r="AV11" s="5" t="s">
        <v>6</v>
      </c>
      <c r="AW11" s="8" t="s">
        <v>7</v>
      </c>
      <c r="AX11" s="5" t="s">
        <v>6</v>
      </c>
      <c r="AY11" s="8" t="s">
        <v>7</v>
      </c>
      <c r="AZ11" s="5" t="s">
        <v>6</v>
      </c>
      <c r="BA11" s="8" t="s">
        <v>7</v>
      </c>
      <c r="BB11" s="5" t="s">
        <v>6</v>
      </c>
      <c r="BC11" s="8" t="s">
        <v>7</v>
      </c>
      <c r="BD11" s="5" t="s">
        <v>6</v>
      </c>
      <c r="BE11" s="8" t="s">
        <v>7</v>
      </c>
      <c r="BF11" s="5" t="s">
        <v>6</v>
      </c>
      <c r="BG11" s="8" t="s">
        <v>7</v>
      </c>
      <c r="BH11" s="5" t="s">
        <v>6</v>
      </c>
      <c r="BI11" s="8" t="s">
        <v>7</v>
      </c>
      <c r="BJ11" s="5" t="s">
        <v>6</v>
      </c>
      <c r="BK11" s="8" t="s">
        <v>7</v>
      </c>
      <c r="BL11" s="5" t="s">
        <v>6</v>
      </c>
      <c r="BM11" s="8" t="s">
        <v>7</v>
      </c>
      <c r="BN11" s="5" t="s">
        <v>6</v>
      </c>
      <c r="BO11" s="8" t="s">
        <v>7</v>
      </c>
      <c r="BP11" s="816"/>
      <c r="BQ11" s="816"/>
    </row>
    <row r="12" spans="1:69" ht="15.75" thickBot="1">
      <c r="A12" s="303"/>
      <c r="B12" s="832" t="s">
        <v>42</v>
      </c>
      <c r="C12" s="844"/>
      <c r="D12" s="844"/>
      <c r="E12" s="845"/>
      <c r="F12" s="307"/>
      <c r="G12" s="129"/>
      <c r="H12" s="165"/>
      <c r="I12" s="8"/>
      <c r="J12" s="5"/>
      <c r="K12" s="8"/>
      <c r="L12" s="5"/>
      <c r="M12" s="8"/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8"/>
      <c r="Z12" s="5"/>
      <c r="AA12" s="8"/>
      <c r="AB12" s="5"/>
      <c r="AC12" s="8"/>
      <c r="AD12" s="5"/>
      <c r="AE12" s="8"/>
      <c r="AF12" s="5"/>
      <c r="AG12" s="8"/>
      <c r="AH12" s="5"/>
      <c r="AI12" s="8"/>
      <c r="AJ12" s="5"/>
      <c r="AK12" s="8"/>
      <c r="AL12" s="5"/>
      <c r="AM12" s="8"/>
      <c r="AN12" s="5"/>
      <c r="AO12" s="8"/>
      <c r="AP12" s="5"/>
      <c r="AQ12" s="8"/>
      <c r="AR12" s="5"/>
      <c r="AS12" s="8"/>
      <c r="AT12" s="5"/>
      <c r="AU12" s="8"/>
      <c r="AV12" s="5"/>
      <c r="AW12" s="8"/>
      <c r="AX12" s="5"/>
      <c r="AY12" s="8"/>
      <c r="AZ12" s="5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5"/>
      <c r="BO12" s="8"/>
      <c r="BP12" s="98"/>
      <c r="BQ12" s="98"/>
    </row>
    <row r="13" spans="1:69" ht="15" customHeight="1">
      <c r="A13" s="306">
        <v>1</v>
      </c>
      <c r="B13" s="841" t="s">
        <v>131</v>
      </c>
      <c r="C13" s="842"/>
      <c r="D13" s="842"/>
      <c r="E13" s="843"/>
      <c r="F13" s="78" t="s">
        <v>17</v>
      </c>
      <c r="G13" s="78">
        <v>7000</v>
      </c>
      <c r="H13" s="5"/>
      <c r="I13" s="8">
        <f>G13*H13</f>
        <v>0</v>
      </c>
      <c r="J13" s="5"/>
      <c r="K13" s="8">
        <f>G13*J13</f>
        <v>0</v>
      </c>
      <c r="L13" s="5"/>
      <c r="M13" s="8">
        <f>G13*L13</f>
        <v>0</v>
      </c>
      <c r="N13" s="5"/>
      <c r="O13" s="8">
        <f>G13*N13</f>
        <v>0</v>
      </c>
      <c r="P13" s="5"/>
      <c r="Q13" s="8">
        <f>G13*P13</f>
        <v>0</v>
      </c>
      <c r="R13" s="5"/>
      <c r="S13" s="8">
        <f>G13*R13</f>
        <v>0</v>
      </c>
      <c r="T13" s="5"/>
      <c r="U13" s="8">
        <f>G13*T13</f>
        <v>0</v>
      </c>
      <c r="V13" s="5"/>
      <c r="W13" s="8">
        <f>G13*V13</f>
        <v>0</v>
      </c>
      <c r="X13" s="5"/>
      <c r="Y13" s="8">
        <f>G13*X13</f>
        <v>0</v>
      </c>
      <c r="Z13" s="5"/>
      <c r="AA13" s="8">
        <f aca="true" t="shared" si="0" ref="AA13:AA53">G13*Z13</f>
        <v>0</v>
      </c>
      <c r="AB13" s="5"/>
      <c r="AC13" s="8">
        <f aca="true" t="shared" si="1" ref="AC13:AC52">G13*AB13</f>
        <v>0</v>
      </c>
      <c r="AD13" s="5"/>
      <c r="AE13" s="8">
        <f aca="true" t="shared" si="2" ref="AE13:AE52">G13*AD13</f>
        <v>0</v>
      </c>
      <c r="AF13" s="5"/>
      <c r="AG13" s="8">
        <f aca="true" t="shared" si="3" ref="AG13:AG52">G13*AF13</f>
        <v>0</v>
      </c>
      <c r="AH13" s="5"/>
      <c r="AI13" s="8">
        <f aca="true" t="shared" si="4" ref="AI13:AI44">G13*AH13</f>
        <v>0</v>
      </c>
      <c r="AJ13" s="5"/>
      <c r="AK13" s="8">
        <f aca="true" t="shared" si="5" ref="AK13:AK44">G13*AJ13</f>
        <v>0</v>
      </c>
      <c r="AL13" s="8"/>
      <c r="AM13" s="8">
        <f aca="true" t="shared" si="6" ref="AM13:AM44">G13*AL13</f>
        <v>0</v>
      </c>
      <c r="AN13" s="8"/>
      <c r="AO13" s="8">
        <f aca="true" t="shared" si="7" ref="AO13:AO44">G13*AN13</f>
        <v>0</v>
      </c>
      <c r="AP13" s="8"/>
      <c r="AQ13" s="8">
        <f aca="true" t="shared" si="8" ref="AQ13:AQ39">G13*AP13</f>
        <v>0</v>
      </c>
      <c r="AR13" s="8"/>
      <c r="AS13" s="8">
        <f aca="true" t="shared" si="9" ref="AS13:AS44">G13*AR13</f>
        <v>0</v>
      </c>
      <c r="AT13" s="8"/>
      <c r="AU13" s="8">
        <f aca="true" t="shared" si="10" ref="AU13:AU39">G13*AT13</f>
        <v>0</v>
      </c>
      <c r="AV13" s="8"/>
      <c r="AW13" s="8">
        <f aca="true" t="shared" si="11" ref="AW13:AW52">G13*AV13</f>
        <v>0</v>
      </c>
      <c r="AX13" s="8"/>
      <c r="AY13" s="8">
        <f aca="true" t="shared" si="12" ref="AY13:AY31">G13*AX13</f>
        <v>0</v>
      </c>
      <c r="AZ13" s="8"/>
      <c r="BA13" s="8">
        <f>G13*AZ13</f>
        <v>0</v>
      </c>
      <c r="BB13" s="8"/>
      <c r="BC13" s="8">
        <f>G13*BB13</f>
        <v>0</v>
      </c>
      <c r="BD13" s="8"/>
      <c r="BE13" s="8">
        <f>G13*BD13</f>
        <v>0</v>
      </c>
      <c r="BF13" s="8"/>
      <c r="BG13" s="8">
        <f>G13*BF13</f>
        <v>0</v>
      </c>
      <c r="BH13" s="8"/>
      <c r="BI13" s="8">
        <f>G13*BH13</f>
        <v>0</v>
      </c>
      <c r="BJ13" s="8"/>
      <c r="BK13" s="8">
        <f>G13*BJ13</f>
        <v>0</v>
      </c>
      <c r="BL13" s="8"/>
      <c r="BM13" s="8">
        <f>G13*BL13</f>
        <v>0</v>
      </c>
      <c r="BN13" s="8"/>
      <c r="BO13" s="8">
        <f aca="true" t="shared" si="13" ref="BO13:BO44">G13*BN13</f>
        <v>0</v>
      </c>
      <c r="BP13" s="8">
        <f>H13+J13+L13+N13+P13+R13+T13+V13+X13+Z13+AB13+AD13+AF13+AH13+AJ13+AL13+AN13+AP13+AR13+AT13+AV13+AX13+BN13+AZ13+BB13+BD13+BF13+BH13+BJ13+BL13</f>
        <v>0</v>
      </c>
      <c r="BQ13" s="8">
        <f>I13+K13+M13+O13+Q13+S13+U13+W13+Y13+AA13+AC13+AE13+AG13+AI13+AK13+AM13+AO13+AQ13+AS13+AU13+AW13+AY13+BO13+BA13+BC13+BE13+BG13+BI13+BK13+BM13</f>
        <v>0</v>
      </c>
    </row>
    <row r="14" spans="1:69" ht="17.25" customHeight="1">
      <c r="A14" s="158">
        <v>2</v>
      </c>
      <c r="B14" s="808" t="s">
        <v>95</v>
      </c>
      <c r="C14" s="806"/>
      <c r="D14" s="806"/>
      <c r="E14" s="807"/>
      <c r="F14" s="78" t="s">
        <v>43</v>
      </c>
      <c r="G14" s="78">
        <v>9500</v>
      </c>
      <c r="H14" s="5"/>
      <c r="I14" s="8">
        <f aca="true" t="shared" si="14" ref="I14:I67">G14*H14</f>
        <v>0</v>
      </c>
      <c r="J14" s="5"/>
      <c r="K14" s="8">
        <f aca="true" t="shared" si="15" ref="K14:K67">G14*J14</f>
        <v>0</v>
      </c>
      <c r="L14" s="5"/>
      <c r="M14" s="8">
        <f aca="true" t="shared" si="16" ref="M14:M67">G14*L14</f>
        <v>0</v>
      </c>
      <c r="N14" s="5"/>
      <c r="O14" s="8">
        <f aca="true" t="shared" si="17" ref="O14:O67">G14*N14</f>
        <v>0</v>
      </c>
      <c r="P14" s="5"/>
      <c r="Q14" s="8">
        <f aca="true" t="shared" si="18" ref="Q14:Q67">G14*P14</f>
        <v>0</v>
      </c>
      <c r="R14" s="5"/>
      <c r="S14" s="8">
        <f aca="true" t="shared" si="19" ref="S14:S67">G14*R14</f>
        <v>0</v>
      </c>
      <c r="T14" s="5"/>
      <c r="U14" s="8">
        <f aca="true" t="shared" si="20" ref="U14:U67">G14*T14</f>
        <v>0</v>
      </c>
      <c r="V14" s="5"/>
      <c r="W14" s="8">
        <f aca="true" t="shared" si="21" ref="W14:W67">G14*V14</f>
        <v>0</v>
      </c>
      <c r="X14" s="5"/>
      <c r="Y14" s="8">
        <f aca="true" t="shared" si="22" ref="Y14:Y67">G14*X14</f>
        <v>0</v>
      </c>
      <c r="Z14" s="5"/>
      <c r="AA14" s="8">
        <f t="shared" si="0"/>
        <v>0</v>
      </c>
      <c r="AB14" s="5"/>
      <c r="AC14" s="8">
        <f t="shared" si="1"/>
        <v>0</v>
      </c>
      <c r="AD14" s="5"/>
      <c r="AE14" s="8">
        <f t="shared" si="2"/>
        <v>0</v>
      </c>
      <c r="AF14" s="5"/>
      <c r="AG14" s="8">
        <f t="shared" si="3"/>
        <v>0</v>
      </c>
      <c r="AH14" s="5"/>
      <c r="AI14" s="8">
        <f t="shared" si="4"/>
        <v>0</v>
      </c>
      <c r="AJ14" s="5"/>
      <c r="AK14" s="8">
        <f t="shared" si="5"/>
        <v>0</v>
      </c>
      <c r="AL14" s="5"/>
      <c r="AM14" s="8">
        <f t="shared" si="6"/>
        <v>0</v>
      </c>
      <c r="AN14" s="5"/>
      <c r="AO14" s="8">
        <f t="shared" si="7"/>
        <v>0</v>
      </c>
      <c r="AP14" s="5"/>
      <c r="AQ14" s="8">
        <f t="shared" si="8"/>
        <v>0</v>
      </c>
      <c r="AR14" s="5"/>
      <c r="AS14" s="8">
        <f t="shared" si="9"/>
        <v>0</v>
      </c>
      <c r="AT14" s="5"/>
      <c r="AU14" s="8">
        <f t="shared" si="10"/>
        <v>0</v>
      </c>
      <c r="AV14" s="5"/>
      <c r="AW14" s="8">
        <f t="shared" si="11"/>
        <v>0</v>
      </c>
      <c r="AX14" s="5"/>
      <c r="AY14" s="8">
        <f t="shared" si="12"/>
        <v>0</v>
      </c>
      <c r="AZ14" s="5"/>
      <c r="BA14" s="8">
        <f aca="true" t="shared" si="23" ref="BA14:BA68">G14*AZ14</f>
        <v>0</v>
      </c>
      <c r="BB14" s="8"/>
      <c r="BC14" s="8">
        <f aca="true" t="shared" si="24" ref="BC14:BC68">G14*BB14</f>
        <v>0</v>
      </c>
      <c r="BD14" s="8"/>
      <c r="BE14" s="8">
        <f aca="true" t="shared" si="25" ref="BE14:BE68">G14*BD14</f>
        <v>0</v>
      </c>
      <c r="BF14" s="8"/>
      <c r="BG14" s="8">
        <f aca="true" t="shared" si="26" ref="BG14:BG68">G14*BF14</f>
        <v>0</v>
      </c>
      <c r="BH14" s="8"/>
      <c r="BI14" s="8">
        <f aca="true" t="shared" si="27" ref="BI14:BI68">G14*BH14</f>
        <v>0</v>
      </c>
      <c r="BJ14" s="8"/>
      <c r="BK14" s="8">
        <f aca="true" t="shared" si="28" ref="BK14:BK68">G14*BJ14</f>
        <v>0</v>
      </c>
      <c r="BL14" s="8"/>
      <c r="BM14" s="8">
        <f aca="true" t="shared" si="29" ref="BM14:BM68">G14*BL14</f>
        <v>0</v>
      </c>
      <c r="BN14" s="5"/>
      <c r="BO14" s="8">
        <f t="shared" si="13"/>
        <v>0</v>
      </c>
      <c r="BP14" s="8">
        <f aca="true" t="shared" si="30" ref="BP14:BP71">H14+J14+L14+N14+P14+R14+T14+V14+X14+Z14+AB14+AD14+AF14+AH14+AJ14+AL14+AN14+AP14+AR14+AT14+AV14+AX14+BN14+AZ14+BB14+BD14+BF14+BH14+BJ14+BL14</f>
        <v>0</v>
      </c>
      <c r="BQ14" s="8">
        <f aca="true" t="shared" si="31" ref="BQ14:BQ68">I14+K14+M14+O14+Q14+S14+U14+W14+Y14+AA14+AC14+AE14+AG14+AI14+AK14+AM14+AO14+AQ14+AS14+AU14+AW14+AY14+BO14+BA14+BC14+BE14+BG14+BI14+BK14+BM14</f>
        <v>0</v>
      </c>
    </row>
    <row r="15" spans="1:69" ht="17.25" customHeight="1">
      <c r="A15" s="158">
        <v>3</v>
      </c>
      <c r="B15" s="803" t="s">
        <v>158</v>
      </c>
      <c r="C15" s="804"/>
      <c r="D15" s="804"/>
      <c r="E15" s="805"/>
      <c r="F15" s="78" t="s">
        <v>44</v>
      </c>
      <c r="G15" s="78">
        <v>350</v>
      </c>
      <c r="H15" s="5"/>
      <c r="I15" s="8">
        <f t="shared" si="14"/>
        <v>0</v>
      </c>
      <c r="J15" s="5"/>
      <c r="K15" s="8">
        <f t="shared" si="15"/>
        <v>0</v>
      </c>
      <c r="L15" s="5"/>
      <c r="M15" s="8">
        <f t="shared" si="16"/>
        <v>0</v>
      </c>
      <c r="N15" s="5"/>
      <c r="O15" s="8">
        <f t="shared" si="17"/>
        <v>0</v>
      </c>
      <c r="P15" s="5"/>
      <c r="Q15" s="8">
        <f t="shared" si="18"/>
        <v>0</v>
      </c>
      <c r="R15" s="5"/>
      <c r="S15" s="8">
        <f t="shared" si="19"/>
        <v>0</v>
      </c>
      <c r="T15" s="5"/>
      <c r="U15" s="8">
        <f t="shared" si="20"/>
        <v>0</v>
      </c>
      <c r="V15" s="5"/>
      <c r="W15" s="8">
        <f t="shared" si="21"/>
        <v>0</v>
      </c>
      <c r="X15" s="5"/>
      <c r="Y15" s="8">
        <f t="shared" si="22"/>
        <v>0</v>
      </c>
      <c r="Z15" s="5"/>
      <c r="AA15" s="8">
        <f t="shared" si="0"/>
        <v>0</v>
      </c>
      <c r="AB15" s="5"/>
      <c r="AC15" s="8">
        <f t="shared" si="1"/>
        <v>0</v>
      </c>
      <c r="AD15" s="5"/>
      <c r="AE15" s="8">
        <f t="shared" si="2"/>
        <v>0</v>
      </c>
      <c r="AF15" s="5"/>
      <c r="AG15" s="8">
        <f t="shared" si="3"/>
        <v>0</v>
      </c>
      <c r="AH15" s="5"/>
      <c r="AI15" s="8">
        <f t="shared" si="4"/>
        <v>0</v>
      </c>
      <c r="AJ15" s="5"/>
      <c r="AK15" s="8">
        <f t="shared" si="5"/>
        <v>0</v>
      </c>
      <c r="AL15" s="5"/>
      <c r="AM15" s="8">
        <f t="shared" si="6"/>
        <v>0</v>
      </c>
      <c r="AN15" s="5"/>
      <c r="AO15" s="8">
        <f t="shared" si="7"/>
        <v>0</v>
      </c>
      <c r="AP15" s="5"/>
      <c r="AQ15" s="8">
        <f t="shared" si="8"/>
        <v>0</v>
      </c>
      <c r="AR15" s="5"/>
      <c r="AS15" s="8">
        <f t="shared" si="9"/>
        <v>0</v>
      </c>
      <c r="AT15" s="5"/>
      <c r="AU15" s="8">
        <f t="shared" si="10"/>
        <v>0</v>
      </c>
      <c r="AV15" s="5"/>
      <c r="AW15" s="8">
        <f t="shared" si="11"/>
        <v>0</v>
      </c>
      <c r="AX15" s="5"/>
      <c r="AY15" s="8">
        <f t="shared" si="12"/>
        <v>0</v>
      </c>
      <c r="AZ15" s="5"/>
      <c r="BA15" s="8">
        <f t="shared" si="23"/>
        <v>0</v>
      </c>
      <c r="BB15" s="8"/>
      <c r="BC15" s="8">
        <f t="shared" si="24"/>
        <v>0</v>
      </c>
      <c r="BD15" s="8"/>
      <c r="BE15" s="8">
        <f t="shared" si="25"/>
        <v>0</v>
      </c>
      <c r="BF15" s="8"/>
      <c r="BG15" s="8">
        <f t="shared" si="26"/>
        <v>0</v>
      </c>
      <c r="BH15" s="8"/>
      <c r="BI15" s="8">
        <f t="shared" si="27"/>
        <v>0</v>
      </c>
      <c r="BJ15" s="8"/>
      <c r="BK15" s="8">
        <f t="shared" si="28"/>
        <v>0</v>
      </c>
      <c r="BL15" s="8"/>
      <c r="BM15" s="8">
        <f t="shared" si="29"/>
        <v>0</v>
      </c>
      <c r="BN15" s="5"/>
      <c r="BO15" s="8">
        <f t="shared" si="13"/>
        <v>0</v>
      </c>
      <c r="BP15" s="8">
        <f t="shared" si="30"/>
        <v>0</v>
      </c>
      <c r="BQ15" s="8">
        <f t="shared" si="31"/>
        <v>0</v>
      </c>
    </row>
    <row r="16" spans="1:69" ht="15" customHeight="1">
      <c r="A16" s="158">
        <v>4</v>
      </c>
      <c r="B16" s="803" t="s">
        <v>157</v>
      </c>
      <c r="C16" s="804"/>
      <c r="D16" s="804"/>
      <c r="E16" s="805"/>
      <c r="F16" s="78" t="s">
        <v>44</v>
      </c>
      <c r="G16" s="78">
        <v>60</v>
      </c>
      <c r="H16" s="5"/>
      <c r="I16" s="8">
        <f t="shared" si="14"/>
        <v>0</v>
      </c>
      <c r="J16" s="5"/>
      <c r="K16" s="8">
        <f t="shared" si="15"/>
        <v>0</v>
      </c>
      <c r="L16" s="5"/>
      <c r="M16" s="8">
        <f t="shared" si="16"/>
        <v>0</v>
      </c>
      <c r="N16" s="5"/>
      <c r="O16" s="8">
        <f t="shared" si="17"/>
        <v>0</v>
      </c>
      <c r="P16" s="5"/>
      <c r="Q16" s="8">
        <f t="shared" si="18"/>
        <v>0</v>
      </c>
      <c r="R16" s="5"/>
      <c r="S16" s="8">
        <f t="shared" si="19"/>
        <v>0</v>
      </c>
      <c r="T16" s="5"/>
      <c r="U16" s="8">
        <f t="shared" si="20"/>
        <v>0</v>
      </c>
      <c r="V16" s="5"/>
      <c r="W16" s="8">
        <f t="shared" si="21"/>
        <v>0</v>
      </c>
      <c r="X16" s="5"/>
      <c r="Y16" s="8">
        <f t="shared" si="22"/>
        <v>0</v>
      </c>
      <c r="Z16" s="5"/>
      <c r="AA16" s="8">
        <f t="shared" si="0"/>
        <v>0</v>
      </c>
      <c r="AB16" s="5"/>
      <c r="AC16" s="8">
        <f t="shared" si="1"/>
        <v>0</v>
      </c>
      <c r="AD16" s="5"/>
      <c r="AE16" s="8">
        <f t="shared" si="2"/>
        <v>0</v>
      </c>
      <c r="AF16" s="5"/>
      <c r="AG16" s="8">
        <f t="shared" si="3"/>
        <v>0</v>
      </c>
      <c r="AH16" s="5"/>
      <c r="AI16" s="8">
        <f t="shared" si="4"/>
        <v>0</v>
      </c>
      <c r="AJ16" s="5"/>
      <c r="AK16" s="8">
        <f t="shared" si="5"/>
        <v>0</v>
      </c>
      <c r="AL16" s="5"/>
      <c r="AM16" s="8">
        <f t="shared" si="6"/>
        <v>0</v>
      </c>
      <c r="AN16" s="5"/>
      <c r="AO16" s="8">
        <f t="shared" si="7"/>
        <v>0</v>
      </c>
      <c r="AP16" s="5"/>
      <c r="AQ16" s="8">
        <f t="shared" si="8"/>
        <v>0</v>
      </c>
      <c r="AR16" s="5"/>
      <c r="AS16" s="8">
        <f t="shared" si="9"/>
        <v>0</v>
      </c>
      <c r="AT16" s="5"/>
      <c r="AU16" s="8">
        <f t="shared" si="10"/>
        <v>0</v>
      </c>
      <c r="AV16" s="5"/>
      <c r="AW16" s="8">
        <f t="shared" si="11"/>
        <v>0</v>
      </c>
      <c r="AX16" s="5"/>
      <c r="AY16" s="8">
        <f t="shared" si="12"/>
        <v>0</v>
      </c>
      <c r="AZ16" s="5"/>
      <c r="BA16" s="8">
        <f t="shared" si="23"/>
        <v>0</v>
      </c>
      <c r="BB16" s="8"/>
      <c r="BC16" s="8">
        <f t="shared" si="24"/>
        <v>0</v>
      </c>
      <c r="BD16" s="8"/>
      <c r="BE16" s="8">
        <f t="shared" si="25"/>
        <v>0</v>
      </c>
      <c r="BF16" s="8"/>
      <c r="BG16" s="8">
        <f t="shared" si="26"/>
        <v>0</v>
      </c>
      <c r="BH16" s="8"/>
      <c r="BI16" s="8">
        <f t="shared" si="27"/>
        <v>0</v>
      </c>
      <c r="BJ16" s="8"/>
      <c r="BK16" s="8">
        <f t="shared" si="28"/>
        <v>0</v>
      </c>
      <c r="BL16" s="8"/>
      <c r="BM16" s="8">
        <f t="shared" si="29"/>
        <v>0</v>
      </c>
      <c r="BN16" s="5"/>
      <c r="BO16" s="8">
        <f t="shared" si="13"/>
        <v>0</v>
      </c>
      <c r="BP16" s="8">
        <f t="shared" si="30"/>
        <v>0</v>
      </c>
      <c r="BQ16" s="8">
        <f t="shared" si="31"/>
        <v>0</v>
      </c>
    </row>
    <row r="17" spans="1:69" ht="15.75" customHeight="1">
      <c r="A17" s="158">
        <v>5</v>
      </c>
      <c r="B17" s="803" t="s">
        <v>71</v>
      </c>
      <c r="C17" s="804"/>
      <c r="D17" s="804"/>
      <c r="E17" s="805"/>
      <c r="F17" s="78" t="s">
        <v>44</v>
      </c>
      <c r="G17" s="78">
        <v>900</v>
      </c>
      <c r="H17" s="5"/>
      <c r="I17" s="8">
        <f t="shared" si="14"/>
        <v>0</v>
      </c>
      <c r="J17" s="5"/>
      <c r="K17" s="8">
        <f t="shared" si="15"/>
        <v>0</v>
      </c>
      <c r="L17" s="5"/>
      <c r="M17" s="8">
        <f t="shared" si="16"/>
        <v>0</v>
      </c>
      <c r="N17" s="5"/>
      <c r="O17" s="8">
        <f t="shared" si="17"/>
        <v>0</v>
      </c>
      <c r="P17" s="5"/>
      <c r="Q17" s="8">
        <f t="shared" si="18"/>
        <v>0</v>
      </c>
      <c r="R17" s="5"/>
      <c r="S17" s="8">
        <f t="shared" si="19"/>
        <v>0</v>
      </c>
      <c r="T17" s="5"/>
      <c r="U17" s="8">
        <f t="shared" si="20"/>
        <v>0</v>
      </c>
      <c r="V17" s="5"/>
      <c r="W17" s="8">
        <f t="shared" si="21"/>
        <v>0</v>
      </c>
      <c r="X17" s="5"/>
      <c r="Y17" s="8">
        <f t="shared" si="22"/>
        <v>0</v>
      </c>
      <c r="Z17" s="5"/>
      <c r="AA17" s="8">
        <f t="shared" si="0"/>
        <v>0</v>
      </c>
      <c r="AB17" s="5"/>
      <c r="AC17" s="8">
        <f t="shared" si="1"/>
        <v>0</v>
      </c>
      <c r="AD17" s="5"/>
      <c r="AE17" s="8">
        <f t="shared" si="2"/>
        <v>0</v>
      </c>
      <c r="AF17" s="5"/>
      <c r="AG17" s="8">
        <f t="shared" si="3"/>
        <v>0</v>
      </c>
      <c r="AH17" s="5"/>
      <c r="AI17" s="8">
        <f t="shared" si="4"/>
        <v>0</v>
      </c>
      <c r="AJ17" s="5"/>
      <c r="AK17" s="8">
        <f t="shared" si="5"/>
        <v>0</v>
      </c>
      <c r="AL17" s="5"/>
      <c r="AM17" s="8">
        <f t="shared" si="6"/>
        <v>0</v>
      </c>
      <c r="AN17" s="5"/>
      <c r="AO17" s="8">
        <f t="shared" si="7"/>
        <v>0</v>
      </c>
      <c r="AP17" s="5"/>
      <c r="AQ17" s="8">
        <f t="shared" si="8"/>
        <v>0</v>
      </c>
      <c r="AR17" s="5"/>
      <c r="AS17" s="8">
        <f t="shared" si="9"/>
        <v>0</v>
      </c>
      <c r="AT17" s="5"/>
      <c r="AU17" s="8">
        <f t="shared" si="10"/>
        <v>0</v>
      </c>
      <c r="AV17" s="5"/>
      <c r="AW17" s="8">
        <f t="shared" si="11"/>
        <v>0</v>
      </c>
      <c r="AX17" s="5"/>
      <c r="AY17" s="8">
        <f t="shared" si="12"/>
        <v>0</v>
      </c>
      <c r="AZ17" s="5"/>
      <c r="BA17" s="8">
        <f t="shared" si="23"/>
        <v>0</v>
      </c>
      <c r="BB17" s="8"/>
      <c r="BC17" s="8">
        <f t="shared" si="24"/>
        <v>0</v>
      </c>
      <c r="BD17" s="8"/>
      <c r="BE17" s="8">
        <f t="shared" si="25"/>
        <v>0</v>
      </c>
      <c r="BF17" s="8"/>
      <c r="BG17" s="8">
        <f t="shared" si="26"/>
        <v>0</v>
      </c>
      <c r="BH17" s="8"/>
      <c r="BI17" s="8">
        <f t="shared" si="27"/>
        <v>0</v>
      </c>
      <c r="BJ17" s="8"/>
      <c r="BK17" s="8">
        <f t="shared" si="28"/>
        <v>0</v>
      </c>
      <c r="BL17" s="8"/>
      <c r="BM17" s="8">
        <f t="shared" si="29"/>
        <v>0</v>
      </c>
      <c r="BN17" s="5"/>
      <c r="BO17" s="8">
        <f t="shared" si="13"/>
        <v>0</v>
      </c>
      <c r="BP17" s="8">
        <f t="shared" si="30"/>
        <v>0</v>
      </c>
      <c r="BQ17" s="8">
        <f t="shared" si="31"/>
        <v>0</v>
      </c>
    </row>
    <row r="18" spans="1:69" ht="16.5" customHeight="1">
      <c r="A18" s="158">
        <v>6</v>
      </c>
      <c r="B18" s="803" t="s">
        <v>150</v>
      </c>
      <c r="C18" s="804"/>
      <c r="D18" s="804"/>
      <c r="E18" s="805"/>
      <c r="F18" s="78" t="s">
        <v>96</v>
      </c>
      <c r="G18" s="78"/>
      <c r="H18" s="5"/>
      <c r="I18" s="8">
        <f t="shared" si="14"/>
        <v>0</v>
      </c>
      <c r="J18" s="5"/>
      <c r="K18" s="8">
        <f t="shared" si="15"/>
        <v>0</v>
      </c>
      <c r="L18" s="5"/>
      <c r="M18" s="8">
        <f t="shared" si="16"/>
        <v>0</v>
      </c>
      <c r="N18" s="5"/>
      <c r="O18" s="8">
        <f t="shared" si="17"/>
        <v>0</v>
      </c>
      <c r="P18" s="5"/>
      <c r="Q18" s="8">
        <f t="shared" si="18"/>
        <v>0</v>
      </c>
      <c r="R18" s="5"/>
      <c r="S18" s="8">
        <f t="shared" si="19"/>
        <v>0</v>
      </c>
      <c r="T18" s="5"/>
      <c r="U18" s="8">
        <f t="shared" si="20"/>
        <v>0</v>
      </c>
      <c r="V18" s="5"/>
      <c r="W18" s="8">
        <f t="shared" si="21"/>
        <v>0</v>
      </c>
      <c r="X18" s="5"/>
      <c r="Y18" s="8">
        <f t="shared" si="22"/>
        <v>0</v>
      </c>
      <c r="Z18" s="5"/>
      <c r="AA18" s="8">
        <f t="shared" si="0"/>
        <v>0</v>
      </c>
      <c r="AB18" s="5"/>
      <c r="AC18" s="8">
        <f t="shared" si="1"/>
        <v>0</v>
      </c>
      <c r="AD18" s="5"/>
      <c r="AE18" s="8">
        <f t="shared" si="2"/>
        <v>0</v>
      </c>
      <c r="AF18" s="5"/>
      <c r="AG18" s="8">
        <f t="shared" si="3"/>
        <v>0</v>
      </c>
      <c r="AH18" s="5"/>
      <c r="AI18" s="8">
        <f t="shared" si="4"/>
        <v>0</v>
      </c>
      <c r="AJ18" s="5"/>
      <c r="AK18" s="8">
        <f t="shared" si="5"/>
        <v>0</v>
      </c>
      <c r="AL18" s="5"/>
      <c r="AM18" s="8">
        <f t="shared" si="6"/>
        <v>0</v>
      </c>
      <c r="AN18" s="5"/>
      <c r="AO18" s="8">
        <f t="shared" si="7"/>
        <v>0</v>
      </c>
      <c r="AP18" s="5"/>
      <c r="AQ18" s="8">
        <f t="shared" si="8"/>
        <v>0</v>
      </c>
      <c r="AR18" s="5"/>
      <c r="AS18" s="8">
        <f t="shared" si="9"/>
        <v>0</v>
      </c>
      <c r="AT18" s="5"/>
      <c r="AU18" s="8">
        <f t="shared" si="10"/>
        <v>0</v>
      </c>
      <c r="AV18" s="5"/>
      <c r="AW18" s="8">
        <f t="shared" si="11"/>
        <v>0</v>
      </c>
      <c r="AX18" s="5"/>
      <c r="AY18" s="8">
        <f t="shared" si="12"/>
        <v>0</v>
      </c>
      <c r="AZ18" s="5"/>
      <c r="BA18" s="8">
        <f t="shared" si="23"/>
        <v>0</v>
      </c>
      <c r="BB18" s="8"/>
      <c r="BC18" s="8">
        <f t="shared" si="24"/>
        <v>0</v>
      </c>
      <c r="BD18" s="8"/>
      <c r="BE18" s="8">
        <f t="shared" si="25"/>
        <v>0</v>
      </c>
      <c r="BF18" s="8"/>
      <c r="BG18" s="8">
        <f t="shared" si="26"/>
        <v>0</v>
      </c>
      <c r="BH18" s="8"/>
      <c r="BI18" s="8">
        <f t="shared" si="27"/>
        <v>0</v>
      </c>
      <c r="BJ18" s="8"/>
      <c r="BK18" s="8">
        <f t="shared" si="28"/>
        <v>0</v>
      </c>
      <c r="BL18" s="8"/>
      <c r="BM18" s="8">
        <f t="shared" si="29"/>
        <v>0</v>
      </c>
      <c r="BN18" s="5"/>
      <c r="BO18" s="8">
        <f t="shared" si="13"/>
        <v>0</v>
      </c>
      <c r="BP18" s="8">
        <f t="shared" si="30"/>
        <v>0</v>
      </c>
      <c r="BQ18" s="8">
        <f t="shared" si="31"/>
        <v>0</v>
      </c>
    </row>
    <row r="19" spans="1:69" ht="16.5" customHeight="1">
      <c r="A19" s="158">
        <v>7</v>
      </c>
      <c r="B19" s="803" t="s">
        <v>156</v>
      </c>
      <c r="C19" s="804"/>
      <c r="D19" s="804"/>
      <c r="E19" s="805"/>
      <c r="F19" s="78" t="s">
        <v>44</v>
      </c>
      <c r="G19" s="78">
        <v>400</v>
      </c>
      <c r="H19" s="5">
        <v>50</v>
      </c>
      <c r="I19" s="8">
        <f t="shared" si="14"/>
        <v>20000</v>
      </c>
      <c r="J19" s="5">
        <v>50</v>
      </c>
      <c r="K19" s="8">
        <f t="shared" si="15"/>
        <v>20000</v>
      </c>
      <c r="L19" s="590">
        <f>100*0</f>
        <v>0</v>
      </c>
      <c r="M19" s="589">
        <f t="shared" si="16"/>
        <v>0</v>
      </c>
      <c r="N19" s="5">
        <v>150</v>
      </c>
      <c r="O19" s="8">
        <f t="shared" si="17"/>
        <v>60000</v>
      </c>
      <c r="P19" s="5">
        <v>50</v>
      </c>
      <c r="Q19" s="8">
        <f t="shared" si="18"/>
        <v>20000</v>
      </c>
      <c r="R19" s="5">
        <v>100</v>
      </c>
      <c r="S19" s="8">
        <f t="shared" si="19"/>
        <v>40000</v>
      </c>
      <c r="T19" s="5">
        <v>50</v>
      </c>
      <c r="U19" s="8">
        <f t="shared" si="20"/>
        <v>20000</v>
      </c>
      <c r="V19" s="5"/>
      <c r="W19" s="8">
        <f t="shared" si="21"/>
        <v>0</v>
      </c>
      <c r="X19" s="5"/>
      <c r="Y19" s="8">
        <f t="shared" si="22"/>
        <v>0</v>
      </c>
      <c r="Z19" s="5"/>
      <c r="AA19" s="8">
        <f t="shared" si="0"/>
        <v>0</v>
      </c>
      <c r="AB19" s="5">
        <v>100</v>
      </c>
      <c r="AC19" s="8">
        <f t="shared" si="1"/>
        <v>40000</v>
      </c>
      <c r="AD19" s="5">
        <v>50</v>
      </c>
      <c r="AE19" s="8">
        <f t="shared" si="2"/>
        <v>20000</v>
      </c>
      <c r="AF19" s="575">
        <f>50*0</f>
        <v>0</v>
      </c>
      <c r="AG19" s="576">
        <f t="shared" si="3"/>
        <v>0</v>
      </c>
      <c r="AH19" s="575">
        <f>50*0</f>
        <v>0</v>
      </c>
      <c r="AI19" s="576">
        <f t="shared" si="4"/>
        <v>0</v>
      </c>
      <c r="AJ19" s="5">
        <v>50</v>
      </c>
      <c r="AK19" s="8">
        <f t="shared" si="5"/>
        <v>20000</v>
      </c>
      <c r="AL19" s="5"/>
      <c r="AM19" s="8">
        <f t="shared" si="6"/>
        <v>0</v>
      </c>
      <c r="AN19" s="5"/>
      <c r="AO19" s="8">
        <f t="shared" si="7"/>
        <v>0</v>
      </c>
      <c r="AP19" s="5"/>
      <c r="AQ19" s="8">
        <f t="shared" si="8"/>
        <v>0</v>
      </c>
      <c r="AR19" s="5">
        <v>50</v>
      </c>
      <c r="AS19" s="8">
        <f t="shared" si="9"/>
        <v>20000</v>
      </c>
      <c r="AT19" s="5"/>
      <c r="AU19" s="8">
        <f t="shared" si="10"/>
        <v>0</v>
      </c>
      <c r="AV19" s="5">
        <v>50</v>
      </c>
      <c r="AW19" s="8">
        <f t="shared" si="11"/>
        <v>20000</v>
      </c>
      <c r="AX19" s="5">
        <v>50</v>
      </c>
      <c r="AY19" s="8">
        <f t="shared" si="12"/>
        <v>20000</v>
      </c>
      <c r="AZ19" s="5">
        <v>50</v>
      </c>
      <c r="BA19" s="8">
        <f t="shared" si="23"/>
        <v>20000</v>
      </c>
      <c r="BB19" s="8">
        <v>100</v>
      </c>
      <c r="BC19" s="8">
        <f t="shared" si="24"/>
        <v>40000</v>
      </c>
      <c r="BD19" s="8">
        <v>100</v>
      </c>
      <c r="BE19" s="8">
        <f t="shared" si="25"/>
        <v>40000</v>
      </c>
      <c r="BF19" s="8"/>
      <c r="BG19" s="8">
        <f t="shared" si="26"/>
        <v>0</v>
      </c>
      <c r="BH19" s="8">
        <v>50</v>
      </c>
      <c r="BI19" s="8">
        <f t="shared" si="27"/>
        <v>20000</v>
      </c>
      <c r="BJ19" s="8">
        <v>100</v>
      </c>
      <c r="BK19" s="8">
        <f t="shared" si="28"/>
        <v>40000</v>
      </c>
      <c r="BL19" s="578">
        <f>50*0</f>
        <v>0</v>
      </c>
      <c r="BM19" s="578">
        <f t="shared" si="29"/>
        <v>0</v>
      </c>
      <c r="BN19" s="5"/>
      <c r="BO19" s="8">
        <f t="shared" si="13"/>
        <v>0</v>
      </c>
      <c r="BP19" s="8">
        <f t="shared" si="30"/>
        <v>1200</v>
      </c>
      <c r="BQ19" s="8">
        <f t="shared" si="31"/>
        <v>480000</v>
      </c>
    </row>
    <row r="20" spans="1:69" ht="15.75" customHeight="1" thickBot="1">
      <c r="A20" s="305">
        <v>8</v>
      </c>
      <c r="B20" s="811" t="s">
        <v>94</v>
      </c>
      <c r="C20" s="812"/>
      <c r="D20" s="812"/>
      <c r="E20" s="813"/>
      <c r="F20" s="78" t="s">
        <v>44</v>
      </c>
      <c r="G20" s="78">
        <v>800</v>
      </c>
      <c r="H20" s="5"/>
      <c r="I20" s="8">
        <f t="shared" si="14"/>
        <v>0</v>
      </c>
      <c r="J20" s="5"/>
      <c r="K20" s="8">
        <f t="shared" si="15"/>
        <v>0</v>
      </c>
      <c r="L20" s="5"/>
      <c r="M20" s="8">
        <f t="shared" si="16"/>
        <v>0</v>
      </c>
      <c r="N20" s="5"/>
      <c r="O20" s="8">
        <f t="shared" si="17"/>
        <v>0</v>
      </c>
      <c r="P20" s="5"/>
      <c r="Q20" s="8">
        <f t="shared" si="18"/>
        <v>0</v>
      </c>
      <c r="R20" s="5"/>
      <c r="S20" s="8">
        <f t="shared" si="19"/>
        <v>0</v>
      </c>
      <c r="T20" s="5"/>
      <c r="U20" s="8">
        <f t="shared" si="20"/>
        <v>0</v>
      </c>
      <c r="V20" s="5"/>
      <c r="W20" s="8">
        <f t="shared" si="21"/>
        <v>0</v>
      </c>
      <c r="X20" s="5"/>
      <c r="Y20" s="8">
        <f t="shared" si="22"/>
        <v>0</v>
      </c>
      <c r="Z20" s="5"/>
      <c r="AA20" s="8">
        <f t="shared" si="0"/>
        <v>0</v>
      </c>
      <c r="AB20" s="5"/>
      <c r="AC20" s="8">
        <f t="shared" si="1"/>
        <v>0</v>
      </c>
      <c r="AD20" s="5"/>
      <c r="AE20" s="8">
        <f t="shared" si="2"/>
        <v>0</v>
      </c>
      <c r="AF20" s="5"/>
      <c r="AG20" s="8">
        <f t="shared" si="3"/>
        <v>0</v>
      </c>
      <c r="AH20" s="5"/>
      <c r="AI20" s="8">
        <f t="shared" si="4"/>
        <v>0</v>
      </c>
      <c r="AJ20" s="5"/>
      <c r="AK20" s="8">
        <f t="shared" si="5"/>
        <v>0</v>
      </c>
      <c r="AL20" s="5"/>
      <c r="AM20" s="8">
        <f t="shared" si="6"/>
        <v>0</v>
      </c>
      <c r="AN20" s="5"/>
      <c r="AO20" s="8">
        <f t="shared" si="7"/>
        <v>0</v>
      </c>
      <c r="AP20" s="5"/>
      <c r="AQ20" s="8">
        <f t="shared" si="8"/>
        <v>0</v>
      </c>
      <c r="AR20" s="5"/>
      <c r="AS20" s="8">
        <f t="shared" si="9"/>
        <v>0</v>
      </c>
      <c r="AT20" s="5"/>
      <c r="AU20" s="8">
        <f t="shared" si="10"/>
        <v>0</v>
      </c>
      <c r="AV20" s="5"/>
      <c r="AW20" s="8">
        <f t="shared" si="11"/>
        <v>0</v>
      </c>
      <c r="AX20" s="5"/>
      <c r="AY20" s="8">
        <f t="shared" si="12"/>
        <v>0</v>
      </c>
      <c r="AZ20" s="5"/>
      <c r="BA20" s="8">
        <f t="shared" si="23"/>
        <v>0</v>
      </c>
      <c r="BB20" s="8"/>
      <c r="BC20" s="8">
        <f t="shared" si="24"/>
        <v>0</v>
      </c>
      <c r="BD20" s="8"/>
      <c r="BE20" s="8">
        <f t="shared" si="25"/>
        <v>0</v>
      </c>
      <c r="BF20" s="8"/>
      <c r="BG20" s="8">
        <f t="shared" si="26"/>
        <v>0</v>
      </c>
      <c r="BH20" s="8"/>
      <c r="BI20" s="8">
        <f t="shared" si="27"/>
        <v>0</v>
      </c>
      <c r="BJ20" s="8"/>
      <c r="BK20" s="8">
        <f t="shared" si="28"/>
        <v>0</v>
      </c>
      <c r="BL20" s="8"/>
      <c r="BM20" s="8">
        <f t="shared" si="29"/>
        <v>0</v>
      </c>
      <c r="BN20" s="5"/>
      <c r="BO20" s="8">
        <f t="shared" si="13"/>
        <v>0</v>
      </c>
      <c r="BP20" s="8">
        <f t="shared" si="30"/>
        <v>0</v>
      </c>
      <c r="BQ20" s="8">
        <f t="shared" si="31"/>
        <v>0</v>
      </c>
    </row>
    <row r="21" spans="1:69" ht="18" customHeight="1" thickBot="1">
      <c r="A21" s="310"/>
      <c r="B21" s="832" t="s">
        <v>46</v>
      </c>
      <c r="C21" s="844"/>
      <c r="D21" s="844"/>
      <c r="E21" s="845"/>
      <c r="F21" s="216"/>
      <c r="G21" s="78"/>
      <c r="H21" s="5"/>
      <c r="I21" s="8">
        <f t="shared" si="14"/>
        <v>0</v>
      </c>
      <c r="J21" s="5"/>
      <c r="K21" s="8">
        <f t="shared" si="15"/>
        <v>0</v>
      </c>
      <c r="L21" s="5"/>
      <c r="M21" s="8">
        <f t="shared" si="16"/>
        <v>0</v>
      </c>
      <c r="N21" s="5"/>
      <c r="O21" s="8">
        <f t="shared" si="17"/>
        <v>0</v>
      </c>
      <c r="P21" s="5"/>
      <c r="Q21" s="8">
        <f t="shared" si="18"/>
        <v>0</v>
      </c>
      <c r="R21" s="5"/>
      <c r="S21" s="8">
        <f t="shared" si="19"/>
        <v>0</v>
      </c>
      <c r="T21" s="5"/>
      <c r="U21" s="8">
        <f t="shared" si="20"/>
        <v>0</v>
      </c>
      <c r="V21" s="5"/>
      <c r="W21" s="8">
        <f t="shared" si="21"/>
        <v>0</v>
      </c>
      <c r="X21" s="5"/>
      <c r="Y21" s="8">
        <f t="shared" si="22"/>
        <v>0</v>
      </c>
      <c r="Z21" s="5"/>
      <c r="AA21" s="8">
        <f t="shared" si="0"/>
        <v>0</v>
      </c>
      <c r="AB21" s="5"/>
      <c r="AC21" s="8">
        <f t="shared" si="1"/>
        <v>0</v>
      </c>
      <c r="AD21" s="5"/>
      <c r="AE21" s="8">
        <f t="shared" si="2"/>
        <v>0</v>
      </c>
      <c r="AF21" s="5"/>
      <c r="AG21" s="8">
        <f t="shared" si="3"/>
        <v>0</v>
      </c>
      <c r="AH21" s="5"/>
      <c r="AI21" s="8">
        <f t="shared" si="4"/>
        <v>0</v>
      </c>
      <c r="AJ21" s="5"/>
      <c r="AK21" s="8">
        <f t="shared" si="5"/>
        <v>0</v>
      </c>
      <c r="AL21" s="5"/>
      <c r="AM21" s="8">
        <f t="shared" si="6"/>
        <v>0</v>
      </c>
      <c r="AN21" s="5"/>
      <c r="AO21" s="8">
        <f t="shared" si="7"/>
        <v>0</v>
      </c>
      <c r="AP21" s="5"/>
      <c r="AQ21" s="8">
        <f t="shared" si="8"/>
        <v>0</v>
      </c>
      <c r="AR21" s="5"/>
      <c r="AS21" s="8">
        <f t="shared" si="9"/>
        <v>0</v>
      </c>
      <c r="AT21" s="5"/>
      <c r="AU21" s="8">
        <f t="shared" si="10"/>
        <v>0</v>
      </c>
      <c r="AV21" s="5"/>
      <c r="AW21" s="8">
        <f t="shared" si="11"/>
        <v>0</v>
      </c>
      <c r="AX21" s="5"/>
      <c r="AY21" s="8">
        <f t="shared" si="12"/>
        <v>0</v>
      </c>
      <c r="AZ21" s="5"/>
      <c r="BA21" s="8">
        <f t="shared" si="23"/>
        <v>0</v>
      </c>
      <c r="BB21" s="8"/>
      <c r="BC21" s="8">
        <f t="shared" si="24"/>
        <v>0</v>
      </c>
      <c r="BD21" s="8"/>
      <c r="BE21" s="8">
        <f t="shared" si="25"/>
        <v>0</v>
      </c>
      <c r="BF21" s="8"/>
      <c r="BG21" s="8">
        <f t="shared" si="26"/>
        <v>0</v>
      </c>
      <c r="BH21" s="8"/>
      <c r="BI21" s="8">
        <f t="shared" si="27"/>
        <v>0</v>
      </c>
      <c r="BJ21" s="8"/>
      <c r="BK21" s="8">
        <f t="shared" si="28"/>
        <v>0</v>
      </c>
      <c r="BL21" s="8"/>
      <c r="BM21" s="8">
        <f t="shared" si="29"/>
        <v>0</v>
      </c>
      <c r="BN21" s="5"/>
      <c r="BO21" s="8">
        <f t="shared" si="13"/>
        <v>0</v>
      </c>
      <c r="BP21" s="8">
        <f t="shared" si="30"/>
        <v>0</v>
      </c>
      <c r="BQ21" s="8">
        <f t="shared" si="31"/>
        <v>0</v>
      </c>
    </row>
    <row r="22" spans="1:69" ht="17.25" customHeight="1">
      <c r="A22" s="306">
        <v>9</v>
      </c>
      <c r="B22" s="817" t="s">
        <v>129</v>
      </c>
      <c r="C22" s="818"/>
      <c r="D22" s="818"/>
      <c r="E22" s="819"/>
      <c r="F22" s="78" t="s">
        <v>45</v>
      </c>
      <c r="G22" s="78">
        <v>600</v>
      </c>
      <c r="H22" s="5"/>
      <c r="I22" s="8">
        <f t="shared" si="14"/>
        <v>0</v>
      </c>
      <c r="J22" s="5"/>
      <c r="K22" s="8">
        <f t="shared" si="15"/>
        <v>0</v>
      </c>
      <c r="L22" s="5"/>
      <c r="M22" s="8">
        <f t="shared" si="16"/>
        <v>0</v>
      </c>
      <c r="N22" s="5"/>
      <c r="O22" s="8">
        <f t="shared" si="17"/>
        <v>0</v>
      </c>
      <c r="P22" s="5"/>
      <c r="Q22" s="8">
        <f t="shared" si="18"/>
        <v>0</v>
      </c>
      <c r="R22" s="5"/>
      <c r="S22" s="8">
        <f t="shared" si="19"/>
        <v>0</v>
      </c>
      <c r="T22" s="5"/>
      <c r="U22" s="8">
        <f t="shared" si="20"/>
        <v>0</v>
      </c>
      <c r="V22" s="5"/>
      <c r="W22" s="8">
        <f t="shared" si="21"/>
        <v>0</v>
      </c>
      <c r="X22" s="5"/>
      <c r="Y22" s="8">
        <f t="shared" si="22"/>
        <v>0</v>
      </c>
      <c r="Z22" s="5"/>
      <c r="AA22" s="8">
        <f t="shared" si="0"/>
        <v>0</v>
      </c>
      <c r="AB22" s="5"/>
      <c r="AC22" s="8">
        <f t="shared" si="1"/>
        <v>0</v>
      </c>
      <c r="AD22" s="5"/>
      <c r="AE22" s="8">
        <f t="shared" si="2"/>
        <v>0</v>
      </c>
      <c r="AF22" s="5"/>
      <c r="AG22" s="8">
        <f t="shared" si="3"/>
        <v>0</v>
      </c>
      <c r="AH22" s="5"/>
      <c r="AI22" s="8">
        <f t="shared" si="4"/>
        <v>0</v>
      </c>
      <c r="AJ22" s="5"/>
      <c r="AK22" s="8">
        <f t="shared" si="5"/>
        <v>0</v>
      </c>
      <c r="AL22" s="5"/>
      <c r="AM22" s="8">
        <f t="shared" si="6"/>
        <v>0</v>
      </c>
      <c r="AN22" s="5"/>
      <c r="AO22" s="8">
        <f t="shared" si="7"/>
        <v>0</v>
      </c>
      <c r="AP22" s="5"/>
      <c r="AQ22" s="8">
        <f t="shared" si="8"/>
        <v>0</v>
      </c>
      <c r="AR22" s="5"/>
      <c r="AS22" s="8">
        <f t="shared" si="9"/>
        <v>0</v>
      </c>
      <c r="AT22" s="5"/>
      <c r="AU22" s="8">
        <f t="shared" si="10"/>
        <v>0</v>
      </c>
      <c r="AV22" s="5"/>
      <c r="AW22" s="8">
        <f t="shared" si="11"/>
        <v>0</v>
      </c>
      <c r="AX22" s="5"/>
      <c r="AY22" s="8">
        <f t="shared" si="12"/>
        <v>0</v>
      </c>
      <c r="AZ22" s="5"/>
      <c r="BA22" s="8">
        <f t="shared" si="23"/>
        <v>0</v>
      </c>
      <c r="BB22" s="8"/>
      <c r="BC22" s="8">
        <f t="shared" si="24"/>
        <v>0</v>
      </c>
      <c r="BD22" s="8"/>
      <c r="BE22" s="8">
        <f t="shared" si="25"/>
        <v>0</v>
      </c>
      <c r="BF22" s="8"/>
      <c r="BG22" s="8">
        <f t="shared" si="26"/>
        <v>0</v>
      </c>
      <c r="BH22" s="8"/>
      <c r="BI22" s="8">
        <f t="shared" si="27"/>
        <v>0</v>
      </c>
      <c r="BJ22" s="8"/>
      <c r="BK22" s="8">
        <f t="shared" si="28"/>
        <v>0</v>
      </c>
      <c r="BL22" s="8"/>
      <c r="BM22" s="8">
        <f t="shared" si="29"/>
        <v>0</v>
      </c>
      <c r="BN22" s="5"/>
      <c r="BO22" s="8">
        <f t="shared" si="13"/>
        <v>0</v>
      </c>
      <c r="BP22" s="8">
        <f t="shared" si="30"/>
        <v>0</v>
      </c>
      <c r="BQ22" s="8">
        <f t="shared" si="31"/>
        <v>0</v>
      </c>
    </row>
    <row r="23" spans="1:69" ht="17.25" customHeight="1">
      <c r="A23" s="306">
        <v>10</v>
      </c>
      <c r="B23" s="808" t="s">
        <v>214</v>
      </c>
      <c r="C23" s="806"/>
      <c r="D23" s="806"/>
      <c r="E23" s="807"/>
      <c r="F23" s="78" t="s">
        <v>44</v>
      </c>
      <c r="G23" s="78">
        <v>1500</v>
      </c>
      <c r="H23" s="5"/>
      <c r="I23" s="8">
        <f t="shared" si="14"/>
        <v>0</v>
      </c>
      <c r="J23" s="5"/>
      <c r="K23" s="8">
        <f t="shared" si="15"/>
        <v>0</v>
      </c>
      <c r="L23" s="5"/>
      <c r="M23" s="8">
        <f t="shared" si="16"/>
        <v>0</v>
      </c>
      <c r="N23" s="5"/>
      <c r="O23" s="8">
        <f t="shared" si="17"/>
        <v>0</v>
      </c>
      <c r="P23" s="5"/>
      <c r="Q23" s="8">
        <f t="shared" si="18"/>
        <v>0</v>
      </c>
      <c r="R23" s="5"/>
      <c r="S23" s="8">
        <f t="shared" si="19"/>
        <v>0</v>
      </c>
      <c r="T23" s="5"/>
      <c r="U23" s="8">
        <f t="shared" si="20"/>
        <v>0</v>
      </c>
      <c r="V23" s="5"/>
      <c r="W23" s="8">
        <f t="shared" si="21"/>
        <v>0</v>
      </c>
      <c r="X23" s="5"/>
      <c r="Y23" s="8">
        <f t="shared" si="22"/>
        <v>0</v>
      </c>
      <c r="Z23" s="5"/>
      <c r="AA23" s="8">
        <f t="shared" si="0"/>
        <v>0</v>
      </c>
      <c r="AB23" s="5"/>
      <c r="AC23" s="8">
        <f t="shared" si="1"/>
        <v>0</v>
      </c>
      <c r="AD23" s="5"/>
      <c r="AE23" s="8">
        <f t="shared" si="2"/>
        <v>0</v>
      </c>
      <c r="AF23" s="5"/>
      <c r="AG23" s="8">
        <f t="shared" si="3"/>
        <v>0</v>
      </c>
      <c r="AH23" s="5"/>
      <c r="AI23" s="8">
        <f t="shared" si="4"/>
        <v>0</v>
      </c>
      <c r="AJ23" s="5"/>
      <c r="AK23" s="8">
        <f t="shared" si="5"/>
        <v>0</v>
      </c>
      <c r="AL23" s="5"/>
      <c r="AM23" s="8">
        <f t="shared" si="6"/>
        <v>0</v>
      </c>
      <c r="AN23" s="5"/>
      <c r="AO23" s="8">
        <f t="shared" si="7"/>
        <v>0</v>
      </c>
      <c r="AP23" s="5"/>
      <c r="AQ23" s="8">
        <f t="shared" si="8"/>
        <v>0</v>
      </c>
      <c r="AR23" s="5"/>
      <c r="AS23" s="8">
        <f t="shared" si="9"/>
        <v>0</v>
      </c>
      <c r="AT23" s="5"/>
      <c r="AU23" s="8">
        <f t="shared" si="10"/>
        <v>0</v>
      </c>
      <c r="AV23" s="5"/>
      <c r="AW23" s="8">
        <f t="shared" si="11"/>
        <v>0</v>
      </c>
      <c r="AX23" s="5"/>
      <c r="AY23" s="8">
        <f t="shared" si="12"/>
        <v>0</v>
      </c>
      <c r="AZ23" s="5"/>
      <c r="BA23" s="8">
        <f t="shared" si="23"/>
        <v>0</v>
      </c>
      <c r="BB23" s="8"/>
      <c r="BC23" s="8">
        <f t="shared" si="24"/>
        <v>0</v>
      </c>
      <c r="BD23" s="8"/>
      <c r="BE23" s="8">
        <f t="shared" si="25"/>
        <v>0</v>
      </c>
      <c r="BF23" s="8"/>
      <c r="BG23" s="8">
        <f t="shared" si="26"/>
        <v>0</v>
      </c>
      <c r="BH23" s="8"/>
      <c r="BI23" s="8">
        <f t="shared" si="27"/>
        <v>0</v>
      </c>
      <c r="BJ23" s="8"/>
      <c r="BK23" s="8">
        <f t="shared" si="28"/>
        <v>0</v>
      </c>
      <c r="BL23" s="8"/>
      <c r="BM23" s="8">
        <f t="shared" si="29"/>
        <v>0</v>
      </c>
      <c r="BN23" s="5"/>
      <c r="BO23" s="8">
        <f t="shared" si="13"/>
        <v>0</v>
      </c>
      <c r="BP23" s="8">
        <f t="shared" si="30"/>
        <v>0</v>
      </c>
      <c r="BQ23" s="8">
        <f t="shared" si="31"/>
        <v>0</v>
      </c>
    </row>
    <row r="24" spans="1:69" ht="15.75" customHeight="1">
      <c r="A24" s="306">
        <v>11</v>
      </c>
      <c r="B24" s="808" t="s">
        <v>148</v>
      </c>
      <c r="C24" s="806"/>
      <c r="D24" s="806"/>
      <c r="E24" s="807"/>
      <c r="F24" s="78" t="s">
        <v>44</v>
      </c>
      <c r="G24" s="78">
        <v>2700</v>
      </c>
      <c r="H24" s="5"/>
      <c r="I24" s="8">
        <f t="shared" si="14"/>
        <v>0</v>
      </c>
      <c r="J24" s="5"/>
      <c r="K24" s="8">
        <f t="shared" si="15"/>
        <v>0</v>
      </c>
      <c r="L24" s="5"/>
      <c r="M24" s="8">
        <f t="shared" si="16"/>
        <v>0</v>
      </c>
      <c r="N24" s="5"/>
      <c r="O24" s="8">
        <f t="shared" si="17"/>
        <v>0</v>
      </c>
      <c r="P24" s="5"/>
      <c r="Q24" s="8">
        <f t="shared" si="18"/>
        <v>0</v>
      </c>
      <c r="R24" s="5"/>
      <c r="S24" s="8">
        <f t="shared" si="19"/>
        <v>0</v>
      </c>
      <c r="T24" s="5"/>
      <c r="U24" s="8">
        <f t="shared" si="20"/>
        <v>0</v>
      </c>
      <c r="V24" s="5">
        <v>12</v>
      </c>
      <c r="W24" s="8">
        <f t="shared" si="21"/>
        <v>32400</v>
      </c>
      <c r="X24" s="5"/>
      <c r="Y24" s="8">
        <f t="shared" si="22"/>
        <v>0</v>
      </c>
      <c r="Z24" s="5"/>
      <c r="AA24" s="8">
        <f t="shared" si="0"/>
        <v>0</v>
      </c>
      <c r="AB24" s="5"/>
      <c r="AC24" s="8">
        <f t="shared" si="1"/>
        <v>0</v>
      </c>
      <c r="AD24" s="5"/>
      <c r="AE24" s="8">
        <f t="shared" si="2"/>
        <v>0</v>
      </c>
      <c r="AF24" s="5"/>
      <c r="AG24" s="8">
        <f t="shared" si="3"/>
        <v>0</v>
      </c>
      <c r="AH24" s="5"/>
      <c r="AI24" s="8">
        <f t="shared" si="4"/>
        <v>0</v>
      </c>
      <c r="AJ24" s="5"/>
      <c r="AK24" s="8">
        <f t="shared" si="5"/>
        <v>0</v>
      </c>
      <c r="AL24" s="5"/>
      <c r="AM24" s="8">
        <f t="shared" si="6"/>
        <v>0</v>
      </c>
      <c r="AN24" s="5"/>
      <c r="AO24" s="8">
        <f t="shared" si="7"/>
        <v>0</v>
      </c>
      <c r="AP24" s="5"/>
      <c r="AQ24" s="8">
        <f t="shared" si="8"/>
        <v>0</v>
      </c>
      <c r="AR24" s="5"/>
      <c r="AS24" s="8">
        <f t="shared" si="9"/>
        <v>0</v>
      </c>
      <c r="AT24" s="5"/>
      <c r="AU24" s="8">
        <f t="shared" si="10"/>
        <v>0</v>
      </c>
      <c r="AV24" s="5"/>
      <c r="AW24" s="8">
        <f t="shared" si="11"/>
        <v>0</v>
      </c>
      <c r="AX24" s="5"/>
      <c r="AY24" s="8">
        <f t="shared" si="12"/>
        <v>0</v>
      </c>
      <c r="AZ24" s="5"/>
      <c r="BA24" s="8">
        <f t="shared" si="23"/>
        <v>0</v>
      </c>
      <c r="BB24" s="8"/>
      <c r="BC24" s="8">
        <f t="shared" si="24"/>
        <v>0</v>
      </c>
      <c r="BD24" s="8"/>
      <c r="BE24" s="8">
        <f t="shared" si="25"/>
        <v>0</v>
      </c>
      <c r="BF24" s="8"/>
      <c r="BG24" s="8">
        <f t="shared" si="26"/>
        <v>0</v>
      </c>
      <c r="BH24" s="8"/>
      <c r="BI24" s="8">
        <f t="shared" si="27"/>
        <v>0</v>
      </c>
      <c r="BJ24" s="8"/>
      <c r="BK24" s="8">
        <f t="shared" si="28"/>
        <v>0</v>
      </c>
      <c r="BL24" s="8"/>
      <c r="BM24" s="8">
        <f t="shared" si="29"/>
        <v>0</v>
      </c>
      <c r="BN24" s="5"/>
      <c r="BO24" s="8">
        <f t="shared" si="13"/>
        <v>0</v>
      </c>
      <c r="BP24" s="8">
        <f t="shared" si="30"/>
        <v>12</v>
      </c>
      <c r="BQ24" s="8">
        <f t="shared" si="31"/>
        <v>32400</v>
      </c>
    </row>
    <row r="25" spans="1:78" s="77" customFormat="1" ht="15.75" customHeight="1">
      <c r="A25" s="306">
        <v>12</v>
      </c>
      <c r="B25" s="808" t="s">
        <v>47</v>
      </c>
      <c r="C25" s="806"/>
      <c r="D25" s="806"/>
      <c r="E25" s="807"/>
      <c r="F25" s="78" t="s">
        <v>44</v>
      </c>
      <c r="G25" s="78">
        <v>860</v>
      </c>
      <c r="H25" s="5"/>
      <c r="I25" s="8">
        <f t="shared" si="14"/>
        <v>0</v>
      </c>
      <c r="J25" s="5"/>
      <c r="K25" s="8">
        <f t="shared" si="15"/>
        <v>0</v>
      </c>
      <c r="L25" s="5"/>
      <c r="M25" s="8">
        <f t="shared" si="16"/>
        <v>0</v>
      </c>
      <c r="N25" s="5"/>
      <c r="O25" s="8">
        <f t="shared" si="17"/>
        <v>0</v>
      </c>
      <c r="P25" s="5"/>
      <c r="Q25" s="8">
        <f t="shared" si="18"/>
        <v>0</v>
      </c>
      <c r="R25" s="5"/>
      <c r="S25" s="8">
        <f t="shared" si="19"/>
        <v>0</v>
      </c>
      <c r="T25" s="5"/>
      <c r="U25" s="8">
        <f t="shared" si="20"/>
        <v>0</v>
      </c>
      <c r="V25" s="5"/>
      <c r="W25" s="8">
        <f t="shared" si="21"/>
        <v>0</v>
      </c>
      <c r="X25" s="5"/>
      <c r="Y25" s="8">
        <f t="shared" si="22"/>
        <v>0</v>
      </c>
      <c r="Z25" s="5"/>
      <c r="AA25" s="8">
        <f t="shared" si="0"/>
        <v>0</v>
      </c>
      <c r="AB25" s="5"/>
      <c r="AC25" s="8">
        <f t="shared" si="1"/>
        <v>0</v>
      </c>
      <c r="AD25" s="5"/>
      <c r="AE25" s="8">
        <f t="shared" si="2"/>
        <v>0</v>
      </c>
      <c r="AF25" s="5"/>
      <c r="AG25" s="8">
        <f t="shared" si="3"/>
        <v>0</v>
      </c>
      <c r="AH25" s="5"/>
      <c r="AI25" s="8">
        <f t="shared" si="4"/>
        <v>0</v>
      </c>
      <c r="AJ25" s="5"/>
      <c r="AK25" s="8">
        <f t="shared" si="5"/>
        <v>0</v>
      </c>
      <c r="AL25" s="5"/>
      <c r="AM25" s="8">
        <f t="shared" si="6"/>
        <v>0</v>
      </c>
      <c r="AN25" s="5"/>
      <c r="AO25" s="8">
        <f t="shared" si="7"/>
        <v>0</v>
      </c>
      <c r="AP25" s="5"/>
      <c r="AQ25" s="8">
        <f t="shared" si="8"/>
        <v>0</v>
      </c>
      <c r="AR25" s="5"/>
      <c r="AS25" s="8">
        <f t="shared" si="9"/>
        <v>0</v>
      </c>
      <c r="AT25" s="5"/>
      <c r="AU25" s="8">
        <f t="shared" si="10"/>
        <v>0</v>
      </c>
      <c r="AV25" s="5"/>
      <c r="AW25" s="8">
        <f t="shared" si="11"/>
        <v>0</v>
      </c>
      <c r="AX25" s="5"/>
      <c r="AY25" s="8">
        <f t="shared" si="12"/>
        <v>0</v>
      </c>
      <c r="AZ25" s="577">
        <f>22+6</f>
        <v>28</v>
      </c>
      <c r="BA25" s="8">
        <f t="shared" si="23"/>
        <v>24080</v>
      </c>
      <c r="BB25" s="8"/>
      <c r="BC25" s="8">
        <f t="shared" si="24"/>
        <v>0</v>
      </c>
      <c r="BD25" s="8"/>
      <c r="BE25" s="8">
        <f t="shared" si="25"/>
        <v>0</v>
      </c>
      <c r="BF25" s="8"/>
      <c r="BG25" s="8">
        <f t="shared" si="26"/>
        <v>0</v>
      </c>
      <c r="BH25" s="8"/>
      <c r="BI25" s="8">
        <f t="shared" si="27"/>
        <v>0</v>
      </c>
      <c r="BJ25" s="8"/>
      <c r="BK25" s="8">
        <f t="shared" si="28"/>
        <v>0</v>
      </c>
      <c r="BL25" s="8"/>
      <c r="BM25" s="8">
        <f t="shared" si="29"/>
        <v>0</v>
      </c>
      <c r="BN25" s="5"/>
      <c r="BO25" s="8">
        <f t="shared" si="13"/>
        <v>0</v>
      </c>
      <c r="BP25" s="8">
        <f t="shared" si="30"/>
        <v>28</v>
      </c>
      <c r="BQ25" s="8">
        <f t="shared" si="31"/>
        <v>24080</v>
      </c>
      <c r="BR25" s="47"/>
      <c r="BS25" s="47"/>
      <c r="BT25" s="47"/>
      <c r="BU25" s="47"/>
      <c r="BV25" s="47"/>
      <c r="BW25" s="47"/>
      <c r="BX25" s="47"/>
      <c r="BY25" s="47"/>
      <c r="BZ25" s="47"/>
    </row>
    <row r="26" spans="1:69" ht="17.25" customHeight="1">
      <c r="A26" s="306">
        <v>13</v>
      </c>
      <c r="B26" s="808" t="s">
        <v>99</v>
      </c>
      <c r="C26" s="806"/>
      <c r="D26" s="806"/>
      <c r="E26" s="807"/>
      <c r="F26" s="78" t="s">
        <v>96</v>
      </c>
      <c r="G26" s="78">
        <v>500</v>
      </c>
      <c r="H26" s="5"/>
      <c r="I26" s="8">
        <f t="shared" si="14"/>
        <v>0</v>
      </c>
      <c r="J26" s="5"/>
      <c r="K26" s="8">
        <f t="shared" si="15"/>
        <v>0</v>
      </c>
      <c r="L26" s="5"/>
      <c r="M26" s="8">
        <f t="shared" si="16"/>
        <v>0</v>
      </c>
      <c r="N26" s="5"/>
      <c r="O26" s="8">
        <f t="shared" si="17"/>
        <v>0</v>
      </c>
      <c r="P26" s="5"/>
      <c r="Q26" s="8">
        <f t="shared" si="18"/>
        <v>0</v>
      </c>
      <c r="R26" s="5"/>
      <c r="S26" s="8">
        <f t="shared" si="19"/>
        <v>0</v>
      </c>
      <c r="T26" s="5"/>
      <c r="U26" s="8">
        <f t="shared" si="20"/>
        <v>0</v>
      </c>
      <c r="V26" s="5"/>
      <c r="W26" s="8">
        <f t="shared" si="21"/>
        <v>0</v>
      </c>
      <c r="X26" s="5"/>
      <c r="Y26" s="8">
        <f t="shared" si="22"/>
        <v>0</v>
      </c>
      <c r="Z26" s="5"/>
      <c r="AA26" s="8">
        <f t="shared" si="0"/>
        <v>0</v>
      </c>
      <c r="AB26" s="5"/>
      <c r="AC26" s="8">
        <f t="shared" si="1"/>
        <v>0</v>
      </c>
      <c r="AD26" s="5"/>
      <c r="AE26" s="8">
        <f t="shared" si="2"/>
        <v>0</v>
      </c>
      <c r="AF26" s="5"/>
      <c r="AG26" s="8">
        <f t="shared" si="3"/>
        <v>0</v>
      </c>
      <c r="AH26" s="5"/>
      <c r="AI26" s="8">
        <f t="shared" si="4"/>
        <v>0</v>
      </c>
      <c r="AJ26" s="5"/>
      <c r="AK26" s="8">
        <f t="shared" si="5"/>
        <v>0</v>
      </c>
      <c r="AL26" s="5"/>
      <c r="AM26" s="8">
        <f t="shared" si="6"/>
        <v>0</v>
      </c>
      <c r="AN26" s="5"/>
      <c r="AO26" s="8">
        <f t="shared" si="7"/>
        <v>0</v>
      </c>
      <c r="AP26" s="5"/>
      <c r="AQ26" s="8">
        <f t="shared" si="8"/>
        <v>0</v>
      </c>
      <c r="AR26" s="5"/>
      <c r="AS26" s="8">
        <f t="shared" si="9"/>
        <v>0</v>
      </c>
      <c r="AT26" s="5"/>
      <c r="AU26" s="8">
        <f t="shared" si="10"/>
        <v>0</v>
      </c>
      <c r="AV26" s="5"/>
      <c r="AW26" s="8">
        <f t="shared" si="11"/>
        <v>0</v>
      </c>
      <c r="AX26" s="5"/>
      <c r="AY26" s="8">
        <f t="shared" si="12"/>
        <v>0</v>
      </c>
      <c r="AZ26" s="577">
        <f>77.4</f>
        <v>77.4</v>
      </c>
      <c r="BA26" s="578">
        <f t="shared" si="23"/>
        <v>38700</v>
      </c>
      <c r="BB26" s="8"/>
      <c r="BC26" s="8">
        <f t="shared" si="24"/>
        <v>0</v>
      </c>
      <c r="BD26" s="8"/>
      <c r="BE26" s="8">
        <f t="shared" si="25"/>
        <v>0</v>
      </c>
      <c r="BF26" s="8"/>
      <c r="BG26" s="8">
        <f t="shared" si="26"/>
        <v>0</v>
      </c>
      <c r="BH26" s="8"/>
      <c r="BI26" s="8">
        <f t="shared" si="27"/>
        <v>0</v>
      </c>
      <c r="BJ26" s="8"/>
      <c r="BK26" s="8">
        <f t="shared" si="28"/>
        <v>0</v>
      </c>
      <c r="BL26" s="8"/>
      <c r="BM26" s="8">
        <f t="shared" si="29"/>
        <v>0</v>
      </c>
      <c r="BN26" s="5"/>
      <c r="BO26" s="8">
        <f t="shared" si="13"/>
        <v>0</v>
      </c>
      <c r="BP26" s="8">
        <f t="shared" si="30"/>
        <v>77.4</v>
      </c>
      <c r="BQ26" s="8">
        <f t="shared" si="31"/>
        <v>38700</v>
      </c>
    </row>
    <row r="27" spans="1:69" ht="15" customHeight="1">
      <c r="A27" s="306">
        <v>14</v>
      </c>
      <c r="B27" s="808" t="s">
        <v>130</v>
      </c>
      <c r="C27" s="806"/>
      <c r="D27" s="806"/>
      <c r="E27" s="807"/>
      <c r="F27" s="78" t="s">
        <v>44</v>
      </c>
      <c r="G27" s="78">
        <v>700</v>
      </c>
      <c r="H27" s="5"/>
      <c r="I27" s="8">
        <f t="shared" si="14"/>
        <v>0</v>
      </c>
      <c r="J27" s="5"/>
      <c r="K27" s="8">
        <f t="shared" si="15"/>
        <v>0</v>
      </c>
      <c r="L27" s="5"/>
      <c r="M27" s="8">
        <f t="shared" si="16"/>
        <v>0</v>
      </c>
      <c r="N27" s="5"/>
      <c r="O27" s="8">
        <f t="shared" si="17"/>
        <v>0</v>
      </c>
      <c r="P27" s="5"/>
      <c r="Q27" s="8">
        <f t="shared" si="18"/>
        <v>0</v>
      </c>
      <c r="R27" s="5"/>
      <c r="S27" s="8">
        <f t="shared" si="19"/>
        <v>0</v>
      </c>
      <c r="T27" s="5"/>
      <c r="U27" s="8">
        <f t="shared" si="20"/>
        <v>0</v>
      </c>
      <c r="V27" s="5"/>
      <c r="W27" s="8">
        <f t="shared" si="21"/>
        <v>0</v>
      </c>
      <c r="X27" s="5"/>
      <c r="Y27" s="8">
        <f t="shared" si="22"/>
        <v>0</v>
      </c>
      <c r="Z27" s="5"/>
      <c r="AA27" s="8">
        <f t="shared" si="0"/>
        <v>0</v>
      </c>
      <c r="AB27" s="5"/>
      <c r="AC27" s="8">
        <f t="shared" si="1"/>
        <v>0</v>
      </c>
      <c r="AD27" s="5"/>
      <c r="AE27" s="8">
        <f t="shared" si="2"/>
        <v>0</v>
      </c>
      <c r="AF27" s="5"/>
      <c r="AG27" s="8">
        <f t="shared" si="3"/>
        <v>0</v>
      </c>
      <c r="AH27" s="5"/>
      <c r="AI27" s="8">
        <f t="shared" si="4"/>
        <v>0</v>
      </c>
      <c r="AJ27" s="5"/>
      <c r="AK27" s="8">
        <f t="shared" si="5"/>
        <v>0</v>
      </c>
      <c r="AL27" s="5"/>
      <c r="AM27" s="8">
        <f t="shared" si="6"/>
        <v>0</v>
      </c>
      <c r="AN27" s="5"/>
      <c r="AO27" s="8">
        <f t="shared" si="7"/>
        <v>0</v>
      </c>
      <c r="AP27" s="5"/>
      <c r="AQ27" s="8">
        <f t="shared" si="8"/>
        <v>0</v>
      </c>
      <c r="AR27" s="5"/>
      <c r="AS27" s="8">
        <f t="shared" si="9"/>
        <v>0</v>
      </c>
      <c r="AT27" s="5"/>
      <c r="AU27" s="8">
        <f t="shared" si="10"/>
        <v>0</v>
      </c>
      <c r="AV27" s="5"/>
      <c r="AW27" s="8">
        <f t="shared" si="11"/>
        <v>0</v>
      </c>
      <c r="AX27" s="5"/>
      <c r="AY27" s="8">
        <f t="shared" si="12"/>
        <v>0</v>
      </c>
      <c r="AZ27" s="5"/>
      <c r="BA27" s="8">
        <f t="shared" si="23"/>
        <v>0</v>
      </c>
      <c r="BB27" s="8"/>
      <c r="BC27" s="8">
        <f t="shared" si="24"/>
        <v>0</v>
      </c>
      <c r="BD27" s="8"/>
      <c r="BE27" s="8">
        <f t="shared" si="25"/>
        <v>0</v>
      </c>
      <c r="BF27" s="8"/>
      <c r="BG27" s="8">
        <f t="shared" si="26"/>
        <v>0</v>
      </c>
      <c r="BH27" s="8"/>
      <c r="BI27" s="8">
        <f t="shared" si="27"/>
        <v>0</v>
      </c>
      <c r="BJ27" s="8"/>
      <c r="BK27" s="8">
        <f t="shared" si="28"/>
        <v>0</v>
      </c>
      <c r="BL27" s="8"/>
      <c r="BM27" s="8">
        <f t="shared" si="29"/>
        <v>0</v>
      </c>
      <c r="BN27" s="5"/>
      <c r="BO27" s="8">
        <f t="shared" si="13"/>
        <v>0</v>
      </c>
      <c r="BP27" s="8">
        <f t="shared" si="30"/>
        <v>0</v>
      </c>
      <c r="BQ27" s="8">
        <f t="shared" si="31"/>
        <v>0</v>
      </c>
    </row>
    <row r="28" spans="1:69" ht="18" customHeight="1">
      <c r="A28" s="306">
        <v>15</v>
      </c>
      <c r="B28" s="808" t="s">
        <v>342</v>
      </c>
      <c r="C28" s="804"/>
      <c r="D28" s="804"/>
      <c r="E28" s="805"/>
      <c r="F28" s="78" t="s">
        <v>44</v>
      </c>
      <c r="G28" s="78">
        <v>1650</v>
      </c>
      <c r="H28" s="5"/>
      <c r="I28" s="8">
        <f t="shared" si="14"/>
        <v>0</v>
      </c>
      <c r="J28" s="5"/>
      <c r="K28" s="8">
        <f t="shared" si="15"/>
        <v>0</v>
      </c>
      <c r="L28" s="5"/>
      <c r="M28" s="8">
        <f t="shared" si="16"/>
        <v>0</v>
      </c>
      <c r="N28" s="5"/>
      <c r="O28" s="8">
        <f t="shared" si="17"/>
        <v>0</v>
      </c>
      <c r="P28" s="5"/>
      <c r="Q28" s="8">
        <f t="shared" si="18"/>
        <v>0</v>
      </c>
      <c r="R28" s="5"/>
      <c r="S28" s="8">
        <f t="shared" si="19"/>
        <v>0</v>
      </c>
      <c r="T28" s="5"/>
      <c r="U28" s="8">
        <f t="shared" si="20"/>
        <v>0</v>
      </c>
      <c r="V28" s="5"/>
      <c r="W28" s="8">
        <f t="shared" si="21"/>
        <v>0</v>
      </c>
      <c r="X28" s="5"/>
      <c r="Y28" s="8">
        <f t="shared" si="22"/>
        <v>0</v>
      </c>
      <c r="Z28" s="5"/>
      <c r="AA28" s="8">
        <f t="shared" si="0"/>
        <v>0</v>
      </c>
      <c r="AB28" s="5"/>
      <c r="AC28" s="8">
        <f t="shared" si="1"/>
        <v>0</v>
      </c>
      <c r="AD28" s="5"/>
      <c r="AE28" s="8">
        <f t="shared" si="2"/>
        <v>0</v>
      </c>
      <c r="AF28" s="5"/>
      <c r="AG28" s="8">
        <f t="shared" si="3"/>
        <v>0</v>
      </c>
      <c r="AH28" s="5"/>
      <c r="AI28" s="8">
        <f t="shared" si="4"/>
        <v>0</v>
      </c>
      <c r="AJ28" s="5"/>
      <c r="AK28" s="8">
        <f t="shared" si="5"/>
        <v>0</v>
      </c>
      <c r="AL28" s="5"/>
      <c r="AM28" s="8">
        <f t="shared" si="6"/>
        <v>0</v>
      </c>
      <c r="AN28" s="5"/>
      <c r="AO28" s="8">
        <f t="shared" si="7"/>
        <v>0</v>
      </c>
      <c r="AP28" s="5"/>
      <c r="AQ28" s="8">
        <f t="shared" si="8"/>
        <v>0</v>
      </c>
      <c r="AR28" s="5"/>
      <c r="AS28" s="8">
        <f t="shared" si="9"/>
        <v>0</v>
      </c>
      <c r="AT28" s="5"/>
      <c r="AU28" s="8">
        <f t="shared" si="10"/>
        <v>0</v>
      </c>
      <c r="AV28" s="5"/>
      <c r="AW28" s="8">
        <f t="shared" si="11"/>
        <v>0</v>
      </c>
      <c r="AX28" s="5"/>
      <c r="AY28" s="8">
        <f t="shared" si="12"/>
        <v>0</v>
      </c>
      <c r="AZ28" s="577">
        <f>54*0</f>
        <v>0</v>
      </c>
      <c r="BA28" s="578">
        <f t="shared" si="23"/>
        <v>0</v>
      </c>
      <c r="BB28" s="8"/>
      <c r="BC28" s="8">
        <f t="shared" si="24"/>
        <v>0</v>
      </c>
      <c r="BD28" s="8"/>
      <c r="BE28" s="8">
        <f t="shared" si="25"/>
        <v>0</v>
      </c>
      <c r="BF28" s="8"/>
      <c r="BG28" s="8">
        <f t="shared" si="26"/>
        <v>0</v>
      </c>
      <c r="BH28" s="8"/>
      <c r="BI28" s="8">
        <f t="shared" si="27"/>
        <v>0</v>
      </c>
      <c r="BJ28" s="8"/>
      <c r="BK28" s="8">
        <f t="shared" si="28"/>
        <v>0</v>
      </c>
      <c r="BL28" s="8"/>
      <c r="BM28" s="8">
        <f t="shared" si="29"/>
        <v>0</v>
      </c>
      <c r="BN28" s="5"/>
      <c r="BO28" s="8">
        <f t="shared" si="13"/>
        <v>0</v>
      </c>
      <c r="BP28" s="8">
        <f t="shared" si="30"/>
        <v>0</v>
      </c>
      <c r="BQ28" s="8">
        <f t="shared" si="31"/>
        <v>0</v>
      </c>
    </row>
    <row r="29" spans="1:69" ht="16.5" customHeight="1">
      <c r="A29" s="306">
        <v>16</v>
      </c>
      <c r="B29" s="803" t="s">
        <v>180</v>
      </c>
      <c r="C29" s="804"/>
      <c r="D29" s="804"/>
      <c r="E29" s="805"/>
      <c r="F29" s="78" t="s">
        <v>44</v>
      </c>
      <c r="G29" s="78">
        <v>450</v>
      </c>
      <c r="H29" s="5"/>
      <c r="I29" s="8">
        <f t="shared" si="14"/>
        <v>0</v>
      </c>
      <c r="J29" s="5"/>
      <c r="K29" s="8">
        <f t="shared" si="15"/>
        <v>0</v>
      </c>
      <c r="L29" s="5"/>
      <c r="M29" s="8">
        <f t="shared" si="16"/>
        <v>0</v>
      </c>
      <c r="N29" s="5"/>
      <c r="O29" s="8">
        <f t="shared" si="17"/>
        <v>0</v>
      </c>
      <c r="P29" s="5"/>
      <c r="Q29" s="8">
        <f t="shared" si="18"/>
        <v>0</v>
      </c>
      <c r="R29" s="5"/>
      <c r="S29" s="8">
        <f t="shared" si="19"/>
        <v>0</v>
      </c>
      <c r="T29" s="5"/>
      <c r="U29" s="8">
        <f t="shared" si="20"/>
        <v>0</v>
      </c>
      <c r="V29" s="5"/>
      <c r="W29" s="8">
        <f t="shared" si="21"/>
        <v>0</v>
      </c>
      <c r="X29" s="5"/>
      <c r="Y29" s="8">
        <f t="shared" si="22"/>
        <v>0</v>
      </c>
      <c r="Z29" s="5"/>
      <c r="AA29" s="8">
        <f t="shared" si="0"/>
        <v>0</v>
      </c>
      <c r="AB29" s="5"/>
      <c r="AC29" s="8">
        <f t="shared" si="1"/>
        <v>0</v>
      </c>
      <c r="AD29" s="5"/>
      <c r="AE29" s="8">
        <f t="shared" si="2"/>
        <v>0</v>
      </c>
      <c r="AF29" s="5"/>
      <c r="AG29" s="8">
        <f t="shared" si="3"/>
        <v>0</v>
      </c>
      <c r="AH29" s="5"/>
      <c r="AI29" s="8">
        <f t="shared" si="4"/>
        <v>0</v>
      </c>
      <c r="AJ29" s="5"/>
      <c r="AK29" s="8">
        <f t="shared" si="5"/>
        <v>0</v>
      </c>
      <c r="AL29" s="590">
        <f>30*0</f>
        <v>0</v>
      </c>
      <c r="AM29" s="589">
        <f t="shared" si="6"/>
        <v>0</v>
      </c>
      <c r="AN29" s="5"/>
      <c r="AO29" s="8">
        <f t="shared" si="7"/>
        <v>0</v>
      </c>
      <c r="AP29" s="5"/>
      <c r="AQ29" s="8">
        <f t="shared" si="8"/>
        <v>0</v>
      </c>
      <c r="AR29" s="5"/>
      <c r="AS29" s="8">
        <f t="shared" si="9"/>
        <v>0</v>
      </c>
      <c r="AT29" s="5"/>
      <c r="AU29" s="8">
        <f t="shared" si="10"/>
        <v>0</v>
      </c>
      <c r="AV29" s="5"/>
      <c r="AW29" s="8">
        <f t="shared" si="11"/>
        <v>0</v>
      </c>
      <c r="AX29" s="5"/>
      <c r="AY29" s="8">
        <f t="shared" si="12"/>
        <v>0</v>
      </c>
      <c r="AZ29" s="5">
        <v>10</v>
      </c>
      <c r="BA29" s="8">
        <f t="shared" si="23"/>
        <v>4500</v>
      </c>
      <c r="BB29" s="8"/>
      <c r="BC29" s="8">
        <f t="shared" si="24"/>
        <v>0</v>
      </c>
      <c r="BD29" s="8"/>
      <c r="BE29" s="8">
        <f t="shared" si="25"/>
        <v>0</v>
      </c>
      <c r="BF29" s="8"/>
      <c r="BG29" s="8">
        <f t="shared" si="26"/>
        <v>0</v>
      </c>
      <c r="BH29" s="8">
        <v>10</v>
      </c>
      <c r="BI29" s="8">
        <f t="shared" si="27"/>
        <v>4500</v>
      </c>
      <c r="BJ29" s="8"/>
      <c r="BK29" s="8">
        <f t="shared" si="28"/>
        <v>0</v>
      </c>
      <c r="BL29" s="8"/>
      <c r="BM29" s="8">
        <f t="shared" si="29"/>
        <v>0</v>
      </c>
      <c r="BN29" s="5"/>
      <c r="BO29" s="8">
        <f t="shared" si="13"/>
        <v>0</v>
      </c>
      <c r="BP29" s="8">
        <f t="shared" si="30"/>
        <v>20</v>
      </c>
      <c r="BQ29" s="8">
        <f t="shared" si="31"/>
        <v>9000</v>
      </c>
    </row>
    <row r="30" spans="1:69" ht="15.75" customHeight="1">
      <c r="A30" s="306">
        <v>17</v>
      </c>
      <c r="B30" s="803" t="s">
        <v>177</v>
      </c>
      <c r="C30" s="804"/>
      <c r="D30" s="804"/>
      <c r="E30" s="805"/>
      <c r="F30" s="78" t="s">
        <v>44</v>
      </c>
      <c r="G30" s="78">
        <v>30</v>
      </c>
      <c r="H30" s="5"/>
      <c r="I30" s="8">
        <f t="shared" si="14"/>
        <v>0</v>
      </c>
      <c r="J30" s="5"/>
      <c r="K30" s="8">
        <f t="shared" si="15"/>
        <v>0</v>
      </c>
      <c r="L30" s="5"/>
      <c r="M30" s="8">
        <f t="shared" si="16"/>
        <v>0</v>
      </c>
      <c r="N30" s="5"/>
      <c r="O30" s="8">
        <f t="shared" si="17"/>
        <v>0</v>
      </c>
      <c r="P30" s="5"/>
      <c r="Q30" s="8">
        <f t="shared" si="18"/>
        <v>0</v>
      </c>
      <c r="R30" s="5"/>
      <c r="S30" s="8">
        <f t="shared" si="19"/>
        <v>0</v>
      </c>
      <c r="T30" s="5"/>
      <c r="U30" s="8">
        <f t="shared" si="20"/>
        <v>0</v>
      </c>
      <c r="V30" s="5"/>
      <c r="W30" s="8">
        <f t="shared" si="21"/>
        <v>0</v>
      </c>
      <c r="X30" s="5"/>
      <c r="Y30" s="8">
        <f t="shared" si="22"/>
        <v>0</v>
      </c>
      <c r="Z30" s="5"/>
      <c r="AA30" s="8">
        <f t="shared" si="0"/>
        <v>0</v>
      </c>
      <c r="AB30" s="5"/>
      <c r="AC30" s="8">
        <f t="shared" si="1"/>
        <v>0</v>
      </c>
      <c r="AD30" s="5"/>
      <c r="AE30" s="8">
        <f t="shared" si="2"/>
        <v>0</v>
      </c>
      <c r="AF30" s="5"/>
      <c r="AG30" s="8">
        <f t="shared" si="3"/>
        <v>0</v>
      </c>
      <c r="AH30" s="5"/>
      <c r="AI30" s="8">
        <f t="shared" si="4"/>
        <v>0</v>
      </c>
      <c r="AJ30" s="5"/>
      <c r="AK30" s="8">
        <f t="shared" si="5"/>
        <v>0</v>
      </c>
      <c r="AL30" s="590">
        <f>230*0</f>
        <v>0</v>
      </c>
      <c r="AM30" s="589">
        <f t="shared" si="6"/>
        <v>0</v>
      </c>
      <c r="AN30" s="5"/>
      <c r="AO30" s="8">
        <f t="shared" si="7"/>
        <v>0</v>
      </c>
      <c r="AP30" s="5"/>
      <c r="AQ30" s="8">
        <f t="shared" si="8"/>
        <v>0</v>
      </c>
      <c r="AR30" s="5"/>
      <c r="AS30" s="8">
        <f t="shared" si="9"/>
        <v>0</v>
      </c>
      <c r="AT30" s="5"/>
      <c r="AU30" s="8">
        <f t="shared" si="10"/>
        <v>0</v>
      </c>
      <c r="AV30" s="5"/>
      <c r="AW30" s="8">
        <f t="shared" si="11"/>
        <v>0</v>
      </c>
      <c r="AX30" s="5"/>
      <c r="AY30" s="8">
        <f t="shared" si="12"/>
        <v>0</v>
      </c>
      <c r="AZ30" s="5"/>
      <c r="BA30" s="8">
        <f t="shared" si="23"/>
        <v>0</v>
      </c>
      <c r="BB30" s="8"/>
      <c r="BC30" s="8">
        <f t="shared" si="24"/>
        <v>0</v>
      </c>
      <c r="BD30" s="8"/>
      <c r="BE30" s="8">
        <f t="shared" si="25"/>
        <v>0</v>
      </c>
      <c r="BF30" s="8"/>
      <c r="BG30" s="8">
        <f t="shared" si="26"/>
        <v>0</v>
      </c>
      <c r="BH30" s="8"/>
      <c r="BI30" s="8">
        <f t="shared" si="27"/>
        <v>0</v>
      </c>
      <c r="BJ30" s="8"/>
      <c r="BK30" s="8">
        <f t="shared" si="28"/>
        <v>0</v>
      </c>
      <c r="BL30" s="8"/>
      <c r="BM30" s="8">
        <f t="shared" si="29"/>
        <v>0</v>
      </c>
      <c r="BN30" s="577">
        <f>80</f>
        <v>80</v>
      </c>
      <c r="BO30" s="578">
        <f t="shared" si="13"/>
        <v>2400</v>
      </c>
      <c r="BP30" s="8">
        <f t="shared" si="30"/>
        <v>80</v>
      </c>
      <c r="BQ30" s="8">
        <f t="shared" si="31"/>
        <v>2400</v>
      </c>
    </row>
    <row r="31" spans="1:69" ht="15.75" customHeight="1">
      <c r="A31" s="306">
        <v>18</v>
      </c>
      <c r="B31" s="803" t="s">
        <v>249</v>
      </c>
      <c r="C31" s="804"/>
      <c r="D31" s="804"/>
      <c r="E31" s="805"/>
      <c r="F31" s="78" t="s">
        <v>44</v>
      </c>
      <c r="G31" s="78">
        <v>550</v>
      </c>
      <c r="H31" s="5"/>
      <c r="I31" s="8">
        <f t="shared" si="14"/>
        <v>0</v>
      </c>
      <c r="J31" s="5"/>
      <c r="K31" s="8">
        <f t="shared" si="15"/>
        <v>0</v>
      </c>
      <c r="L31" s="5"/>
      <c r="M31" s="8">
        <f t="shared" si="16"/>
        <v>0</v>
      </c>
      <c r="N31" s="5"/>
      <c r="O31" s="8">
        <f t="shared" si="17"/>
        <v>0</v>
      </c>
      <c r="P31" s="5"/>
      <c r="Q31" s="8">
        <f t="shared" si="18"/>
        <v>0</v>
      </c>
      <c r="R31" s="5"/>
      <c r="S31" s="8">
        <f t="shared" si="19"/>
        <v>0</v>
      </c>
      <c r="T31" s="5"/>
      <c r="U31" s="8">
        <f t="shared" si="20"/>
        <v>0</v>
      </c>
      <c r="V31" s="5"/>
      <c r="W31" s="8">
        <f t="shared" si="21"/>
        <v>0</v>
      </c>
      <c r="X31" s="5"/>
      <c r="Y31" s="8">
        <f t="shared" si="22"/>
        <v>0</v>
      </c>
      <c r="Z31" s="5"/>
      <c r="AA31" s="8">
        <f t="shared" si="0"/>
        <v>0</v>
      </c>
      <c r="AB31" s="5"/>
      <c r="AC31" s="8">
        <f t="shared" si="1"/>
        <v>0</v>
      </c>
      <c r="AD31" s="5"/>
      <c r="AE31" s="8">
        <f t="shared" si="2"/>
        <v>0</v>
      </c>
      <c r="AF31" s="5"/>
      <c r="AG31" s="8">
        <f t="shared" si="3"/>
        <v>0</v>
      </c>
      <c r="AH31" s="5"/>
      <c r="AI31" s="8">
        <f t="shared" si="4"/>
        <v>0</v>
      </c>
      <c r="AJ31" s="5"/>
      <c r="AK31" s="8">
        <f t="shared" si="5"/>
        <v>0</v>
      </c>
      <c r="AL31" s="5"/>
      <c r="AM31" s="8">
        <f t="shared" si="6"/>
        <v>0</v>
      </c>
      <c r="AN31" s="5"/>
      <c r="AO31" s="8">
        <f t="shared" si="7"/>
        <v>0</v>
      </c>
      <c r="AP31" s="5"/>
      <c r="AQ31" s="8">
        <f t="shared" si="8"/>
        <v>0</v>
      </c>
      <c r="AR31" s="5"/>
      <c r="AS31" s="8">
        <f t="shared" si="9"/>
        <v>0</v>
      </c>
      <c r="AT31" s="5"/>
      <c r="AU31" s="8">
        <f t="shared" si="10"/>
        <v>0</v>
      </c>
      <c r="AV31" s="5"/>
      <c r="AW31" s="8">
        <f t="shared" si="11"/>
        <v>0</v>
      </c>
      <c r="AX31" s="5"/>
      <c r="AY31" s="8">
        <f t="shared" si="12"/>
        <v>0</v>
      </c>
      <c r="AZ31" s="5"/>
      <c r="BA31" s="8">
        <f t="shared" si="23"/>
        <v>0</v>
      </c>
      <c r="BB31" s="8"/>
      <c r="BC31" s="8">
        <f t="shared" si="24"/>
        <v>0</v>
      </c>
      <c r="BD31" s="8"/>
      <c r="BE31" s="8">
        <f t="shared" si="25"/>
        <v>0</v>
      </c>
      <c r="BF31" s="8"/>
      <c r="BG31" s="8">
        <f t="shared" si="26"/>
        <v>0</v>
      </c>
      <c r="BH31" s="8"/>
      <c r="BI31" s="8">
        <f t="shared" si="27"/>
        <v>0</v>
      </c>
      <c r="BJ31" s="8"/>
      <c r="BK31" s="8">
        <f t="shared" si="28"/>
        <v>0</v>
      </c>
      <c r="BL31" s="8"/>
      <c r="BM31" s="8">
        <f t="shared" si="29"/>
        <v>0</v>
      </c>
      <c r="BN31" s="5"/>
      <c r="BO31" s="8">
        <f t="shared" si="13"/>
        <v>0</v>
      </c>
      <c r="BP31" s="8">
        <f t="shared" si="30"/>
        <v>0</v>
      </c>
      <c r="BQ31" s="8">
        <f t="shared" si="31"/>
        <v>0</v>
      </c>
    </row>
    <row r="32" spans="1:69" ht="16.5" customHeight="1">
      <c r="A32" s="306">
        <v>19</v>
      </c>
      <c r="B32" s="803" t="s">
        <v>250</v>
      </c>
      <c r="C32" s="804"/>
      <c r="D32" s="804"/>
      <c r="E32" s="805"/>
      <c r="F32" s="78" t="s">
        <v>44</v>
      </c>
      <c r="G32" s="78">
        <v>350</v>
      </c>
      <c r="H32" s="5"/>
      <c r="I32" s="8">
        <f t="shared" si="14"/>
        <v>0</v>
      </c>
      <c r="J32" s="5"/>
      <c r="K32" s="8">
        <f t="shared" si="15"/>
        <v>0</v>
      </c>
      <c r="L32" s="5"/>
      <c r="M32" s="8">
        <f t="shared" si="16"/>
        <v>0</v>
      </c>
      <c r="N32" s="5"/>
      <c r="O32" s="8">
        <f t="shared" si="17"/>
        <v>0</v>
      </c>
      <c r="P32" s="5"/>
      <c r="Q32" s="8">
        <f t="shared" si="18"/>
        <v>0</v>
      </c>
      <c r="R32" s="5"/>
      <c r="S32" s="8">
        <f t="shared" si="19"/>
        <v>0</v>
      </c>
      <c r="T32" s="5"/>
      <c r="U32" s="8">
        <f t="shared" si="20"/>
        <v>0</v>
      </c>
      <c r="V32" s="5"/>
      <c r="W32" s="8">
        <f t="shared" si="21"/>
        <v>0</v>
      </c>
      <c r="X32" s="5"/>
      <c r="Y32" s="8">
        <f t="shared" si="22"/>
        <v>0</v>
      </c>
      <c r="Z32" s="5"/>
      <c r="AA32" s="8">
        <f t="shared" si="0"/>
        <v>0</v>
      </c>
      <c r="AB32" s="5"/>
      <c r="AC32" s="8">
        <f t="shared" si="1"/>
        <v>0</v>
      </c>
      <c r="AD32" s="5"/>
      <c r="AE32" s="8">
        <f t="shared" si="2"/>
        <v>0</v>
      </c>
      <c r="AF32" s="5"/>
      <c r="AG32" s="8">
        <f t="shared" si="3"/>
        <v>0</v>
      </c>
      <c r="AH32" s="5"/>
      <c r="AI32" s="8">
        <f t="shared" si="4"/>
        <v>0</v>
      </c>
      <c r="AJ32" s="5"/>
      <c r="AK32" s="8">
        <f t="shared" si="5"/>
        <v>0</v>
      </c>
      <c r="AL32" s="5"/>
      <c r="AM32" s="8">
        <f t="shared" si="6"/>
        <v>0</v>
      </c>
      <c r="AN32" s="5"/>
      <c r="AO32" s="8">
        <f t="shared" si="7"/>
        <v>0</v>
      </c>
      <c r="AP32" s="5"/>
      <c r="AQ32" s="8">
        <f t="shared" si="8"/>
        <v>0</v>
      </c>
      <c r="AR32" s="5"/>
      <c r="AS32" s="8">
        <f t="shared" si="9"/>
        <v>0</v>
      </c>
      <c r="AT32" s="5"/>
      <c r="AU32" s="8">
        <f t="shared" si="10"/>
        <v>0</v>
      </c>
      <c r="AV32" s="5"/>
      <c r="AW32" s="8">
        <f t="shared" si="11"/>
        <v>0</v>
      </c>
      <c r="AX32" s="5"/>
      <c r="AY32" s="8"/>
      <c r="AZ32" s="577">
        <f>200*0</f>
        <v>0</v>
      </c>
      <c r="BA32" s="578">
        <f>30000*0</f>
        <v>0</v>
      </c>
      <c r="BB32" s="8"/>
      <c r="BC32" s="8">
        <f t="shared" si="24"/>
        <v>0</v>
      </c>
      <c r="BD32" s="8"/>
      <c r="BE32" s="8">
        <f t="shared" si="25"/>
        <v>0</v>
      </c>
      <c r="BF32" s="8"/>
      <c r="BG32" s="8">
        <f t="shared" si="26"/>
        <v>0</v>
      </c>
      <c r="BH32" s="8">
        <v>120</v>
      </c>
      <c r="BI32" s="8">
        <f t="shared" si="27"/>
        <v>42000</v>
      </c>
      <c r="BJ32" s="8"/>
      <c r="BK32" s="8">
        <f t="shared" si="28"/>
        <v>0</v>
      </c>
      <c r="BL32" s="8"/>
      <c r="BM32" s="8">
        <f t="shared" si="29"/>
        <v>0</v>
      </c>
      <c r="BN32" s="5"/>
      <c r="BO32" s="8">
        <f t="shared" si="13"/>
        <v>0</v>
      </c>
      <c r="BP32" s="8">
        <f t="shared" si="30"/>
        <v>120</v>
      </c>
      <c r="BQ32" s="8">
        <f t="shared" si="31"/>
        <v>42000</v>
      </c>
    </row>
    <row r="33" spans="1:69" ht="15.75" customHeight="1">
      <c r="A33" s="306">
        <v>20</v>
      </c>
      <c r="B33" s="803" t="s">
        <v>190</v>
      </c>
      <c r="C33" s="804"/>
      <c r="D33" s="804"/>
      <c r="E33" s="805"/>
      <c r="F33" s="78" t="s">
        <v>17</v>
      </c>
      <c r="G33" s="78">
        <v>12000</v>
      </c>
      <c r="H33" s="5"/>
      <c r="I33" s="8">
        <f t="shared" si="14"/>
        <v>0</v>
      </c>
      <c r="J33" s="5"/>
      <c r="K33" s="8">
        <f t="shared" si="15"/>
        <v>0</v>
      </c>
      <c r="L33" s="5"/>
      <c r="M33" s="8">
        <f t="shared" si="16"/>
        <v>0</v>
      </c>
      <c r="N33" s="5"/>
      <c r="O33" s="8">
        <f t="shared" si="17"/>
        <v>0</v>
      </c>
      <c r="P33" s="5"/>
      <c r="Q33" s="8">
        <f t="shared" si="18"/>
        <v>0</v>
      </c>
      <c r="R33" s="5"/>
      <c r="S33" s="8">
        <f t="shared" si="19"/>
        <v>0</v>
      </c>
      <c r="T33" s="5"/>
      <c r="U33" s="8">
        <f t="shared" si="20"/>
        <v>0</v>
      </c>
      <c r="V33" s="5"/>
      <c r="W33" s="8">
        <f t="shared" si="21"/>
        <v>0</v>
      </c>
      <c r="X33" s="5"/>
      <c r="Y33" s="8">
        <f t="shared" si="22"/>
        <v>0</v>
      </c>
      <c r="Z33" s="5"/>
      <c r="AA33" s="8">
        <f t="shared" si="0"/>
        <v>0</v>
      </c>
      <c r="AB33" s="5"/>
      <c r="AC33" s="8">
        <f t="shared" si="1"/>
        <v>0</v>
      </c>
      <c r="AD33" s="5"/>
      <c r="AE33" s="8">
        <f t="shared" si="2"/>
        <v>0</v>
      </c>
      <c r="AF33" s="5"/>
      <c r="AG33" s="8">
        <f t="shared" si="3"/>
        <v>0</v>
      </c>
      <c r="AH33" s="5"/>
      <c r="AI33" s="8">
        <f t="shared" si="4"/>
        <v>0</v>
      </c>
      <c r="AJ33" s="5"/>
      <c r="AK33" s="8">
        <f t="shared" si="5"/>
        <v>0</v>
      </c>
      <c r="AL33" s="5"/>
      <c r="AM33" s="8">
        <f t="shared" si="6"/>
        <v>0</v>
      </c>
      <c r="AN33" s="5"/>
      <c r="AO33" s="8">
        <f t="shared" si="7"/>
        <v>0</v>
      </c>
      <c r="AP33" s="5"/>
      <c r="AQ33" s="8">
        <f t="shared" si="8"/>
        <v>0</v>
      </c>
      <c r="AR33" s="5"/>
      <c r="AS33" s="8">
        <f t="shared" si="9"/>
        <v>0</v>
      </c>
      <c r="AT33" s="5"/>
      <c r="AU33" s="8">
        <f t="shared" si="10"/>
        <v>0</v>
      </c>
      <c r="AV33" s="5"/>
      <c r="AW33" s="8">
        <f t="shared" si="11"/>
        <v>0</v>
      </c>
      <c r="AX33" s="5"/>
      <c r="AY33" s="8">
        <f aca="true" t="shared" si="32" ref="AY33:AY54">G33*AX33</f>
        <v>0</v>
      </c>
      <c r="AZ33" s="5"/>
      <c r="BA33" s="8">
        <f t="shared" si="23"/>
        <v>0</v>
      </c>
      <c r="BB33" s="8"/>
      <c r="BC33" s="8">
        <f t="shared" si="24"/>
        <v>0</v>
      </c>
      <c r="BD33" s="8"/>
      <c r="BE33" s="8">
        <f t="shared" si="25"/>
        <v>0</v>
      </c>
      <c r="BF33" s="8"/>
      <c r="BG33" s="8">
        <f t="shared" si="26"/>
        <v>0</v>
      </c>
      <c r="BH33" s="8"/>
      <c r="BI33" s="8">
        <f t="shared" si="27"/>
        <v>0</v>
      </c>
      <c r="BJ33" s="8"/>
      <c r="BK33" s="8">
        <f t="shared" si="28"/>
        <v>0</v>
      </c>
      <c r="BL33" s="8"/>
      <c r="BM33" s="8">
        <f t="shared" si="29"/>
        <v>0</v>
      </c>
      <c r="BN33" s="5"/>
      <c r="BO33" s="8">
        <f t="shared" si="13"/>
        <v>0</v>
      </c>
      <c r="BP33" s="8">
        <f t="shared" si="30"/>
        <v>0</v>
      </c>
      <c r="BQ33" s="8">
        <f t="shared" si="31"/>
        <v>0</v>
      </c>
    </row>
    <row r="34" spans="1:69" ht="16.5" customHeight="1">
      <c r="A34" s="306">
        <v>21</v>
      </c>
      <c r="B34" s="803" t="s">
        <v>219</v>
      </c>
      <c r="C34" s="804"/>
      <c r="D34" s="804"/>
      <c r="E34" s="805"/>
      <c r="F34" s="220" t="s">
        <v>44</v>
      </c>
      <c r="G34" s="78">
        <v>700</v>
      </c>
      <c r="H34" s="5"/>
      <c r="I34" s="8">
        <f t="shared" si="14"/>
        <v>0</v>
      </c>
      <c r="J34" s="5"/>
      <c r="K34" s="8">
        <f t="shared" si="15"/>
        <v>0</v>
      </c>
      <c r="L34" s="5"/>
      <c r="M34" s="8">
        <f t="shared" si="16"/>
        <v>0</v>
      </c>
      <c r="N34" s="5"/>
      <c r="O34" s="8">
        <f t="shared" si="17"/>
        <v>0</v>
      </c>
      <c r="P34" s="5"/>
      <c r="Q34" s="8">
        <f t="shared" si="18"/>
        <v>0</v>
      </c>
      <c r="R34" s="5"/>
      <c r="S34" s="8">
        <f t="shared" si="19"/>
        <v>0</v>
      </c>
      <c r="T34" s="5"/>
      <c r="U34" s="8">
        <f t="shared" si="20"/>
        <v>0</v>
      </c>
      <c r="V34" s="5"/>
      <c r="W34" s="8">
        <f t="shared" si="21"/>
        <v>0</v>
      </c>
      <c r="X34" s="5"/>
      <c r="Y34" s="8">
        <f t="shared" si="22"/>
        <v>0</v>
      </c>
      <c r="Z34" s="5"/>
      <c r="AA34" s="8">
        <f t="shared" si="0"/>
        <v>0</v>
      </c>
      <c r="AB34" s="5"/>
      <c r="AC34" s="8">
        <f t="shared" si="1"/>
        <v>0</v>
      </c>
      <c r="AD34" s="5"/>
      <c r="AE34" s="8">
        <f t="shared" si="2"/>
        <v>0</v>
      </c>
      <c r="AF34" s="5"/>
      <c r="AG34" s="8">
        <f t="shared" si="3"/>
        <v>0</v>
      </c>
      <c r="AH34" s="5"/>
      <c r="AI34" s="8">
        <f t="shared" si="4"/>
        <v>0</v>
      </c>
      <c r="AJ34" s="5"/>
      <c r="AK34" s="8">
        <f t="shared" si="5"/>
        <v>0</v>
      </c>
      <c r="AL34" s="5"/>
      <c r="AM34" s="8">
        <f t="shared" si="6"/>
        <v>0</v>
      </c>
      <c r="AN34" s="5"/>
      <c r="AO34" s="8">
        <f t="shared" si="7"/>
        <v>0</v>
      </c>
      <c r="AP34" s="5"/>
      <c r="AQ34" s="8">
        <f t="shared" si="8"/>
        <v>0</v>
      </c>
      <c r="AR34" s="5"/>
      <c r="AS34" s="8">
        <f t="shared" si="9"/>
        <v>0</v>
      </c>
      <c r="AT34" s="5"/>
      <c r="AU34" s="8">
        <f t="shared" si="10"/>
        <v>0</v>
      </c>
      <c r="AV34" s="5"/>
      <c r="AW34" s="8">
        <f t="shared" si="11"/>
        <v>0</v>
      </c>
      <c r="AX34" s="5"/>
      <c r="AY34" s="8">
        <f t="shared" si="32"/>
        <v>0</v>
      </c>
      <c r="AZ34" s="5"/>
      <c r="BA34" s="8">
        <f t="shared" si="23"/>
        <v>0</v>
      </c>
      <c r="BB34" s="8"/>
      <c r="BC34" s="8">
        <f t="shared" si="24"/>
        <v>0</v>
      </c>
      <c r="BD34" s="8"/>
      <c r="BE34" s="8">
        <f t="shared" si="25"/>
        <v>0</v>
      </c>
      <c r="BF34" s="8"/>
      <c r="BG34" s="8">
        <f t="shared" si="26"/>
        <v>0</v>
      </c>
      <c r="BH34" s="8"/>
      <c r="BI34" s="8">
        <f t="shared" si="27"/>
        <v>0</v>
      </c>
      <c r="BJ34" s="8"/>
      <c r="BK34" s="8">
        <f t="shared" si="28"/>
        <v>0</v>
      </c>
      <c r="BL34" s="8"/>
      <c r="BM34" s="8">
        <f t="shared" si="29"/>
        <v>0</v>
      </c>
      <c r="BN34" s="5"/>
      <c r="BO34" s="8">
        <f t="shared" si="13"/>
        <v>0</v>
      </c>
      <c r="BP34" s="8">
        <f t="shared" si="30"/>
        <v>0</v>
      </c>
      <c r="BQ34" s="8">
        <f t="shared" si="31"/>
        <v>0</v>
      </c>
    </row>
    <row r="35" spans="1:69" ht="16.5" customHeight="1">
      <c r="A35" s="306">
        <v>22</v>
      </c>
      <c r="B35" s="808" t="s">
        <v>48</v>
      </c>
      <c r="C35" s="806"/>
      <c r="D35" s="806"/>
      <c r="E35" s="807"/>
      <c r="F35" s="78" t="s">
        <v>17</v>
      </c>
      <c r="G35" s="78">
        <v>7000</v>
      </c>
      <c r="H35" s="5"/>
      <c r="I35" s="8">
        <f t="shared" si="14"/>
        <v>0</v>
      </c>
      <c r="J35" s="5"/>
      <c r="K35" s="8">
        <f t="shared" si="15"/>
        <v>0</v>
      </c>
      <c r="L35" s="5"/>
      <c r="M35" s="8">
        <f t="shared" si="16"/>
        <v>0</v>
      </c>
      <c r="N35" s="5"/>
      <c r="O35" s="8">
        <f t="shared" si="17"/>
        <v>0</v>
      </c>
      <c r="P35" s="5"/>
      <c r="Q35" s="8">
        <f t="shared" si="18"/>
        <v>0</v>
      </c>
      <c r="R35" s="5"/>
      <c r="S35" s="8">
        <f t="shared" si="19"/>
        <v>0</v>
      </c>
      <c r="T35" s="5"/>
      <c r="U35" s="8">
        <f t="shared" si="20"/>
        <v>0</v>
      </c>
      <c r="V35" s="5"/>
      <c r="W35" s="8">
        <f t="shared" si="21"/>
        <v>0</v>
      </c>
      <c r="X35" s="5"/>
      <c r="Y35" s="8">
        <f t="shared" si="22"/>
        <v>0</v>
      </c>
      <c r="Z35" s="5"/>
      <c r="AA35" s="8">
        <f t="shared" si="0"/>
        <v>0</v>
      </c>
      <c r="AB35" s="5"/>
      <c r="AC35" s="8">
        <f t="shared" si="1"/>
        <v>0</v>
      </c>
      <c r="AD35" s="5"/>
      <c r="AE35" s="8">
        <f t="shared" si="2"/>
        <v>0</v>
      </c>
      <c r="AF35" s="5"/>
      <c r="AG35" s="8">
        <f t="shared" si="3"/>
        <v>0</v>
      </c>
      <c r="AH35" s="5"/>
      <c r="AI35" s="8">
        <f t="shared" si="4"/>
        <v>0</v>
      </c>
      <c r="AJ35" s="5"/>
      <c r="AK35" s="8">
        <f t="shared" si="5"/>
        <v>0</v>
      </c>
      <c r="AL35" s="5">
        <v>1</v>
      </c>
      <c r="AM35" s="8">
        <f t="shared" si="6"/>
        <v>7000</v>
      </c>
      <c r="AN35" s="5"/>
      <c r="AO35" s="8">
        <f t="shared" si="7"/>
        <v>0</v>
      </c>
      <c r="AP35" s="5"/>
      <c r="AQ35" s="8">
        <f t="shared" si="8"/>
        <v>0</v>
      </c>
      <c r="AR35" s="5"/>
      <c r="AS35" s="8">
        <f t="shared" si="9"/>
        <v>0</v>
      </c>
      <c r="AT35" s="47"/>
      <c r="AU35" s="8">
        <f t="shared" si="10"/>
        <v>0</v>
      </c>
      <c r="AV35" s="5"/>
      <c r="AW35" s="8">
        <f t="shared" si="11"/>
        <v>0</v>
      </c>
      <c r="AX35" s="5"/>
      <c r="AY35" s="8">
        <f t="shared" si="32"/>
        <v>0</v>
      </c>
      <c r="AZ35" s="5"/>
      <c r="BA35" s="8">
        <f t="shared" si="23"/>
        <v>0</v>
      </c>
      <c r="BB35" s="8"/>
      <c r="BC35" s="8">
        <f t="shared" si="24"/>
        <v>0</v>
      </c>
      <c r="BD35" s="8"/>
      <c r="BE35" s="8">
        <f t="shared" si="25"/>
        <v>0</v>
      </c>
      <c r="BF35" s="8"/>
      <c r="BG35" s="8">
        <f t="shared" si="26"/>
        <v>0</v>
      </c>
      <c r="BH35" s="8"/>
      <c r="BI35" s="8">
        <f t="shared" si="27"/>
        <v>0</v>
      </c>
      <c r="BJ35" s="8"/>
      <c r="BK35" s="8">
        <f t="shared" si="28"/>
        <v>0</v>
      </c>
      <c r="BL35" s="8"/>
      <c r="BM35" s="8">
        <f t="shared" si="29"/>
        <v>0</v>
      </c>
      <c r="BN35" s="5"/>
      <c r="BO35" s="8">
        <f t="shared" si="13"/>
        <v>0</v>
      </c>
      <c r="BP35" s="8">
        <f t="shared" si="30"/>
        <v>1</v>
      </c>
      <c r="BQ35" s="8">
        <f t="shared" si="31"/>
        <v>7000</v>
      </c>
    </row>
    <row r="36" spans="1:69" ht="16.5" customHeight="1">
      <c r="A36" s="306">
        <v>23</v>
      </c>
      <c r="B36" s="803" t="s">
        <v>340</v>
      </c>
      <c r="C36" s="806"/>
      <c r="D36" s="806"/>
      <c r="E36" s="807"/>
      <c r="F36" s="78" t="s">
        <v>43</v>
      </c>
      <c r="G36" s="78">
        <v>9000</v>
      </c>
      <c r="H36" s="5"/>
      <c r="I36" s="8">
        <f t="shared" si="14"/>
        <v>0</v>
      </c>
      <c r="J36" s="5"/>
      <c r="K36" s="8">
        <f t="shared" si="15"/>
        <v>0</v>
      </c>
      <c r="L36" s="5"/>
      <c r="M36" s="8">
        <f t="shared" si="16"/>
        <v>0</v>
      </c>
      <c r="N36" s="5"/>
      <c r="O36" s="8">
        <f t="shared" si="17"/>
        <v>0</v>
      </c>
      <c r="P36" s="5"/>
      <c r="Q36" s="8">
        <f t="shared" si="18"/>
        <v>0</v>
      </c>
      <c r="R36" s="5"/>
      <c r="S36" s="8">
        <f t="shared" si="19"/>
        <v>0</v>
      </c>
      <c r="T36" s="5"/>
      <c r="U36" s="8">
        <f t="shared" si="20"/>
        <v>0</v>
      </c>
      <c r="V36" s="5"/>
      <c r="W36" s="8">
        <f t="shared" si="21"/>
        <v>0</v>
      </c>
      <c r="X36" s="5"/>
      <c r="Y36" s="8">
        <f t="shared" si="22"/>
        <v>0</v>
      </c>
      <c r="Z36" s="5"/>
      <c r="AA36" s="8">
        <f t="shared" si="0"/>
        <v>0</v>
      </c>
      <c r="AB36" s="5"/>
      <c r="AC36" s="8">
        <f t="shared" si="1"/>
        <v>0</v>
      </c>
      <c r="AD36" s="5"/>
      <c r="AE36" s="8">
        <f t="shared" si="2"/>
        <v>0</v>
      </c>
      <c r="AF36" s="5"/>
      <c r="AG36" s="8">
        <f t="shared" si="3"/>
        <v>0</v>
      </c>
      <c r="AH36" s="5"/>
      <c r="AI36" s="8">
        <f t="shared" si="4"/>
        <v>0</v>
      </c>
      <c r="AJ36" s="5"/>
      <c r="AK36" s="8">
        <f t="shared" si="5"/>
        <v>0</v>
      </c>
      <c r="AL36" s="5"/>
      <c r="AM36" s="8">
        <f t="shared" si="6"/>
        <v>0</v>
      </c>
      <c r="AN36" s="5"/>
      <c r="AO36" s="8">
        <f t="shared" si="7"/>
        <v>0</v>
      </c>
      <c r="AP36" s="5"/>
      <c r="AQ36" s="8">
        <f t="shared" si="8"/>
        <v>0</v>
      </c>
      <c r="AR36" s="5"/>
      <c r="AS36" s="8">
        <f t="shared" si="9"/>
        <v>0</v>
      </c>
      <c r="AT36" s="5"/>
      <c r="AU36" s="8">
        <f t="shared" si="10"/>
        <v>0</v>
      </c>
      <c r="AV36" s="5"/>
      <c r="AW36" s="8">
        <f t="shared" si="11"/>
        <v>0</v>
      </c>
      <c r="AX36" s="5"/>
      <c r="AY36" s="8">
        <f t="shared" si="32"/>
        <v>0</v>
      </c>
      <c r="AZ36" s="5"/>
      <c r="BA36" s="8">
        <f t="shared" si="23"/>
        <v>0</v>
      </c>
      <c r="BB36" s="8"/>
      <c r="BC36" s="8">
        <f t="shared" si="24"/>
        <v>0</v>
      </c>
      <c r="BD36" s="8"/>
      <c r="BE36" s="8">
        <f t="shared" si="25"/>
        <v>0</v>
      </c>
      <c r="BF36" s="8"/>
      <c r="BG36" s="8">
        <f t="shared" si="26"/>
        <v>0</v>
      </c>
      <c r="BH36" s="8"/>
      <c r="BI36" s="8">
        <f t="shared" si="27"/>
        <v>0</v>
      </c>
      <c r="BJ36" s="8"/>
      <c r="BK36" s="8">
        <f t="shared" si="28"/>
        <v>0</v>
      </c>
      <c r="BL36" s="8"/>
      <c r="BM36" s="8">
        <f t="shared" si="29"/>
        <v>0</v>
      </c>
      <c r="BN36" s="5"/>
      <c r="BO36" s="8">
        <f t="shared" si="13"/>
        <v>0</v>
      </c>
      <c r="BP36" s="8">
        <f t="shared" si="30"/>
        <v>0</v>
      </c>
      <c r="BQ36" s="8">
        <f t="shared" si="31"/>
        <v>0</v>
      </c>
    </row>
    <row r="37" spans="1:69" ht="29.25" customHeight="1">
      <c r="A37" s="306">
        <v>24</v>
      </c>
      <c r="B37" s="803" t="s">
        <v>210</v>
      </c>
      <c r="C37" s="804"/>
      <c r="D37" s="804"/>
      <c r="E37" s="805"/>
      <c r="F37" s="78" t="s">
        <v>44</v>
      </c>
      <c r="G37" s="78">
        <v>4000</v>
      </c>
      <c r="H37" s="5"/>
      <c r="I37" s="8">
        <f t="shared" si="14"/>
        <v>0</v>
      </c>
      <c r="J37" s="5"/>
      <c r="K37" s="8">
        <f t="shared" si="15"/>
        <v>0</v>
      </c>
      <c r="L37" s="5"/>
      <c r="M37" s="8">
        <f t="shared" si="16"/>
        <v>0</v>
      </c>
      <c r="N37" s="5"/>
      <c r="O37" s="8">
        <f t="shared" si="17"/>
        <v>0</v>
      </c>
      <c r="P37" s="5"/>
      <c r="Q37" s="8">
        <f t="shared" si="18"/>
        <v>0</v>
      </c>
      <c r="R37" s="5"/>
      <c r="S37" s="8">
        <f t="shared" si="19"/>
        <v>0</v>
      </c>
      <c r="T37" s="5"/>
      <c r="U37" s="8">
        <f t="shared" si="20"/>
        <v>0</v>
      </c>
      <c r="V37" s="5"/>
      <c r="W37" s="8">
        <f t="shared" si="21"/>
        <v>0</v>
      </c>
      <c r="X37" s="5"/>
      <c r="Y37" s="8">
        <f t="shared" si="22"/>
        <v>0</v>
      </c>
      <c r="Z37" s="5"/>
      <c r="AA37" s="8">
        <f t="shared" si="0"/>
        <v>0</v>
      </c>
      <c r="AB37" s="5"/>
      <c r="AC37" s="8">
        <f t="shared" si="1"/>
        <v>0</v>
      </c>
      <c r="AD37" s="5"/>
      <c r="AE37" s="8">
        <f t="shared" si="2"/>
        <v>0</v>
      </c>
      <c r="AF37" s="5"/>
      <c r="AG37" s="8">
        <f t="shared" si="3"/>
        <v>0</v>
      </c>
      <c r="AH37" s="5"/>
      <c r="AI37" s="8">
        <f t="shared" si="4"/>
        <v>0</v>
      </c>
      <c r="AJ37" s="5"/>
      <c r="AK37" s="8">
        <f t="shared" si="5"/>
        <v>0</v>
      </c>
      <c r="AL37" s="5"/>
      <c r="AM37" s="8">
        <f t="shared" si="6"/>
        <v>0</v>
      </c>
      <c r="AN37" s="5"/>
      <c r="AO37" s="8">
        <f t="shared" si="7"/>
        <v>0</v>
      </c>
      <c r="AP37" s="5"/>
      <c r="AQ37" s="8">
        <f t="shared" si="8"/>
        <v>0</v>
      </c>
      <c r="AR37" s="5"/>
      <c r="AS37" s="8">
        <f t="shared" si="9"/>
        <v>0</v>
      </c>
      <c r="AT37" s="5"/>
      <c r="AU37" s="8">
        <f t="shared" si="10"/>
        <v>0</v>
      </c>
      <c r="AV37" s="5"/>
      <c r="AW37" s="8">
        <f t="shared" si="11"/>
        <v>0</v>
      </c>
      <c r="AX37" s="5"/>
      <c r="AY37" s="8">
        <f t="shared" si="32"/>
        <v>0</v>
      </c>
      <c r="AZ37" s="577">
        <f>50*0</f>
        <v>0</v>
      </c>
      <c r="BA37" s="578">
        <f>80000*0</f>
        <v>0</v>
      </c>
      <c r="BB37" s="8"/>
      <c r="BC37" s="8">
        <f t="shared" si="24"/>
        <v>0</v>
      </c>
      <c r="BD37" s="8"/>
      <c r="BE37" s="8">
        <f t="shared" si="25"/>
        <v>0</v>
      </c>
      <c r="BF37" s="8"/>
      <c r="BG37" s="8">
        <f t="shared" si="26"/>
        <v>0</v>
      </c>
      <c r="BH37" s="8"/>
      <c r="BI37" s="8">
        <f t="shared" si="27"/>
        <v>0</v>
      </c>
      <c r="BJ37" s="8"/>
      <c r="BK37" s="8">
        <f t="shared" si="28"/>
        <v>0</v>
      </c>
      <c r="BL37" s="8"/>
      <c r="BM37" s="8">
        <f t="shared" si="29"/>
        <v>0</v>
      </c>
      <c r="BN37" s="5"/>
      <c r="BO37" s="8">
        <f t="shared" si="13"/>
        <v>0</v>
      </c>
      <c r="BP37" s="8">
        <f t="shared" si="30"/>
        <v>0</v>
      </c>
      <c r="BQ37" s="8">
        <f t="shared" si="31"/>
        <v>0</v>
      </c>
    </row>
    <row r="38" spans="1:69" ht="17.25" customHeight="1" thickBot="1">
      <c r="A38" s="306">
        <v>25</v>
      </c>
      <c r="B38" s="811" t="s">
        <v>224</v>
      </c>
      <c r="C38" s="864"/>
      <c r="D38" s="864"/>
      <c r="E38" s="865"/>
      <c r="F38" s="78" t="s">
        <v>211</v>
      </c>
      <c r="G38" s="78">
        <v>23000</v>
      </c>
      <c r="H38" s="5"/>
      <c r="I38" s="8">
        <f t="shared" si="14"/>
        <v>0</v>
      </c>
      <c r="J38" s="5"/>
      <c r="K38" s="8">
        <f t="shared" si="15"/>
        <v>0</v>
      </c>
      <c r="L38" s="5"/>
      <c r="M38" s="8">
        <f t="shared" si="16"/>
        <v>0</v>
      </c>
      <c r="N38" s="5"/>
      <c r="O38" s="8">
        <f t="shared" si="17"/>
        <v>0</v>
      </c>
      <c r="P38" s="5"/>
      <c r="Q38" s="8">
        <f t="shared" si="18"/>
        <v>0</v>
      </c>
      <c r="R38" s="5"/>
      <c r="S38" s="8">
        <f t="shared" si="19"/>
        <v>0</v>
      </c>
      <c r="T38" s="5"/>
      <c r="U38" s="8">
        <f t="shared" si="20"/>
        <v>0</v>
      </c>
      <c r="V38" s="5"/>
      <c r="W38" s="8">
        <f t="shared" si="21"/>
        <v>0</v>
      </c>
      <c r="X38" s="5"/>
      <c r="Y38" s="8">
        <f t="shared" si="22"/>
        <v>0</v>
      </c>
      <c r="Z38" s="5"/>
      <c r="AA38" s="8">
        <f t="shared" si="0"/>
        <v>0</v>
      </c>
      <c r="AB38" s="5"/>
      <c r="AC38" s="8">
        <f t="shared" si="1"/>
        <v>0</v>
      </c>
      <c r="AD38" s="5"/>
      <c r="AE38" s="8">
        <f t="shared" si="2"/>
        <v>0</v>
      </c>
      <c r="AF38" s="5"/>
      <c r="AG38" s="8">
        <f t="shared" si="3"/>
        <v>0</v>
      </c>
      <c r="AH38" s="5"/>
      <c r="AI38" s="8">
        <f t="shared" si="4"/>
        <v>0</v>
      </c>
      <c r="AJ38" s="5"/>
      <c r="AK38" s="8">
        <f t="shared" si="5"/>
        <v>0</v>
      </c>
      <c r="AL38" s="5"/>
      <c r="AM38" s="8">
        <f t="shared" si="6"/>
        <v>0</v>
      </c>
      <c r="AN38" s="5"/>
      <c r="AO38" s="8">
        <f t="shared" si="7"/>
        <v>0</v>
      </c>
      <c r="AP38" s="5"/>
      <c r="AQ38" s="8">
        <f t="shared" si="8"/>
        <v>0</v>
      </c>
      <c r="AR38" s="5"/>
      <c r="AS38" s="8">
        <f t="shared" si="9"/>
        <v>0</v>
      </c>
      <c r="AT38" s="5"/>
      <c r="AU38" s="8">
        <f t="shared" si="10"/>
        <v>0</v>
      </c>
      <c r="AV38" s="5"/>
      <c r="AW38" s="8">
        <f t="shared" si="11"/>
        <v>0</v>
      </c>
      <c r="AX38" s="5"/>
      <c r="AY38" s="8">
        <f t="shared" si="32"/>
        <v>0</v>
      </c>
      <c r="AZ38" s="5"/>
      <c r="BA38" s="8">
        <f t="shared" si="23"/>
        <v>0</v>
      </c>
      <c r="BB38" s="8"/>
      <c r="BC38" s="8">
        <f t="shared" si="24"/>
        <v>0</v>
      </c>
      <c r="BD38" s="8"/>
      <c r="BE38" s="8">
        <f t="shared" si="25"/>
        <v>0</v>
      </c>
      <c r="BF38" s="8"/>
      <c r="BG38" s="8">
        <f t="shared" si="26"/>
        <v>0</v>
      </c>
      <c r="BH38" s="8"/>
      <c r="BI38" s="8">
        <f t="shared" si="27"/>
        <v>0</v>
      </c>
      <c r="BJ38" s="8"/>
      <c r="BK38" s="8">
        <f t="shared" si="28"/>
        <v>0</v>
      </c>
      <c r="BL38" s="8"/>
      <c r="BM38" s="8">
        <f t="shared" si="29"/>
        <v>0</v>
      </c>
      <c r="BN38" s="5"/>
      <c r="BO38" s="8">
        <f t="shared" si="13"/>
        <v>0</v>
      </c>
      <c r="BP38" s="8">
        <f t="shared" si="30"/>
        <v>0</v>
      </c>
      <c r="BQ38" s="8">
        <f t="shared" si="31"/>
        <v>0</v>
      </c>
    </row>
    <row r="39" spans="1:69" ht="16.5" customHeight="1" thickBot="1">
      <c r="A39" s="832" t="s">
        <v>49</v>
      </c>
      <c r="B39" s="844"/>
      <c r="C39" s="844"/>
      <c r="D39" s="844"/>
      <c r="E39" s="845"/>
      <c r="F39" s="216"/>
      <c r="G39" s="78"/>
      <c r="H39" s="5"/>
      <c r="I39" s="8">
        <f t="shared" si="14"/>
        <v>0</v>
      </c>
      <c r="J39" s="5"/>
      <c r="K39" s="8">
        <f t="shared" si="15"/>
        <v>0</v>
      </c>
      <c r="L39" s="5"/>
      <c r="M39" s="8">
        <f t="shared" si="16"/>
        <v>0</v>
      </c>
      <c r="N39" s="5"/>
      <c r="O39" s="8">
        <f t="shared" si="17"/>
        <v>0</v>
      </c>
      <c r="P39" s="5"/>
      <c r="Q39" s="8">
        <f t="shared" si="18"/>
        <v>0</v>
      </c>
      <c r="R39" s="5"/>
      <c r="S39" s="8">
        <f t="shared" si="19"/>
        <v>0</v>
      </c>
      <c r="T39" s="5"/>
      <c r="U39" s="8">
        <f t="shared" si="20"/>
        <v>0</v>
      </c>
      <c r="V39" s="5"/>
      <c r="W39" s="8">
        <f t="shared" si="21"/>
        <v>0</v>
      </c>
      <c r="X39" s="5"/>
      <c r="Y39" s="8">
        <f t="shared" si="22"/>
        <v>0</v>
      </c>
      <c r="Z39" s="5"/>
      <c r="AA39" s="8">
        <f t="shared" si="0"/>
        <v>0</v>
      </c>
      <c r="AB39" s="5"/>
      <c r="AC39" s="8">
        <f t="shared" si="1"/>
        <v>0</v>
      </c>
      <c r="AD39" s="5"/>
      <c r="AE39" s="8">
        <f t="shared" si="2"/>
        <v>0</v>
      </c>
      <c r="AF39" s="47"/>
      <c r="AG39" s="8">
        <f t="shared" si="3"/>
        <v>0</v>
      </c>
      <c r="AH39" s="5"/>
      <c r="AI39" s="8">
        <f t="shared" si="4"/>
        <v>0</v>
      </c>
      <c r="AJ39" s="5"/>
      <c r="AK39" s="8">
        <f t="shared" si="5"/>
        <v>0</v>
      </c>
      <c r="AL39" s="5"/>
      <c r="AM39" s="8">
        <f t="shared" si="6"/>
        <v>0</v>
      </c>
      <c r="AN39" s="5"/>
      <c r="AO39" s="8">
        <f t="shared" si="7"/>
        <v>0</v>
      </c>
      <c r="AP39" s="5"/>
      <c r="AQ39" s="8">
        <f t="shared" si="8"/>
        <v>0</v>
      </c>
      <c r="AR39" s="5"/>
      <c r="AS39" s="8">
        <f t="shared" si="9"/>
        <v>0</v>
      </c>
      <c r="AT39" s="5"/>
      <c r="AU39" s="8">
        <f t="shared" si="10"/>
        <v>0</v>
      </c>
      <c r="AV39" s="5"/>
      <c r="AW39" s="8">
        <f t="shared" si="11"/>
        <v>0</v>
      </c>
      <c r="AX39" s="5"/>
      <c r="AY39" s="8">
        <f t="shared" si="32"/>
        <v>0</v>
      </c>
      <c r="AZ39" s="5"/>
      <c r="BA39" s="8">
        <f t="shared" si="23"/>
        <v>0</v>
      </c>
      <c r="BB39" s="8"/>
      <c r="BC39" s="8">
        <f t="shared" si="24"/>
        <v>0</v>
      </c>
      <c r="BD39" s="8"/>
      <c r="BE39" s="8">
        <f t="shared" si="25"/>
        <v>0</v>
      </c>
      <c r="BF39" s="8"/>
      <c r="BG39" s="8">
        <f t="shared" si="26"/>
        <v>0</v>
      </c>
      <c r="BH39" s="8"/>
      <c r="BI39" s="8">
        <f t="shared" si="27"/>
        <v>0</v>
      </c>
      <c r="BJ39" s="8"/>
      <c r="BK39" s="8">
        <f t="shared" si="28"/>
        <v>0</v>
      </c>
      <c r="BL39" s="8"/>
      <c r="BM39" s="8">
        <f t="shared" si="29"/>
        <v>0</v>
      </c>
      <c r="BN39" s="5"/>
      <c r="BO39" s="8">
        <f t="shared" si="13"/>
        <v>0</v>
      </c>
      <c r="BP39" s="8">
        <f t="shared" si="30"/>
        <v>0</v>
      </c>
      <c r="BQ39" s="8">
        <f t="shared" si="31"/>
        <v>0</v>
      </c>
    </row>
    <row r="40" spans="1:69" ht="16.5" customHeight="1">
      <c r="A40" s="306">
        <v>26</v>
      </c>
      <c r="B40" s="841" t="s">
        <v>70</v>
      </c>
      <c r="C40" s="842"/>
      <c r="D40" s="842"/>
      <c r="E40" s="843"/>
      <c r="F40" s="78" t="s">
        <v>17</v>
      </c>
      <c r="G40" s="78">
        <v>38000</v>
      </c>
      <c r="H40" s="5"/>
      <c r="I40" s="8">
        <f t="shared" si="14"/>
        <v>0</v>
      </c>
      <c r="J40" s="5"/>
      <c r="K40" s="8">
        <f t="shared" si="15"/>
        <v>0</v>
      </c>
      <c r="L40" s="5"/>
      <c r="M40" s="8">
        <f t="shared" si="16"/>
        <v>0</v>
      </c>
      <c r="N40" s="5"/>
      <c r="O40" s="8">
        <f t="shared" si="17"/>
        <v>0</v>
      </c>
      <c r="P40" s="5"/>
      <c r="Q40" s="8">
        <f t="shared" si="18"/>
        <v>0</v>
      </c>
      <c r="R40" s="5"/>
      <c r="S40" s="8">
        <f t="shared" si="19"/>
        <v>0</v>
      </c>
      <c r="T40" s="5"/>
      <c r="U40" s="8">
        <f t="shared" si="20"/>
        <v>0</v>
      </c>
      <c r="V40" s="5">
        <v>4</v>
      </c>
      <c r="W40" s="8">
        <f t="shared" si="21"/>
        <v>152000</v>
      </c>
      <c r="X40" s="5"/>
      <c r="Y40" s="8">
        <f t="shared" si="22"/>
        <v>0</v>
      </c>
      <c r="Z40" s="5"/>
      <c r="AA40" s="8">
        <f t="shared" si="0"/>
        <v>0</v>
      </c>
      <c r="AB40" s="5"/>
      <c r="AC40" s="8">
        <f t="shared" si="1"/>
        <v>0</v>
      </c>
      <c r="AD40" s="5"/>
      <c r="AE40" s="8">
        <f t="shared" si="2"/>
        <v>0</v>
      </c>
      <c r="AF40" s="5"/>
      <c r="AG40" s="8">
        <f t="shared" si="3"/>
        <v>0</v>
      </c>
      <c r="AH40" s="5">
        <v>6</v>
      </c>
      <c r="AI40" s="576">
        <f>G40*AH40*0+6*35000</f>
        <v>210000</v>
      </c>
      <c r="AJ40" s="5"/>
      <c r="AK40" s="8">
        <f t="shared" si="5"/>
        <v>0</v>
      </c>
      <c r="AL40" s="5">
        <v>3</v>
      </c>
      <c r="AM40" s="8">
        <f t="shared" si="6"/>
        <v>114000</v>
      </c>
      <c r="AN40" s="5"/>
      <c r="AO40" s="8">
        <f t="shared" si="7"/>
        <v>0</v>
      </c>
      <c r="AP40" s="5"/>
      <c r="AQ40" s="8"/>
      <c r="AR40" s="5">
        <v>6</v>
      </c>
      <c r="AS40" s="8">
        <f t="shared" si="9"/>
        <v>228000</v>
      </c>
      <c r="AT40" s="5"/>
      <c r="AU40" s="8"/>
      <c r="AV40" s="5"/>
      <c r="AW40" s="8">
        <f t="shared" si="11"/>
        <v>0</v>
      </c>
      <c r="AX40" s="5"/>
      <c r="AY40" s="8">
        <f t="shared" si="32"/>
        <v>0</v>
      </c>
      <c r="AZ40" s="5"/>
      <c r="BA40" s="8">
        <f t="shared" si="23"/>
        <v>0</v>
      </c>
      <c r="BB40" s="8"/>
      <c r="BC40" s="8">
        <f t="shared" si="24"/>
        <v>0</v>
      </c>
      <c r="BD40" s="589">
        <f>6*0+3</f>
        <v>3</v>
      </c>
      <c r="BE40" s="589">
        <f>210000*0+3*35000</f>
        <v>105000</v>
      </c>
      <c r="BF40" s="8">
        <v>4</v>
      </c>
      <c r="BG40" s="8">
        <f t="shared" si="26"/>
        <v>152000</v>
      </c>
      <c r="BH40" s="8"/>
      <c r="BI40" s="8">
        <f t="shared" si="27"/>
        <v>0</v>
      </c>
      <c r="BJ40" s="8"/>
      <c r="BK40" s="8">
        <f t="shared" si="28"/>
        <v>0</v>
      </c>
      <c r="BL40" s="8"/>
      <c r="BM40" s="8">
        <f t="shared" si="29"/>
        <v>0</v>
      </c>
      <c r="BN40" s="5"/>
      <c r="BO40" s="8">
        <f t="shared" si="13"/>
        <v>0</v>
      </c>
      <c r="BP40" s="8">
        <f t="shared" si="30"/>
        <v>26</v>
      </c>
      <c r="BQ40" s="8">
        <f t="shared" si="31"/>
        <v>961000</v>
      </c>
    </row>
    <row r="41" spans="1:69" ht="15.75" customHeight="1">
      <c r="A41" s="306">
        <v>27</v>
      </c>
      <c r="B41" s="808" t="s">
        <v>50</v>
      </c>
      <c r="C41" s="806"/>
      <c r="D41" s="806"/>
      <c r="E41" s="807"/>
      <c r="F41" s="78" t="s">
        <v>17</v>
      </c>
      <c r="G41" s="78">
        <v>14000</v>
      </c>
      <c r="H41" s="5"/>
      <c r="I41" s="8">
        <f t="shared" si="14"/>
        <v>0</v>
      </c>
      <c r="J41" s="5"/>
      <c r="K41" s="8">
        <f t="shared" si="15"/>
        <v>0</v>
      </c>
      <c r="L41" s="5"/>
      <c r="M41" s="8">
        <f t="shared" si="16"/>
        <v>0</v>
      </c>
      <c r="N41" s="5"/>
      <c r="O41" s="8">
        <f t="shared" si="17"/>
        <v>0</v>
      </c>
      <c r="P41" s="5"/>
      <c r="Q41" s="8">
        <f t="shared" si="18"/>
        <v>0</v>
      </c>
      <c r="R41" s="5"/>
      <c r="S41" s="8">
        <f t="shared" si="19"/>
        <v>0</v>
      </c>
      <c r="T41" s="5"/>
      <c r="U41" s="8">
        <f t="shared" si="20"/>
        <v>0</v>
      </c>
      <c r="V41" s="5"/>
      <c r="W41" s="8">
        <f t="shared" si="21"/>
        <v>0</v>
      </c>
      <c r="X41" s="5"/>
      <c r="Y41" s="8">
        <f t="shared" si="22"/>
        <v>0</v>
      </c>
      <c r="Z41" s="5"/>
      <c r="AA41" s="8">
        <f t="shared" si="0"/>
        <v>0</v>
      </c>
      <c r="AB41" s="5"/>
      <c r="AC41" s="8">
        <f t="shared" si="1"/>
        <v>0</v>
      </c>
      <c r="AD41" s="5"/>
      <c r="AE41" s="8">
        <f t="shared" si="2"/>
        <v>0</v>
      </c>
      <c r="AF41" s="5"/>
      <c r="AG41" s="8">
        <f t="shared" si="3"/>
        <v>0</v>
      </c>
      <c r="AH41" s="5"/>
      <c r="AI41" s="8">
        <f t="shared" si="4"/>
        <v>0</v>
      </c>
      <c r="AJ41" s="5"/>
      <c r="AK41" s="8">
        <f t="shared" si="5"/>
        <v>0</v>
      </c>
      <c r="AL41" s="5"/>
      <c r="AM41" s="8">
        <f t="shared" si="6"/>
        <v>0</v>
      </c>
      <c r="AN41" s="5"/>
      <c r="AO41" s="8">
        <f t="shared" si="7"/>
        <v>0</v>
      </c>
      <c r="AP41" s="5"/>
      <c r="AQ41" s="8">
        <f aca="true" t="shared" si="33" ref="AQ41:AQ54">G41*AP41</f>
        <v>0</v>
      </c>
      <c r="AR41" s="5"/>
      <c r="AS41" s="8">
        <f t="shared" si="9"/>
        <v>0</v>
      </c>
      <c r="AT41" s="5"/>
      <c r="AU41" s="8">
        <f aca="true" t="shared" si="34" ref="AU41:AU52">G41*AT41</f>
        <v>0</v>
      </c>
      <c r="AV41" s="5"/>
      <c r="AW41" s="8">
        <f t="shared" si="11"/>
        <v>0</v>
      </c>
      <c r="AX41" s="5"/>
      <c r="AY41" s="8">
        <f t="shared" si="32"/>
        <v>0</v>
      </c>
      <c r="AZ41" s="5"/>
      <c r="BA41" s="8">
        <f t="shared" si="23"/>
        <v>0</v>
      </c>
      <c r="BB41" s="8"/>
      <c r="BC41" s="8">
        <f t="shared" si="24"/>
        <v>0</v>
      </c>
      <c r="BD41" s="8"/>
      <c r="BE41" s="8">
        <f t="shared" si="25"/>
        <v>0</v>
      </c>
      <c r="BF41" s="8"/>
      <c r="BG41" s="8">
        <f t="shared" si="26"/>
        <v>0</v>
      </c>
      <c r="BH41" s="8"/>
      <c r="BI41" s="8">
        <f t="shared" si="27"/>
        <v>0</v>
      </c>
      <c r="BJ41" s="8"/>
      <c r="BK41" s="8">
        <f t="shared" si="28"/>
        <v>0</v>
      </c>
      <c r="BL41" s="8"/>
      <c r="BM41" s="8">
        <f t="shared" si="29"/>
        <v>0</v>
      </c>
      <c r="BN41" s="5"/>
      <c r="BO41" s="8">
        <f t="shared" si="13"/>
        <v>0</v>
      </c>
      <c r="BP41" s="8">
        <f t="shared" si="30"/>
        <v>0</v>
      </c>
      <c r="BQ41" s="8">
        <f t="shared" si="31"/>
        <v>0</v>
      </c>
    </row>
    <row r="42" spans="1:69" ht="16.5" customHeight="1">
      <c r="A42" s="306">
        <v>28</v>
      </c>
      <c r="B42" s="808" t="s">
        <v>347</v>
      </c>
      <c r="C42" s="804"/>
      <c r="D42" s="804"/>
      <c r="E42" s="805"/>
      <c r="F42" s="78" t="s">
        <v>44</v>
      </c>
      <c r="G42" s="78">
        <v>1100</v>
      </c>
      <c r="H42" s="5"/>
      <c r="I42" s="8">
        <f t="shared" si="14"/>
        <v>0</v>
      </c>
      <c r="J42" s="5"/>
      <c r="K42" s="8">
        <f t="shared" si="15"/>
        <v>0</v>
      </c>
      <c r="L42" s="5"/>
      <c r="M42" s="8">
        <f t="shared" si="16"/>
        <v>0</v>
      </c>
      <c r="N42" s="5"/>
      <c r="O42" s="8">
        <f t="shared" si="17"/>
        <v>0</v>
      </c>
      <c r="P42" s="5"/>
      <c r="Q42" s="8">
        <f t="shared" si="18"/>
        <v>0</v>
      </c>
      <c r="R42" s="5"/>
      <c r="S42" s="8">
        <f t="shared" si="19"/>
        <v>0</v>
      </c>
      <c r="T42" s="5"/>
      <c r="U42" s="8">
        <f t="shared" si="20"/>
        <v>0</v>
      </c>
      <c r="V42" s="5"/>
      <c r="W42" s="8">
        <f t="shared" si="21"/>
        <v>0</v>
      </c>
      <c r="X42" s="5"/>
      <c r="Y42" s="8">
        <f t="shared" si="22"/>
        <v>0</v>
      </c>
      <c r="Z42" s="5"/>
      <c r="AA42" s="8">
        <f t="shared" si="0"/>
        <v>0</v>
      </c>
      <c r="AB42" s="5"/>
      <c r="AC42" s="8">
        <f t="shared" si="1"/>
        <v>0</v>
      </c>
      <c r="AD42" s="5"/>
      <c r="AE42" s="8">
        <f t="shared" si="2"/>
        <v>0</v>
      </c>
      <c r="AF42" s="5"/>
      <c r="AG42" s="8">
        <f t="shared" si="3"/>
        <v>0</v>
      </c>
      <c r="AH42" s="5"/>
      <c r="AI42" s="8">
        <f t="shared" si="4"/>
        <v>0</v>
      </c>
      <c r="AJ42" s="5"/>
      <c r="AK42" s="8">
        <f t="shared" si="5"/>
        <v>0</v>
      </c>
      <c r="AL42" s="5"/>
      <c r="AM42" s="8">
        <f t="shared" si="6"/>
        <v>0</v>
      </c>
      <c r="AN42" s="5"/>
      <c r="AO42" s="8">
        <f t="shared" si="7"/>
        <v>0</v>
      </c>
      <c r="AP42" s="5"/>
      <c r="AQ42" s="8">
        <f t="shared" si="33"/>
        <v>0</v>
      </c>
      <c r="AR42" s="5"/>
      <c r="AS42" s="8">
        <f t="shared" si="9"/>
        <v>0</v>
      </c>
      <c r="AT42" s="5"/>
      <c r="AU42" s="8">
        <f t="shared" si="34"/>
        <v>0</v>
      </c>
      <c r="AV42" s="5"/>
      <c r="AW42" s="8">
        <f t="shared" si="11"/>
        <v>0</v>
      </c>
      <c r="AX42" s="5"/>
      <c r="AY42" s="8">
        <f t="shared" si="32"/>
        <v>0</v>
      </c>
      <c r="AZ42" s="5"/>
      <c r="BA42" s="8">
        <f t="shared" si="23"/>
        <v>0</v>
      </c>
      <c r="BB42" s="8"/>
      <c r="BC42" s="8">
        <f t="shared" si="24"/>
        <v>0</v>
      </c>
      <c r="BD42" s="8"/>
      <c r="BE42" s="8">
        <f t="shared" si="25"/>
        <v>0</v>
      </c>
      <c r="BF42" s="8"/>
      <c r="BG42" s="8">
        <f t="shared" si="26"/>
        <v>0</v>
      </c>
      <c r="BH42" s="8"/>
      <c r="BI42" s="8">
        <f t="shared" si="27"/>
        <v>0</v>
      </c>
      <c r="BJ42" s="8"/>
      <c r="BK42" s="8">
        <f t="shared" si="28"/>
        <v>0</v>
      </c>
      <c r="BL42" s="8"/>
      <c r="BM42" s="8">
        <f t="shared" si="29"/>
        <v>0</v>
      </c>
      <c r="BN42" s="5"/>
      <c r="BO42" s="8">
        <f t="shared" si="13"/>
        <v>0</v>
      </c>
      <c r="BP42" s="8">
        <f t="shared" si="30"/>
        <v>0</v>
      </c>
      <c r="BQ42" s="8">
        <f t="shared" si="31"/>
        <v>0</v>
      </c>
    </row>
    <row r="43" spans="1:69" ht="15" customHeight="1">
      <c r="A43" s="306">
        <v>29</v>
      </c>
      <c r="B43" s="808" t="s">
        <v>132</v>
      </c>
      <c r="C43" s="806"/>
      <c r="D43" s="806"/>
      <c r="E43" s="807"/>
      <c r="F43" s="78" t="s">
        <v>17</v>
      </c>
      <c r="G43" s="78">
        <v>12500</v>
      </c>
      <c r="H43" s="5"/>
      <c r="I43" s="8">
        <f t="shared" si="14"/>
        <v>0</v>
      </c>
      <c r="J43" s="5"/>
      <c r="K43" s="8">
        <f t="shared" si="15"/>
        <v>0</v>
      </c>
      <c r="L43" s="5"/>
      <c r="M43" s="8">
        <f t="shared" si="16"/>
        <v>0</v>
      </c>
      <c r="N43" s="5"/>
      <c r="O43" s="8">
        <f t="shared" si="17"/>
        <v>0</v>
      </c>
      <c r="P43" s="5"/>
      <c r="Q43" s="8">
        <f t="shared" si="18"/>
        <v>0</v>
      </c>
      <c r="R43" s="5"/>
      <c r="S43" s="8">
        <f t="shared" si="19"/>
        <v>0</v>
      </c>
      <c r="T43" s="5"/>
      <c r="U43" s="8">
        <f t="shared" si="20"/>
        <v>0</v>
      </c>
      <c r="V43" s="5"/>
      <c r="W43" s="8">
        <f t="shared" si="21"/>
        <v>0</v>
      </c>
      <c r="X43" s="5"/>
      <c r="Y43" s="8">
        <f t="shared" si="22"/>
        <v>0</v>
      </c>
      <c r="Z43" s="5"/>
      <c r="AA43" s="8">
        <f t="shared" si="0"/>
        <v>0</v>
      </c>
      <c r="AB43" s="5"/>
      <c r="AC43" s="8">
        <f t="shared" si="1"/>
        <v>0</v>
      </c>
      <c r="AD43" s="5"/>
      <c r="AE43" s="8">
        <f t="shared" si="2"/>
        <v>0</v>
      </c>
      <c r="AF43" s="5"/>
      <c r="AG43" s="8">
        <f t="shared" si="3"/>
        <v>0</v>
      </c>
      <c r="AH43" s="5"/>
      <c r="AI43" s="8">
        <f t="shared" si="4"/>
        <v>0</v>
      </c>
      <c r="AJ43" s="5"/>
      <c r="AK43" s="8">
        <f t="shared" si="5"/>
        <v>0</v>
      </c>
      <c r="AL43" s="5"/>
      <c r="AM43" s="8">
        <f t="shared" si="6"/>
        <v>0</v>
      </c>
      <c r="AN43" s="5"/>
      <c r="AO43" s="8">
        <f t="shared" si="7"/>
        <v>0</v>
      </c>
      <c r="AP43" s="5"/>
      <c r="AQ43" s="8">
        <f t="shared" si="33"/>
        <v>0</v>
      </c>
      <c r="AR43" s="5"/>
      <c r="AS43" s="8">
        <f t="shared" si="9"/>
        <v>0</v>
      </c>
      <c r="AT43" s="5"/>
      <c r="AU43" s="8">
        <f t="shared" si="34"/>
        <v>0</v>
      </c>
      <c r="AV43" s="575">
        <f>1</f>
        <v>1</v>
      </c>
      <c r="AW43" s="576">
        <f>G43*AV43*0+10000</f>
        <v>10000</v>
      </c>
      <c r="AX43" s="5"/>
      <c r="AY43" s="8">
        <f t="shared" si="32"/>
        <v>0</v>
      </c>
      <c r="AZ43" s="5"/>
      <c r="BA43" s="8">
        <f t="shared" si="23"/>
        <v>0</v>
      </c>
      <c r="BB43" s="8">
        <v>4</v>
      </c>
      <c r="BC43" s="8">
        <f t="shared" si="24"/>
        <v>50000</v>
      </c>
      <c r="BD43" s="8"/>
      <c r="BE43" s="8">
        <f t="shared" si="25"/>
        <v>0</v>
      </c>
      <c r="BF43" s="8">
        <v>4</v>
      </c>
      <c r="BG43" s="8">
        <f t="shared" si="26"/>
        <v>50000</v>
      </c>
      <c r="BH43" s="8"/>
      <c r="BI43" s="8">
        <f t="shared" si="27"/>
        <v>0</v>
      </c>
      <c r="BJ43" s="8"/>
      <c r="BK43" s="8">
        <f t="shared" si="28"/>
        <v>0</v>
      </c>
      <c r="BL43" s="8"/>
      <c r="BM43" s="8">
        <f t="shared" si="29"/>
        <v>0</v>
      </c>
      <c r="BN43" s="5"/>
      <c r="BO43" s="8">
        <f t="shared" si="13"/>
        <v>0</v>
      </c>
      <c r="BP43" s="8">
        <f t="shared" si="30"/>
        <v>9</v>
      </c>
      <c r="BQ43" s="8">
        <f t="shared" si="31"/>
        <v>110000</v>
      </c>
    </row>
    <row r="44" spans="1:69" ht="15" customHeight="1">
      <c r="A44" s="306">
        <v>30</v>
      </c>
      <c r="B44" s="803" t="s">
        <v>220</v>
      </c>
      <c r="C44" s="806"/>
      <c r="D44" s="806"/>
      <c r="E44" s="807"/>
      <c r="F44" s="220" t="s">
        <v>17</v>
      </c>
      <c r="G44" s="78">
        <v>28000</v>
      </c>
      <c r="H44" s="5"/>
      <c r="I44" s="8">
        <f t="shared" si="14"/>
        <v>0</v>
      </c>
      <c r="J44" s="5"/>
      <c r="K44" s="8">
        <f t="shared" si="15"/>
        <v>0</v>
      </c>
      <c r="L44" s="5"/>
      <c r="M44" s="8">
        <f t="shared" si="16"/>
        <v>0</v>
      </c>
      <c r="N44" s="5"/>
      <c r="O44" s="8">
        <f t="shared" si="17"/>
        <v>0</v>
      </c>
      <c r="P44" s="5"/>
      <c r="Q44" s="8">
        <f t="shared" si="18"/>
        <v>0</v>
      </c>
      <c r="R44" s="5"/>
      <c r="S44" s="8">
        <f t="shared" si="19"/>
        <v>0</v>
      </c>
      <c r="T44" s="5"/>
      <c r="U44" s="8">
        <f t="shared" si="20"/>
        <v>0</v>
      </c>
      <c r="V44" s="5"/>
      <c r="W44" s="8">
        <f t="shared" si="21"/>
        <v>0</v>
      </c>
      <c r="X44" s="5"/>
      <c r="Y44" s="8">
        <f t="shared" si="22"/>
        <v>0</v>
      </c>
      <c r="Z44" s="5"/>
      <c r="AA44" s="8">
        <f t="shared" si="0"/>
        <v>0</v>
      </c>
      <c r="AB44" s="5"/>
      <c r="AC44" s="8">
        <f t="shared" si="1"/>
        <v>0</v>
      </c>
      <c r="AD44" s="5"/>
      <c r="AE44" s="8">
        <f t="shared" si="2"/>
        <v>0</v>
      </c>
      <c r="AF44" s="5"/>
      <c r="AG44" s="8">
        <f t="shared" si="3"/>
        <v>0</v>
      </c>
      <c r="AH44" s="5"/>
      <c r="AI44" s="8">
        <f t="shared" si="4"/>
        <v>0</v>
      </c>
      <c r="AJ44" s="5"/>
      <c r="AK44" s="8">
        <f t="shared" si="5"/>
        <v>0</v>
      </c>
      <c r="AL44" s="5"/>
      <c r="AM44" s="8">
        <f t="shared" si="6"/>
        <v>0</v>
      </c>
      <c r="AN44" s="5"/>
      <c r="AO44" s="8">
        <f t="shared" si="7"/>
        <v>0</v>
      </c>
      <c r="AP44" s="5"/>
      <c r="AQ44" s="8">
        <f t="shared" si="33"/>
        <v>0</v>
      </c>
      <c r="AR44" s="5"/>
      <c r="AS44" s="8">
        <f t="shared" si="9"/>
        <v>0</v>
      </c>
      <c r="AT44" s="5"/>
      <c r="AU44" s="8">
        <f t="shared" si="34"/>
        <v>0</v>
      </c>
      <c r="AV44" s="5"/>
      <c r="AW44" s="8">
        <f t="shared" si="11"/>
        <v>0</v>
      </c>
      <c r="AX44" s="5"/>
      <c r="AY44" s="8">
        <f t="shared" si="32"/>
        <v>0</v>
      </c>
      <c r="AZ44" s="5"/>
      <c r="BA44" s="8">
        <f t="shared" si="23"/>
        <v>0</v>
      </c>
      <c r="BB44" s="8"/>
      <c r="BC44" s="8">
        <f t="shared" si="24"/>
        <v>0</v>
      </c>
      <c r="BD44" s="8"/>
      <c r="BE44" s="8">
        <f t="shared" si="25"/>
        <v>0</v>
      </c>
      <c r="BF44" s="8"/>
      <c r="BG44" s="8">
        <f t="shared" si="26"/>
        <v>0</v>
      </c>
      <c r="BH44" s="8"/>
      <c r="BI44" s="8">
        <f t="shared" si="27"/>
        <v>0</v>
      </c>
      <c r="BJ44" s="8"/>
      <c r="BK44" s="8">
        <f t="shared" si="28"/>
        <v>0</v>
      </c>
      <c r="BL44" s="8"/>
      <c r="BM44" s="8">
        <f t="shared" si="29"/>
        <v>0</v>
      </c>
      <c r="BN44" s="5"/>
      <c r="BO44" s="8">
        <f t="shared" si="13"/>
        <v>0</v>
      </c>
      <c r="BP44" s="8">
        <f t="shared" si="30"/>
        <v>0</v>
      </c>
      <c r="BQ44" s="8">
        <f t="shared" si="31"/>
        <v>0</v>
      </c>
    </row>
    <row r="45" spans="1:69" ht="15" customHeight="1">
      <c r="A45" s="306">
        <v>31</v>
      </c>
      <c r="B45" s="803" t="s">
        <v>102</v>
      </c>
      <c r="C45" s="804"/>
      <c r="D45" s="804"/>
      <c r="E45" s="805"/>
      <c r="F45" s="78" t="s">
        <v>17</v>
      </c>
      <c r="G45" s="78">
        <v>9500</v>
      </c>
      <c r="H45" s="5"/>
      <c r="I45" s="8">
        <f t="shared" si="14"/>
        <v>0</v>
      </c>
      <c r="J45" s="5"/>
      <c r="K45" s="8">
        <f t="shared" si="15"/>
        <v>0</v>
      </c>
      <c r="L45" s="5"/>
      <c r="M45" s="8">
        <f t="shared" si="16"/>
        <v>0</v>
      </c>
      <c r="N45" s="5"/>
      <c r="O45" s="8">
        <f t="shared" si="17"/>
        <v>0</v>
      </c>
      <c r="P45" s="5"/>
      <c r="Q45" s="8">
        <f t="shared" si="18"/>
        <v>0</v>
      </c>
      <c r="R45" s="5"/>
      <c r="S45" s="8">
        <f t="shared" si="19"/>
        <v>0</v>
      </c>
      <c r="T45" s="5"/>
      <c r="U45" s="8">
        <f t="shared" si="20"/>
        <v>0</v>
      </c>
      <c r="V45" s="5"/>
      <c r="W45" s="8">
        <f t="shared" si="21"/>
        <v>0</v>
      </c>
      <c r="X45" s="5"/>
      <c r="Y45" s="8">
        <f t="shared" si="22"/>
        <v>0</v>
      </c>
      <c r="Z45" s="5"/>
      <c r="AA45" s="8">
        <f t="shared" si="0"/>
        <v>0</v>
      </c>
      <c r="AB45" s="5"/>
      <c r="AC45" s="8">
        <f t="shared" si="1"/>
        <v>0</v>
      </c>
      <c r="AD45" s="5"/>
      <c r="AE45" s="8">
        <f t="shared" si="2"/>
        <v>0</v>
      </c>
      <c r="AF45" s="5"/>
      <c r="AG45" s="8">
        <f t="shared" si="3"/>
        <v>0</v>
      </c>
      <c r="AH45" s="5"/>
      <c r="AI45" s="8">
        <f aca="true" t="shared" si="35" ref="AI45:AI67">G45*AH45</f>
        <v>0</v>
      </c>
      <c r="AJ45" s="5"/>
      <c r="AK45" s="8">
        <f aca="true" t="shared" si="36" ref="AK45:AK67">G45*AJ45</f>
        <v>0</v>
      </c>
      <c r="AL45" s="5"/>
      <c r="AM45" s="8">
        <f aca="true" t="shared" si="37" ref="AM45:AM67">G45*AL45</f>
        <v>0</v>
      </c>
      <c r="AN45" s="5"/>
      <c r="AO45" s="8">
        <f aca="true" t="shared" si="38" ref="AO45:AO66">G45*AN45</f>
        <v>0</v>
      </c>
      <c r="AP45" s="5"/>
      <c r="AQ45" s="8">
        <f t="shared" si="33"/>
        <v>0</v>
      </c>
      <c r="AR45" s="5"/>
      <c r="AS45" s="8">
        <f aca="true" t="shared" si="39" ref="AS45:AS67">G45*AR45</f>
        <v>0</v>
      </c>
      <c r="AT45" s="5"/>
      <c r="AU45" s="8">
        <f t="shared" si="34"/>
        <v>0</v>
      </c>
      <c r="AV45" s="5"/>
      <c r="AW45" s="8">
        <f t="shared" si="11"/>
        <v>0</v>
      </c>
      <c r="AX45" s="5"/>
      <c r="AY45" s="8">
        <f t="shared" si="32"/>
        <v>0</v>
      </c>
      <c r="AZ45" s="5"/>
      <c r="BA45" s="8">
        <f t="shared" si="23"/>
        <v>0</v>
      </c>
      <c r="BB45" s="8"/>
      <c r="BC45" s="8">
        <f t="shared" si="24"/>
        <v>0</v>
      </c>
      <c r="BD45" s="8"/>
      <c r="BE45" s="8">
        <f t="shared" si="25"/>
        <v>0</v>
      </c>
      <c r="BF45" s="8"/>
      <c r="BG45" s="8">
        <f t="shared" si="26"/>
        <v>0</v>
      </c>
      <c r="BH45" s="8"/>
      <c r="BI45" s="8">
        <f t="shared" si="27"/>
        <v>0</v>
      </c>
      <c r="BJ45" s="8"/>
      <c r="BK45" s="8">
        <f t="shared" si="28"/>
        <v>0</v>
      </c>
      <c r="BL45" s="8"/>
      <c r="BM45" s="8">
        <f t="shared" si="29"/>
        <v>0</v>
      </c>
      <c r="BN45" s="5"/>
      <c r="BO45" s="8">
        <f aca="true" t="shared" si="40" ref="BO45:BO68">G45*BN45</f>
        <v>0</v>
      </c>
      <c r="BP45" s="8">
        <f t="shared" si="30"/>
        <v>0</v>
      </c>
      <c r="BQ45" s="8">
        <f t="shared" si="31"/>
        <v>0</v>
      </c>
    </row>
    <row r="46" spans="1:69" s="47" customFormat="1" ht="15" customHeight="1">
      <c r="A46" s="306">
        <v>32</v>
      </c>
      <c r="B46" s="803" t="s">
        <v>103</v>
      </c>
      <c r="C46" s="804"/>
      <c r="D46" s="804"/>
      <c r="E46" s="805"/>
      <c r="F46" s="78" t="s">
        <v>17</v>
      </c>
      <c r="G46" s="78">
        <v>13500</v>
      </c>
      <c r="H46" s="5"/>
      <c r="I46" s="8">
        <f t="shared" si="14"/>
        <v>0</v>
      </c>
      <c r="J46" s="5"/>
      <c r="K46" s="8">
        <f t="shared" si="15"/>
        <v>0</v>
      </c>
      <c r="L46" s="5"/>
      <c r="M46" s="8">
        <f t="shared" si="16"/>
        <v>0</v>
      </c>
      <c r="N46" s="5"/>
      <c r="O46" s="8">
        <f t="shared" si="17"/>
        <v>0</v>
      </c>
      <c r="P46" s="5"/>
      <c r="Q46" s="8">
        <f t="shared" si="18"/>
        <v>0</v>
      </c>
      <c r="R46" s="5"/>
      <c r="S46" s="8">
        <f t="shared" si="19"/>
        <v>0</v>
      </c>
      <c r="T46" s="5"/>
      <c r="U46" s="8">
        <f t="shared" si="20"/>
        <v>0</v>
      </c>
      <c r="V46" s="5"/>
      <c r="W46" s="8">
        <f t="shared" si="21"/>
        <v>0</v>
      </c>
      <c r="X46" s="5"/>
      <c r="Y46" s="8">
        <f t="shared" si="22"/>
        <v>0</v>
      </c>
      <c r="Z46" s="5"/>
      <c r="AA46" s="8">
        <f t="shared" si="0"/>
        <v>0</v>
      </c>
      <c r="AB46" s="5"/>
      <c r="AC46" s="8">
        <f t="shared" si="1"/>
        <v>0</v>
      </c>
      <c r="AD46" s="5"/>
      <c r="AE46" s="8">
        <f t="shared" si="2"/>
        <v>0</v>
      </c>
      <c r="AF46" s="5"/>
      <c r="AG46" s="8">
        <f t="shared" si="3"/>
        <v>0</v>
      </c>
      <c r="AH46" s="5"/>
      <c r="AI46" s="8">
        <f t="shared" si="35"/>
        <v>0</v>
      </c>
      <c r="AJ46" s="5"/>
      <c r="AK46" s="8">
        <f t="shared" si="36"/>
        <v>0</v>
      </c>
      <c r="AL46" s="5"/>
      <c r="AM46" s="8">
        <f t="shared" si="37"/>
        <v>0</v>
      </c>
      <c r="AN46" s="5"/>
      <c r="AO46" s="8">
        <f t="shared" si="38"/>
        <v>0</v>
      </c>
      <c r="AP46" s="5"/>
      <c r="AQ46" s="8">
        <f t="shared" si="33"/>
        <v>0</v>
      </c>
      <c r="AR46" s="5"/>
      <c r="AS46" s="8">
        <f t="shared" si="39"/>
        <v>0</v>
      </c>
      <c r="AT46" s="5"/>
      <c r="AU46" s="8">
        <f t="shared" si="34"/>
        <v>0</v>
      </c>
      <c r="AV46" s="5"/>
      <c r="AW46" s="8">
        <f t="shared" si="11"/>
        <v>0</v>
      </c>
      <c r="AX46" s="5"/>
      <c r="AY46" s="8">
        <f t="shared" si="32"/>
        <v>0</v>
      </c>
      <c r="AZ46" s="5"/>
      <c r="BA46" s="8">
        <f t="shared" si="23"/>
        <v>0</v>
      </c>
      <c r="BB46" s="8"/>
      <c r="BC46" s="8">
        <f t="shared" si="24"/>
        <v>0</v>
      </c>
      <c r="BD46" s="8"/>
      <c r="BE46" s="8">
        <f t="shared" si="25"/>
        <v>0</v>
      </c>
      <c r="BF46" s="8"/>
      <c r="BG46" s="8">
        <f t="shared" si="26"/>
        <v>0</v>
      </c>
      <c r="BH46" s="8"/>
      <c r="BI46" s="8">
        <f t="shared" si="27"/>
        <v>0</v>
      </c>
      <c r="BJ46" s="8"/>
      <c r="BK46" s="8">
        <f t="shared" si="28"/>
        <v>0</v>
      </c>
      <c r="BL46" s="8"/>
      <c r="BM46" s="8">
        <f t="shared" si="29"/>
        <v>0</v>
      </c>
      <c r="BN46" s="5"/>
      <c r="BO46" s="8">
        <f t="shared" si="40"/>
        <v>0</v>
      </c>
      <c r="BP46" s="8">
        <f t="shared" si="30"/>
        <v>0</v>
      </c>
      <c r="BQ46" s="8">
        <f t="shared" si="31"/>
        <v>0</v>
      </c>
    </row>
    <row r="47" spans="1:69" ht="15" customHeight="1">
      <c r="A47" s="306">
        <v>33</v>
      </c>
      <c r="B47" s="803" t="s">
        <v>104</v>
      </c>
      <c r="C47" s="804"/>
      <c r="D47" s="804"/>
      <c r="E47" s="805"/>
      <c r="F47" s="78" t="s">
        <v>17</v>
      </c>
      <c r="G47" s="78">
        <v>7000</v>
      </c>
      <c r="H47" s="5"/>
      <c r="I47" s="8">
        <f t="shared" si="14"/>
        <v>0</v>
      </c>
      <c r="J47" s="5"/>
      <c r="K47" s="8">
        <f t="shared" si="15"/>
        <v>0</v>
      </c>
      <c r="L47" s="5"/>
      <c r="M47" s="8">
        <f t="shared" si="16"/>
        <v>0</v>
      </c>
      <c r="N47" s="5"/>
      <c r="O47" s="8">
        <f t="shared" si="17"/>
        <v>0</v>
      </c>
      <c r="P47" s="5"/>
      <c r="Q47" s="8">
        <f t="shared" si="18"/>
        <v>0</v>
      </c>
      <c r="R47" s="5"/>
      <c r="S47" s="8">
        <f t="shared" si="19"/>
        <v>0</v>
      </c>
      <c r="T47" s="5"/>
      <c r="U47" s="8">
        <f t="shared" si="20"/>
        <v>0</v>
      </c>
      <c r="V47" s="5"/>
      <c r="W47" s="8">
        <f t="shared" si="21"/>
        <v>0</v>
      </c>
      <c r="X47" s="5"/>
      <c r="Y47" s="8">
        <f t="shared" si="22"/>
        <v>0</v>
      </c>
      <c r="Z47" s="5"/>
      <c r="AA47" s="8">
        <f t="shared" si="0"/>
        <v>0</v>
      </c>
      <c r="AB47" s="5"/>
      <c r="AC47" s="8">
        <f t="shared" si="1"/>
        <v>0</v>
      </c>
      <c r="AD47" s="5"/>
      <c r="AE47" s="8">
        <f t="shared" si="2"/>
        <v>0</v>
      </c>
      <c r="AF47" s="5"/>
      <c r="AG47" s="8">
        <f t="shared" si="3"/>
        <v>0</v>
      </c>
      <c r="AH47" s="5"/>
      <c r="AI47" s="8">
        <f t="shared" si="35"/>
        <v>0</v>
      </c>
      <c r="AJ47" s="5"/>
      <c r="AK47" s="8">
        <f t="shared" si="36"/>
        <v>0</v>
      </c>
      <c r="AL47" s="5"/>
      <c r="AM47" s="8">
        <f t="shared" si="37"/>
        <v>0</v>
      </c>
      <c r="AN47" s="5"/>
      <c r="AO47" s="8">
        <f t="shared" si="38"/>
        <v>0</v>
      </c>
      <c r="AP47" s="5"/>
      <c r="AQ47" s="8">
        <f t="shared" si="33"/>
        <v>0</v>
      </c>
      <c r="AR47" s="5"/>
      <c r="AS47" s="8">
        <f t="shared" si="39"/>
        <v>0</v>
      </c>
      <c r="AT47" s="5"/>
      <c r="AU47" s="8">
        <f t="shared" si="34"/>
        <v>0</v>
      </c>
      <c r="AV47" s="5"/>
      <c r="AW47" s="8">
        <f t="shared" si="11"/>
        <v>0</v>
      </c>
      <c r="AX47" s="5"/>
      <c r="AY47" s="8">
        <f t="shared" si="32"/>
        <v>0</v>
      </c>
      <c r="AZ47" s="5"/>
      <c r="BA47" s="8">
        <f t="shared" si="23"/>
        <v>0</v>
      </c>
      <c r="BB47" s="8"/>
      <c r="BC47" s="8">
        <f t="shared" si="24"/>
        <v>0</v>
      </c>
      <c r="BD47" s="8"/>
      <c r="BE47" s="8">
        <f t="shared" si="25"/>
        <v>0</v>
      </c>
      <c r="BF47" s="8"/>
      <c r="BG47" s="8">
        <f t="shared" si="26"/>
        <v>0</v>
      </c>
      <c r="BH47" s="8"/>
      <c r="BI47" s="8">
        <f t="shared" si="27"/>
        <v>0</v>
      </c>
      <c r="BJ47" s="8"/>
      <c r="BK47" s="8">
        <f t="shared" si="28"/>
        <v>0</v>
      </c>
      <c r="BL47" s="8"/>
      <c r="BM47" s="8">
        <f t="shared" si="29"/>
        <v>0</v>
      </c>
      <c r="BN47" s="5"/>
      <c r="BO47" s="8">
        <f t="shared" si="40"/>
        <v>0</v>
      </c>
      <c r="BP47" s="8">
        <f t="shared" si="30"/>
        <v>0</v>
      </c>
      <c r="BQ47" s="8">
        <f t="shared" si="31"/>
        <v>0</v>
      </c>
    </row>
    <row r="48" spans="1:69" ht="15" customHeight="1">
      <c r="A48" s="306">
        <v>34</v>
      </c>
      <c r="B48" s="803" t="s">
        <v>272</v>
      </c>
      <c r="C48" s="804"/>
      <c r="D48" s="804"/>
      <c r="E48" s="805"/>
      <c r="F48" s="78" t="s">
        <v>44</v>
      </c>
      <c r="G48" s="78">
        <v>1200</v>
      </c>
      <c r="H48" s="5"/>
      <c r="I48" s="8">
        <f t="shared" si="14"/>
        <v>0</v>
      </c>
      <c r="J48" s="5"/>
      <c r="K48" s="8">
        <f t="shared" si="15"/>
        <v>0</v>
      </c>
      <c r="L48" s="5"/>
      <c r="M48" s="8">
        <f t="shared" si="16"/>
        <v>0</v>
      </c>
      <c r="N48" s="5"/>
      <c r="O48" s="8">
        <f t="shared" si="17"/>
        <v>0</v>
      </c>
      <c r="P48" s="5"/>
      <c r="Q48" s="8">
        <f t="shared" si="18"/>
        <v>0</v>
      </c>
      <c r="R48" s="5"/>
      <c r="S48" s="8">
        <f t="shared" si="19"/>
        <v>0</v>
      </c>
      <c r="T48" s="5"/>
      <c r="U48" s="8">
        <f t="shared" si="20"/>
        <v>0</v>
      </c>
      <c r="V48" s="5"/>
      <c r="W48" s="8">
        <f t="shared" si="21"/>
        <v>0</v>
      </c>
      <c r="X48" s="5"/>
      <c r="Y48" s="8">
        <f t="shared" si="22"/>
        <v>0</v>
      </c>
      <c r="Z48" s="5"/>
      <c r="AA48" s="8">
        <f t="shared" si="0"/>
        <v>0</v>
      </c>
      <c r="AB48" s="5"/>
      <c r="AC48" s="8">
        <f t="shared" si="1"/>
        <v>0</v>
      </c>
      <c r="AD48" s="5"/>
      <c r="AE48" s="8">
        <f t="shared" si="2"/>
        <v>0</v>
      </c>
      <c r="AF48" s="5"/>
      <c r="AG48" s="8">
        <f t="shared" si="3"/>
        <v>0</v>
      </c>
      <c r="AH48" s="5"/>
      <c r="AI48" s="8">
        <f t="shared" si="35"/>
        <v>0</v>
      </c>
      <c r="AJ48" s="5"/>
      <c r="AK48" s="8">
        <f t="shared" si="36"/>
        <v>0</v>
      </c>
      <c r="AL48" s="5"/>
      <c r="AM48" s="8">
        <f t="shared" si="37"/>
        <v>0</v>
      </c>
      <c r="AN48" s="5"/>
      <c r="AO48" s="8">
        <f t="shared" si="38"/>
        <v>0</v>
      </c>
      <c r="AP48" s="5"/>
      <c r="AQ48" s="8">
        <f t="shared" si="33"/>
        <v>0</v>
      </c>
      <c r="AR48" s="5"/>
      <c r="AS48" s="8">
        <f t="shared" si="39"/>
        <v>0</v>
      </c>
      <c r="AT48" s="5"/>
      <c r="AU48" s="8">
        <f t="shared" si="34"/>
        <v>0</v>
      </c>
      <c r="AV48" s="5"/>
      <c r="AW48" s="8">
        <f t="shared" si="11"/>
        <v>0</v>
      </c>
      <c r="AX48" s="5"/>
      <c r="AY48" s="8">
        <f t="shared" si="32"/>
        <v>0</v>
      </c>
      <c r="AZ48" s="5"/>
      <c r="BA48" s="8">
        <f t="shared" si="23"/>
        <v>0</v>
      </c>
      <c r="BB48" s="8"/>
      <c r="BC48" s="8">
        <f t="shared" si="24"/>
        <v>0</v>
      </c>
      <c r="BD48" s="8"/>
      <c r="BE48" s="8">
        <f t="shared" si="25"/>
        <v>0</v>
      </c>
      <c r="BF48" s="8"/>
      <c r="BG48" s="8">
        <f t="shared" si="26"/>
        <v>0</v>
      </c>
      <c r="BH48" s="8"/>
      <c r="BI48" s="8">
        <f t="shared" si="27"/>
        <v>0</v>
      </c>
      <c r="BJ48" s="8"/>
      <c r="BK48" s="8">
        <f t="shared" si="28"/>
        <v>0</v>
      </c>
      <c r="BL48" s="8"/>
      <c r="BM48" s="8">
        <f t="shared" si="29"/>
        <v>0</v>
      </c>
      <c r="BN48" s="5"/>
      <c r="BO48" s="8">
        <f t="shared" si="40"/>
        <v>0</v>
      </c>
      <c r="BP48" s="8">
        <f t="shared" si="30"/>
        <v>0</v>
      </c>
      <c r="BQ48" s="8">
        <f t="shared" si="31"/>
        <v>0</v>
      </c>
    </row>
    <row r="49" spans="1:69" ht="15" customHeight="1">
      <c r="A49" s="306">
        <v>35</v>
      </c>
      <c r="B49" s="803" t="s">
        <v>221</v>
      </c>
      <c r="C49" s="806"/>
      <c r="D49" s="806"/>
      <c r="E49" s="807"/>
      <c r="F49" s="78" t="s">
        <v>44</v>
      </c>
      <c r="G49" s="78">
        <v>100</v>
      </c>
      <c r="H49" s="5"/>
      <c r="I49" s="8">
        <f t="shared" si="14"/>
        <v>0</v>
      </c>
      <c r="J49" s="5"/>
      <c r="K49" s="8">
        <f t="shared" si="15"/>
        <v>0</v>
      </c>
      <c r="L49" s="5"/>
      <c r="M49" s="8">
        <f t="shared" si="16"/>
        <v>0</v>
      </c>
      <c r="N49" s="5"/>
      <c r="O49" s="8">
        <f t="shared" si="17"/>
        <v>0</v>
      </c>
      <c r="P49" s="5">
        <v>100</v>
      </c>
      <c r="Q49" s="8">
        <f t="shared" si="18"/>
        <v>10000</v>
      </c>
      <c r="R49" s="5"/>
      <c r="S49" s="8">
        <f t="shared" si="19"/>
        <v>0</v>
      </c>
      <c r="T49" s="5"/>
      <c r="U49" s="8">
        <f t="shared" si="20"/>
        <v>0</v>
      </c>
      <c r="V49" s="5"/>
      <c r="W49" s="8">
        <f t="shared" si="21"/>
        <v>0</v>
      </c>
      <c r="X49" s="5">
        <v>82</v>
      </c>
      <c r="Y49" s="8">
        <f t="shared" si="22"/>
        <v>8200</v>
      </c>
      <c r="Z49" s="5"/>
      <c r="AA49" s="8">
        <f t="shared" si="0"/>
        <v>0</v>
      </c>
      <c r="AB49" s="5"/>
      <c r="AC49" s="8">
        <f t="shared" si="1"/>
        <v>0</v>
      </c>
      <c r="AD49" s="5"/>
      <c r="AE49" s="8">
        <f t="shared" si="2"/>
        <v>0</v>
      </c>
      <c r="AF49" s="575">
        <f>103*0</f>
        <v>0</v>
      </c>
      <c r="AG49" s="576">
        <f t="shared" si="3"/>
        <v>0</v>
      </c>
      <c r="AH49" s="5"/>
      <c r="AI49" s="8">
        <f t="shared" si="35"/>
        <v>0</v>
      </c>
      <c r="AJ49" s="5"/>
      <c r="AK49" s="8">
        <f t="shared" si="36"/>
        <v>0</v>
      </c>
      <c r="AL49" s="5">
        <v>70</v>
      </c>
      <c r="AM49" s="8">
        <f t="shared" si="37"/>
        <v>7000</v>
      </c>
      <c r="AN49" s="5">
        <v>36</v>
      </c>
      <c r="AO49" s="8">
        <f t="shared" si="38"/>
        <v>3600</v>
      </c>
      <c r="AP49" s="5">
        <v>70</v>
      </c>
      <c r="AQ49" s="8">
        <f t="shared" si="33"/>
        <v>7000</v>
      </c>
      <c r="AR49" s="5"/>
      <c r="AS49" s="8">
        <f t="shared" si="39"/>
        <v>0</v>
      </c>
      <c r="AT49" s="5"/>
      <c r="AU49" s="8">
        <f t="shared" si="34"/>
        <v>0</v>
      </c>
      <c r="AV49" s="5"/>
      <c r="AW49" s="8">
        <f t="shared" si="11"/>
        <v>0</v>
      </c>
      <c r="AX49" s="5"/>
      <c r="AY49" s="8">
        <f t="shared" si="32"/>
        <v>0</v>
      </c>
      <c r="AZ49" s="5"/>
      <c r="BA49" s="8">
        <f t="shared" si="23"/>
        <v>0</v>
      </c>
      <c r="BB49" s="8">
        <v>36</v>
      </c>
      <c r="BC49" s="8">
        <f t="shared" si="24"/>
        <v>3600</v>
      </c>
      <c r="BD49" s="8"/>
      <c r="BE49" s="8">
        <f t="shared" si="25"/>
        <v>0</v>
      </c>
      <c r="BF49" s="8"/>
      <c r="BG49" s="8">
        <f t="shared" si="26"/>
        <v>0</v>
      </c>
      <c r="BH49" s="8"/>
      <c r="BI49" s="8">
        <f t="shared" si="27"/>
        <v>0</v>
      </c>
      <c r="BJ49" s="578">
        <f>78*0</f>
        <v>0</v>
      </c>
      <c r="BK49" s="578">
        <f t="shared" si="28"/>
        <v>0</v>
      </c>
      <c r="BL49" s="8"/>
      <c r="BM49" s="8">
        <f t="shared" si="29"/>
        <v>0</v>
      </c>
      <c r="BN49" s="5"/>
      <c r="BO49" s="8">
        <f t="shared" si="40"/>
        <v>0</v>
      </c>
      <c r="BP49" s="8">
        <f t="shared" si="30"/>
        <v>394</v>
      </c>
      <c r="BQ49" s="8">
        <f t="shared" si="31"/>
        <v>39400</v>
      </c>
    </row>
    <row r="50" spans="1:69" ht="15" customHeight="1" thickBot="1">
      <c r="A50" s="306">
        <v>36</v>
      </c>
      <c r="B50" s="835" t="s">
        <v>123</v>
      </c>
      <c r="C50" s="836"/>
      <c r="D50" s="836"/>
      <c r="E50" s="837"/>
      <c r="F50" s="216" t="s">
        <v>17</v>
      </c>
      <c r="G50" s="78">
        <v>1600</v>
      </c>
      <c r="H50" s="5"/>
      <c r="I50" s="8">
        <f t="shared" si="14"/>
        <v>0</v>
      </c>
      <c r="J50" s="5"/>
      <c r="K50" s="8">
        <f t="shared" si="15"/>
        <v>0</v>
      </c>
      <c r="L50" s="5"/>
      <c r="M50" s="8">
        <f t="shared" si="16"/>
        <v>0</v>
      </c>
      <c r="N50" s="5"/>
      <c r="O50" s="8">
        <f t="shared" si="17"/>
        <v>0</v>
      </c>
      <c r="P50" s="5"/>
      <c r="Q50" s="8">
        <f t="shared" si="18"/>
        <v>0</v>
      </c>
      <c r="R50" s="5"/>
      <c r="S50" s="8">
        <f t="shared" si="19"/>
        <v>0</v>
      </c>
      <c r="T50" s="5"/>
      <c r="U50" s="8">
        <f t="shared" si="20"/>
        <v>0</v>
      </c>
      <c r="V50" s="5"/>
      <c r="W50" s="8">
        <f t="shared" si="21"/>
        <v>0</v>
      </c>
      <c r="X50" s="5"/>
      <c r="Y50" s="8">
        <f t="shared" si="22"/>
        <v>0</v>
      </c>
      <c r="Z50" s="5"/>
      <c r="AA50" s="8">
        <f t="shared" si="0"/>
        <v>0</v>
      </c>
      <c r="AB50" s="5"/>
      <c r="AC50" s="8">
        <f t="shared" si="1"/>
        <v>0</v>
      </c>
      <c r="AD50" s="5"/>
      <c r="AE50" s="8">
        <f t="shared" si="2"/>
        <v>0</v>
      </c>
      <c r="AF50" s="5"/>
      <c r="AG50" s="8">
        <f t="shared" si="3"/>
        <v>0</v>
      </c>
      <c r="AH50" s="5"/>
      <c r="AI50" s="8">
        <f t="shared" si="35"/>
        <v>0</v>
      </c>
      <c r="AJ50" s="5"/>
      <c r="AK50" s="8">
        <f t="shared" si="36"/>
        <v>0</v>
      </c>
      <c r="AL50" s="5"/>
      <c r="AM50" s="8">
        <f t="shared" si="37"/>
        <v>0</v>
      </c>
      <c r="AN50" s="5"/>
      <c r="AO50" s="8">
        <f t="shared" si="38"/>
        <v>0</v>
      </c>
      <c r="AP50" s="5"/>
      <c r="AQ50" s="8">
        <f t="shared" si="33"/>
        <v>0</v>
      </c>
      <c r="AR50" s="5"/>
      <c r="AS50" s="8">
        <f t="shared" si="39"/>
        <v>0</v>
      </c>
      <c r="AT50" s="5"/>
      <c r="AU50" s="8">
        <f t="shared" si="34"/>
        <v>0</v>
      </c>
      <c r="AV50" s="5"/>
      <c r="AW50" s="8">
        <f t="shared" si="11"/>
        <v>0</v>
      </c>
      <c r="AX50" s="5"/>
      <c r="AY50" s="8">
        <f t="shared" si="32"/>
        <v>0</v>
      </c>
      <c r="AZ50" s="5"/>
      <c r="BA50" s="8">
        <f t="shared" si="23"/>
        <v>0</v>
      </c>
      <c r="BB50" s="8"/>
      <c r="BC50" s="8">
        <f t="shared" si="24"/>
        <v>0</v>
      </c>
      <c r="BD50" s="8"/>
      <c r="BE50" s="8">
        <f t="shared" si="25"/>
        <v>0</v>
      </c>
      <c r="BF50" s="8"/>
      <c r="BG50" s="8">
        <f t="shared" si="26"/>
        <v>0</v>
      </c>
      <c r="BH50" s="8"/>
      <c r="BI50" s="8">
        <f t="shared" si="27"/>
        <v>0</v>
      </c>
      <c r="BJ50" s="8"/>
      <c r="BK50" s="8">
        <f t="shared" si="28"/>
        <v>0</v>
      </c>
      <c r="BL50" s="8"/>
      <c r="BM50" s="8">
        <f t="shared" si="29"/>
        <v>0</v>
      </c>
      <c r="BN50" s="5"/>
      <c r="BO50" s="8">
        <f t="shared" si="40"/>
        <v>0</v>
      </c>
      <c r="BP50" s="8">
        <f t="shared" si="30"/>
        <v>0</v>
      </c>
      <c r="BQ50" s="8">
        <f t="shared" si="31"/>
        <v>0</v>
      </c>
    </row>
    <row r="51" spans="1:69" ht="15.75" customHeight="1" thickBot="1">
      <c r="A51" s="832" t="s">
        <v>51</v>
      </c>
      <c r="B51" s="844"/>
      <c r="C51" s="844"/>
      <c r="D51" s="844"/>
      <c r="E51" s="845"/>
      <c r="F51" s="216"/>
      <c r="G51" s="78"/>
      <c r="H51" s="5"/>
      <c r="I51" s="8">
        <f t="shared" si="14"/>
        <v>0</v>
      </c>
      <c r="J51" s="5"/>
      <c r="K51" s="8">
        <f t="shared" si="15"/>
        <v>0</v>
      </c>
      <c r="L51" s="5"/>
      <c r="M51" s="8">
        <f t="shared" si="16"/>
        <v>0</v>
      </c>
      <c r="N51" s="5"/>
      <c r="O51" s="8">
        <f t="shared" si="17"/>
        <v>0</v>
      </c>
      <c r="P51" s="5"/>
      <c r="Q51" s="8">
        <f t="shared" si="18"/>
        <v>0</v>
      </c>
      <c r="R51" s="5"/>
      <c r="S51" s="8">
        <f t="shared" si="19"/>
        <v>0</v>
      </c>
      <c r="T51" s="5"/>
      <c r="U51" s="8">
        <f t="shared" si="20"/>
        <v>0</v>
      </c>
      <c r="V51" s="5"/>
      <c r="W51" s="8">
        <f t="shared" si="21"/>
        <v>0</v>
      </c>
      <c r="X51" s="5"/>
      <c r="Y51" s="8">
        <f t="shared" si="22"/>
        <v>0</v>
      </c>
      <c r="Z51" s="5"/>
      <c r="AA51" s="8">
        <f t="shared" si="0"/>
        <v>0</v>
      </c>
      <c r="AB51" s="5"/>
      <c r="AC51" s="8">
        <f t="shared" si="1"/>
        <v>0</v>
      </c>
      <c r="AD51" s="5"/>
      <c r="AE51" s="8">
        <f t="shared" si="2"/>
        <v>0</v>
      </c>
      <c r="AF51" s="5"/>
      <c r="AG51" s="8">
        <f t="shared" si="3"/>
        <v>0</v>
      </c>
      <c r="AH51" s="5"/>
      <c r="AI51" s="8">
        <f t="shared" si="35"/>
        <v>0</v>
      </c>
      <c r="AJ51" s="5"/>
      <c r="AK51" s="8">
        <f t="shared" si="36"/>
        <v>0</v>
      </c>
      <c r="AL51" s="5"/>
      <c r="AM51" s="8">
        <f t="shared" si="37"/>
        <v>0</v>
      </c>
      <c r="AN51" s="5"/>
      <c r="AO51" s="8">
        <f t="shared" si="38"/>
        <v>0</v>
      </c>
      <c r="AP51" s="5"/>
      <c r="AQ51" s="8">
        <f t="shared" si="33"/>
        <v>0</v>
      </c>
      <c r="AR51" s="5"/>
      <c r="AS51" s="8">
        <f t="shared" si="39"/>
        <v>0</v>
      </c>
      <c r="AT51" s="5"/>
      <c r="AU51" s="8">
        <f t="shared" si="34"/>
        <v>0</v>
      </c>
      <c r="AV51" s="5"/>
      <c r="AW51" s="8">
        <f t="shared" si="11"/>
        <v>0</v>
      </c>
      <c r="AX51" s="5"/>
      <c r="AY51" s="8">
        <f t="shared" si="32"/>
        <v>0</v>
      </c>
      <c r="AZ51" s="5"/>
      <c r="BA51" s="8">
        <f t="shared" si="23"/>
        <v>0</v>
      </c>
      <c r="BB51" s="8"/>
      <c r="BC51" s="8">
        <f t="shared" si="24"/>
        <v>0</v>
      </c>
      <c r="BD51" s="8"/>
      <c r="BE51" s="8">
        <f t="shared" si="25"/>
        <v>0</v>
      </c>
      <c r="BF51" s="8"/>
      <c r="BG51" s="8">
        <f t="shared" si="26"/>
        <v>0</v>
      </c>
      <c r="BH51" s="8"/>
      <c r="BI51" s="8">
        <f t="shared" si="27"/>
        <v>0</v>
      </c>
      <c r="BJ51" s="8"/>
      <c r="BK51" s="8">
        <f t="shared" si="28"/>
        <v>0</v>
      </c>
      <c r="BL51" s="8"/>
      <c r="BM51" s="8">
        <f t="shared" si="29"/>
        <v>0</v>
      </c>
      <c r="BN51" s="5"/>
      <c r="BO51" s="8">
        <f t="shared" si="40"/>
        <v>0</v>
      </c>
      <c r="BP51" s="8">
        <f t="shared" si="30"/>
        <v>0</v>
      </c>
      <c r="BQ51" s="8">
        <f t="shared" si="31"/>
        <v>0</v>
      </c>
    </row>
    <row r="52" spans="1:69" ht="15.75" customHeight="1">
      <c r="A52" s="306">
        <v>37</v>
      </c>
      <c r="B52" s="841" t="s">
        <v>80</v>
      </c>
      <c r="C52" s="842"/>
      <c r="D52" s="842"/>
      <c r="E52" s="843"/>
      <c r="F52" s="78" t="s">
        <v>44</v>
      </c>
      <c r="G52" s="78">
        <v>1200</v>
      </c>
      <c r="H52" s="5"/>
      <c r="I52" s="8">
        <f t="shared" si="14"/>
        <v>0</v>
      </c>
      <c r="J52" s="5"/>
      <c r="K52" s="8">
        <f t="shared" si="15"/>
        <v>0</v>
      </c>
      <c r="L52" s="5"/>
      <c r="M52" s="8">
        <f t="shared" si="16"/>
        <v>0</v>
      </c>
      <c r="N52" s="5"/>
      <c r="O52" s="8">
        <f t="shared" si="17"/>
        <v>0</v>
      </c>
      <c r="P52" s="5"/>
      <c r="Q52" s="8">
        <f t="shared" si="18"/>
        <v>0</v>
      </c>
      <c r="R52" s="5"/>
      <c r="S52" s="8">
        <f t="shared" si="19"/>
        <v>0</v>
      </c>
      <c r="T52" s="5"/>
      <c r="U52" s="8">
        <f t="shared" si="20"/>
        <v>0</v>
      </c>
      <c r="V52" s="5"/>
      <c r="W52" s="8">
        <f t="shared" si="21"/>
        <v>0</v>
      </c>
      <c r="X52" s="5"/>
      <c r="Y52" s="8">
        <f t="shared" si="22"/>
        <v>0</v>
      </c>
      <c r="Z52" s="5"/>
      <c r="AA52" s="8">
        <f t="shared" si="0"/>
        <v>0</v>
      </c>
      <c r="AB52" s="5"/>
      <c r="AC52" s="8">
        <f t="shared" si="1"/>
        <v>0</v>
      </c>
      <c r="AD52" s="5"/>
      <c r="AE52" s="8">
        <f t="shared" si="2"/>
        <v>0</v>
      </c>
      <c r="AF52" s="5"/>
      <c r="AG52" s="8">
        <f t="shared" si="3"/>
        <v>0</v>
      </c>
      <c r="AH52" s="5"/>
      <c r="AI52" s="8">
        <f t="shared" si="35"/>
        <v>0</v>
      </c>
      <c r="AJ52" s="5"/>
      <c r="AK52" s="8">
        <f t="shared" si="36"/>
        <v>0</v>
      </c>
      <c r="AL52" s="5"/>
      <c r="AM52" s="8">
        <f t="shared" si="37"/>
        <v>0</v>
      </c>
      <c r="AN52" s="5"/>
      <c r="AO52" s="8">
        <f t="shared" si="38"/>
        <v>0</v>
      </c>
      <c r="AP52" s="5"/>
      <c r="AQ52" s="8">
        <f t="shared" si="33"/>
        <v>0</v>
      </c>
      <c r="AR52" s="5"/>
      <c r="AS52" s="8">
        <f t="shared" si="39"/>
        <v>0</v>
      </c>
      <c r="AT52" s="5"/>
      <c r="AU52" s="8">
        <f t="shared" si="34"/>
        <v>0</v>
      </c>
      <c r="AV52" s="5"/>
      <c r="AW52" s="8">
        <f t="shared" si="11"/>
        <v>0</v>
      </c>
      <c r="AX52" s="5"/>
      <c r="AY52" s="8">
        <f t="shared" si="32"/>
        <v>0</v>
      </c>
      <c r="AZ52" s="5"/>
      <c r="BA52" s="8">
        <f t="shared" si="23"/>
        <v>0</v>
      </c>
      <c r="BB52" s="8"/>
      <c r="BC52" s="8">
        <f t="shared" si="24"/>
        <v>0</v>
      </c>
      <c r="BD52" s="8"/>
      <c r="BE52" s="8">
        <f t="shared" si="25"/>
        <v>0</v>
      </c>
      <c r="BF52" s="8"/>
      <c r="BG52" s="8">
        <f t="shared" si="26"/>
        <v>0</v>
      </c>
      <c r="BH52" s="8"/>
      <c r="BI52" s="8">
        <f t="shared" si="27"/>
        <v>0</v>
      </c>
      <c r="BJ52" s="8"/>
      <c r="BK52" s="8">
        <f t="shared" si="28"/>
        <v>0</v>
      </c>
      <c r="BL52" s="8"/>
      <c r="BM52" s="8">
        <f t="shared" si="29"/>
        <v>0</v>
      </c>
      <c r="BN52" s="5"/>
      <c r="BO52" s="8">
        <f t="shared" si="40"/>
        <v>0</v>
      </c>
      <c r="BP52" s="8">
        <f t="shared" si="30"/>
        <v>0</v>
      </c>
      <c r="BQ52" s="8">
        <f t="shared" si="31"/>
        <v>0</v>
      </c>
    </row>
    <row r="53" spans="1:69" ht="17.25" customHeight="1">
      <c r="A53" s="306">
        <v>38</v>
      </c>
      <c r="B53" s="808" t="s">
        <v>97</v>
      </c>
      <c r="C53" s="806"/>
      <c r="D53" s="806"/>
      <c r="E53" s="807"/>
      <c r="F53" s="78" t="s">
        <v>44</v>
      </c>
      <c r="G53" s="78"/>
      <c r="H53" s="5">
        <v>384</v>
      </c>
      <c r="I53" s="8">
        <v>212070</v>
      </c>
      <c r="J53" s="5">
        <v>410</v>
      </c>
      <c r="K53" s="8">
        <v>215951</v>
      </c>
      <c r="L53" s="5">
        <v>366</v>
      </c>
      <c r="M53" s="8">
        <v>139943</v>
      </c>
      <c r="N53" s="5"/>
      <c r="O53" s="8">
        <f t="shared" si="17"/>
        <v>0</v>
      </c>
      <c r="P53" s="5">
        <v>607</v>
      </c>
      <c r="Q53" s="8">
        <v>250438</v>
      </c>
      <c r="R53" s="5">
        <v>667</v>
      </c>
      <c r="S53" s="8">
        <v>439484</v>
      </c>
      <c r="T53" s="5">
        <v>670</v>
      </c>
      <c r="U53" s="8">
        <v>359195</v>
      </c>
      <c r="V53" s="5"/>
      <c r="W53" s="8">
        <f t="shared" si="21"/>
        <v>0</v>
      </c>
      <c r="X53" s="5"/>
      <c r="Y53" s="8">
        <f t="shared" si="22"/>
        <v>0</v>
      </c>
      <c r="Z53" s="5"/>
      <c r="AA53" s="8">
        <f t="shared" si="0"/>
        <v>0</v>
      </c>
      <c r="AB53" s="5">
        <v>614</v>
      </c>
      <c r="AC53" s="8">
        <v>279080</v>
      </c>
      <c r="AD53" s="5">
        <v>682</v>
      </c>
      <c r="AE53" s="8">
        <v>302295</v>
      </c>
      <c r="AF53" s="5">
        <v>609</v>
      </c>
      <c r="AG53" s="8">
        <v>245751</v>
      </c>
      <c r="AH53" s="5"/>
      <c r="AI53" s="8">
        <f t="shared" si="35"/>
        <v>0</v>
      </c>
      <c r="AJ53" s="5"/>
      <c r="AK53" s="8">
        <f t="shared" si="36"/>
        <v>0</v>
      </c>
      <c r="AL53" s="5"/>
      <c r="AM53" s="8">
        <f t="shared" si="37"/>
        <v>0</v>
      </c>
      <c r="AN53" s="5"/>
      <c r="AO53" s="8">
        <f t="shared" si="38"/>
        <v>0</v>
      </c>
      <c r="AP53" s="5"/>
      <c r="AQ53" s="8">
        <f t="shared" si="33"/>
        <v>0</v>
      </c>
      <c r="AR53" s="5"/>
      <c r="AS53" s="8">
        <f t="shared" si="39"/>
        <v>0</v>
      </c>
      <c r="AT53" s="5">
        <v>450</v>
      </c>
      <c r="AU53" s="8">
        <v>211715</v>
      </c>
      <c r="AV53" s="5">
        <v>264</v>
      </c>
      <c r="AW53" s="8">
        <v>121406</v>
      </c>
      <c r="AX53" s="5"/>
      <c r="AY53" s="8">
        <f t="shared" si="32"/>
        <v>0</v>
      </c>
      <c r="AZ53" s="5"/>
      <c r="BA53" s="8">
        <f t="shared" si="23"/>
        <v>0</v>
      </c>
      <c r="BB53" s="8"/>
      <c r="BC53" s="8">
        <f t="shared" si="24"/>
        <v>0</v>
      </c>
      <c r="BD53" s="8"/>
      <c r="BE53" s="8">
        <f t="shared" si="25"/>
        <v>0</v>
      </c>
      <c r="BF53" s="8"/>
      <c r="BG53" s="8">
        <f t="shared" si="26"/>
        <v>0</v>
      </c>
      <c r="BH53" s="8"/>
      <c r="BI53" s="8">
        <f t="shared" si="27"/>
        <v>0</v>
      </c>
      <c r="BJ53" s="8">
        <v>40</v>
      </c>
      <c r="BK53" s="8">
        <v>16380</v>
      </c>
      <c r="BL53" s="578">
        <f>382*0+295</f>
        <v>295</v>
      </c>
      <c r="BM53" s="578">
        <f>170169*0+131311</f>
        <v>131311</v>
      </c>
      <c r="BN53" s="5">
        <v>696</v>
      </c>
      <c r="BO53" s="8">
        <v>347162</v>
      </c>
      <c r="BP53" s="8">
        <f t="shared" si="30"/>
        <v>6754</v>
      </c>
      <c r="BQ53" s="8">
        <f t="shared" si="31"/>
        <v>3272181</v>
      </c>
    </row>
    <row r="54" spans="1:69" ht="18" customHeight="1">
      <c r="A54" s="306">
        <v>39</v>
      </c>
      <c r="B54" s="803" t="s">
        <v>213</v>
      </c>
      <c r="C54" s="804"/>
      <c r="D54" s="804"/>
      <c r="E54" s="805"/>
      <c r="F54" s="78" t="s">
        <v>44</v>
      </c>
      <c r="G54" s="78">
        <v>400</v>
      </c>
      <c r="H54" s="5"/>
      <c r="I54" s="8">
        <f t="shared" si="14"/>
        <v>0</v>
      </c>
      <c r="J54" s="5"/>
      <c r="K54" s="8">
        <f t="shared" si="15"/>
        <v>0</v>
      </c>
      <c r="L54" s="5"/>
      <c r="M54" s="8">
        <f t="shared" si="16"/>
        <v>0</v>
      </c>
      <c r="N54" s="5"/>
      <c r="O54" s="8">
        <f t="shared" si="17"/>
        <v>0</v>
      </c>
      <c r="P54" s="5"/>
      <c r="Q54" s="8">
        <f t="shared" si="18"/>
        <v>0</v>
      </c>
      <c r="R54" s="5"/>
      <c r="S54" s="8">
        <f t="shared" si="19"/>
        <v>0</v>
      </c>
      <c r="T54" s="5"/>
      <c r="U54" s="8">
        <f t="shared" si="20"/>
        <v>0</v>
      </c>
      <c r="V54" s="5"/>
      <c r="W54" s="8">
        <f t="shared" si="21"/>
        <v>0</v>
      </c>
      <c r="X54" s="5"/>
      <c r="Y54" s="8">
        <f t="shared" si="22"/>
        <v>0</v>
      </c>
      <c r="Z54" s="5"/>
      <c r="AA54" s="8">
        <f aca="true" t="shared" si="41" ref="AA54:AA67">G54*Z54</f>
        <v>0</v>
      </c>
      <c r="AB54" s="5"/>
      <c r="AC54" s="8">
        <f>G54*AB54</f>
        <v>0</v>
      </c>
      <c r="AD54" s="5"/>
      <c r="AE54" s="8">
        <f aca="true" t="shared" si="42" ref="AE54:AE67">G54*AD54</f>
        <v>0</v>
      </c>
      <c r="AF54" s="5"/>
      <c r="AG54" s="8">
        <f aca="true" t="shared" si="43" ref="AG54:AG67">G54*AF54</f>
        <v>0</v>
      </c>
      <c r="AH54" s="5"/>
      <c r="AI54" s="8">
        <f t="shared" si="35"/>
        <v>0</v>
      </c>
      <c r="AJ54" s="5"/>
      <c r="AK54" s="8">
        <f t="shared" si="36"/>
        <v>0</v>
      </c>
      <c r="AL54" s="5"/>
      <c r="AM54" s="8">
        <f t="shared" si="37"/>
        <v>0</v>
      </c>
      <c r="AN54" s="5"/>
      <c r="AO54" s="8">
        <f t="shared" si="38"/>
        <v>0</v>
      </c>
      <c r="AP54" s="5"/>
      <c r="AQ54" s="8">
        <f t="shared" si="33"/>
        <v>0</v>
      </c>
      <c r="AR54" s="5"/>
      <c r="AS54" s="8">
        <f t="shared" si="39"/>
        <v>0</v>
      </c>
      <c r="AT54" s="5"/>
      <c r="AU54" s="8">
        <f aca="true" t="shared" si="44" ref="AU54:AU67">G54*AT54</f>
        <v>0</v>
      </c>
      <c r="AV54" s="5"/>
      <c r="AW54" s="8">
        <f aca="true" t="shared" si="45" ref="AW54:AW67">G54*AV54</f>
        <v>0</v>
      </c>
      <c r="AX54" s="5"/>
      <c r="AY54" s="8">
        <f t="shared" si="32"/>
        <v>0</v>
      </c>
      <c r="AZ54" s="5"/>
      <c r="BA54" s="8">
        <f t="shared" si="23"/>
        <v>0</v>
      </c>
      <c r="BB54" s="8"/>
      <c r="BC54" s="8">
        <f t="shared" si="24"/>
        <v>0</v>
      </c>
      <c r="BD54" s="8"/>
      <c r="BE54" s="8">
        <f t="shared" si="25"/>
        <v>0</v>
      </c>
      <c r="BF54" s="8"/>
      <c r="BG54" s="8">
        <f t="shared" si="26"/>
        <v>0</v>
      </c>
      <c r="BH54" s="8"/>
      <c r="BI54" s="8">
        <f t="shared" si="27"/>
        <v>0</v>
      </c>
      <c r="BJ54" s="8"/>
      <c r="BK54" s="8">
        <f t="shared" si="28"/>
        <v>0</v>
      </c>
      <c r="BL54" s="8">
        <v>120</v>
      </c>
      <c r="BM54" s="8">
        <v>30000</v>
      </c>
      <c r="BN54" s="5"/>
      <c r="BO54" s="8">
        <f t="shared" si="40"/>
        <v>0</v>
      </c>
      <c r="BP54" s="8">
        <f t="shared" si="30"/>
        <v>120</v>
      </c>
      <c r="BQ54" s="8">
        <f t="shared" si="31"/>
        <v>30000</v>
      </c>
    </row>
    <row r="55" spans="1:69" ht="14.25" customHeight="1">
      <c r="A55" s="306">
        <v>40</v>
      </c>
      <c r="B55" s="808" t="s">
        <v>52</v>
      </c>
      <c r="C55" s="806"/>
      <c r="D55" s="806"/>
      <c r="E55" s="807"/>
      <c r="F55" s="78" t="s">
        <v>17</v>
      </c>
      <c r="G55" s="78">
        <v>3200</v>
      </c>
      <c r="H55" s="5"/>
      <c r="I55" s="8">
        <f t="shared" si="14"/>
        <v>0</v>
      </c>
      <c r="J55" s="5"/>
      <c r="K55" s="8">
        <f t="shared" si="15"/>
        <v>0</v>
      </c>
      <c r="L55" s="5"/>
      <c r="M55" s="8">
        <f t="shared" si="16"/>
        <v>0</v>
      </c>
      <c r="N55" s="5"/>
      <c r="O55" s="8">
        <f t="shared" si="17"/>
        <v>0</v>
      </c>
      <c r="P55" s="5"/>
      <c r="Q55" s="8">
        <f t="shared" si="18"/>
        <v>0</v>
      </c>
      <c r="R55" s="5"/>
      <c r="S55" s="8">
        <f t="shared" si="19"/>
        <v>0</v>
      </c>
      <c r="T55" s="5"/>
      <c r="U55" s="8">
        <f t="shared" si="20"/>
        <v>0</v>
      </c>
      <c r="V55" s="5"/>
      <c r="W55" s="8">
        <f t="shared" si="21"/>
        <v>0</v>
      </c>
      <c r="X55" s="5"/>
      <c r="Y55" s="8">
        <f t="shared" si="22"/>
        <v>0</v>
      </c>
      <c r="Z55" s="5"/>
      <c r="AA55" s="8">
        <f t="shared" si="41"/>
        <v>0</v>
      </c>
      <c r="AB55" s="5"/>
      <c r="AC55" s="8"/>
      <c r="AD55" s="5"/>
      <c r="AE55" s="8">
        <f t="shared" si="42"/>
        <v>0</v>
      </c>
      <c r="AF55" s="5"/>
      <c r="AG55" s="8">
        <f t="shared" si="43"/>
        <v>0</v>
      </c>
      <c r="AH55" s="5"/>
      <c r="AI55" s="8">
        <f t="shared" si="35"/>
        <v>0</v>
      </c>
      <c r="AJ55" s="5">
        <v>2</v>
      </c>
      <c r="AK55" s="8">
        <f t="shared" si="36"/>
        <v>6400</v>
      </c>
      <c r="AL55" s="5"/>
      <c r="AM55" s="8">
        <f t="shared" si="37"/>
        <v>0</v>
      </c>
      <c r="AN55" s="5"/>
      <c r="AO55" s="8">
        <f t="shared" si="38"/>
        <v>0</v>
      </c>
      <c r="AP55" s="5"/>
      <c r="AQ55" s="8"/>
      <c r="AR55" s="5"/>
      <c r="AS55" s="8">
        <f t="shared" si="39"/>
        <v>0</v>
      </c>
      <c r="AT55" s="5"/>
      <c r="AU55" s="8">
        <f t="shared" si="44"/>
        <v>0</v>
      </c>
      <c r="AV55" s="5"/>
      <c r="AW55" s="8">
        <f t="shared" si="45"/>
        <v>0</v>
      </c>
      <c r="AX55" s="5"/>
      <c r="AY55" s="8"/>
      <c r="AZ55" s="5"/>
      <c r="BA55" s="8">
        <f t="shared" si="23"/>
        <v>0</v>
      </c>
      <c r="BB55" s="8"/>
      <c r="BC55" s="8">
        <f t="shared" si="24"/>
        <v>0</v>
      </c>
      <c r="BD55" s="8"/>
      <c r="BE55" s="8">
        <f t="shared" si="25"/>
        <v>0</v>
      </c>
      <c r="BF55" s="8"/>
      <c r="BG55" s="8">
        <f t="shared" si="26"/>
        <v>0</v>
      </c>
      <c r="BH55" s="8"/>
      <c r="BI55" s="8">
        <f t="shared" si="27"/>
        <v>0</v>
      </c>
      <c r="BJ55" s="8"/>
      <c r="BK55" s="8">
        <f t="shared" si="28"/>
        <v>0</v>
      </c>
      <c r="BL55" s="8"/>
      <c r="BM55" s="8">
        <f t="shared" si="29"/>
        <v>0</v>
      </c>
      <c r="BN55" s="5">
        <v>2</v>
      </c>
      <c r="BO55" s="8">
        <f t="shared" si="40"/>
        <v>6400</v>
      </c>
      <c r="BP55" s="8">
        <f t="shared" si="30"/>
        <v>4</v>
      </c>
      <c r="BQ55" s="8">
        <f t="shared" si="31"/>
        <v>12800</v>
      </c>
    </row>
    <row r="56" spans="1:69" ht="17.25" customHeight="1">
      <c r="A56" s="306">
        <v>41</v>
      </c>
      <c r="B56" s="808" t="s">
        <v>53</v>
      </c>
      <c r="C56" s="806"/>
      <c r="D56" s="806"/>
      <c r="E56" s="807"/>
      <c r="F56" s="78" t="s">
        <v>17</v>
      </c>
      <c r="G56" s="78">
        <v>6200</v>
      </c>
      <c r="H56" s="5"/>
      <c r="I56" s="8">
        <f t="shared" si="14"/>
        <v>0</v>
      </c>
      <c r="J56" s="5"/>
      <c r="K56" s="8">
        <f t="shared" si="15"/>
        <v>0</v>
      </c>
      <c r="L56" s="5"/>
      <c r="M56" s="8">
        <f t="shared" si="16"/>
        <v>0</v>
      </c>
      <c r="N56" s="5"/>
      <c r="O56" s="8">
        <f t="shared" si="17"/>
        <v>0</v>
      </c>
      <c r="P56" s="5"/>
      <c r="Q56" s="8">
        <f t="shared" si="18"/>
        <v>0</v>
      </c>
      <c r="R56" s="5"/>
      <c r="S56" s="8">
        <f t="shared" si="19"/>
        <v>0</v>
      </c>
      <c r="T56" s="5"/>
      <c r="U56" s="8">
        <f t="shared" si="20"/>
        <v>0</v>
      </c>
      <c r="V56" s="5"/>
      <c r="W56" s="8">
        <f t="shared" si="21"/>
        <v>0</v>
      </c>
      <c r="X56" s="5"/>
      <c r="Y56" s="8">
        <f t="shared" si="22"/>
        <v>0</v>
      </c>
      <c r="Z56" s="5"/>
      <c r="AA56" s="8">
        <f t="shared" si="41"/>
        <v>0</v>
      </c>
      <c r="AB56" s="5"/>
      <c r="AC56" s="8">
        <f aca="true" t="shared" si="46" ref="AC56:AC67">G56*AB56</f>
        <v>0</v>
      </c>
      <c r="AD56" s="5"/>
      <c r="AE56" s="8">
        <f t="shared" si="42"/>
        <v>0</v>
      </c>
      <c r="AF56" s="5"/>
      <c r="AG56" s="8">
        <f t="shared" si="43"/>
        <v>0</v>
      </c>
      <c r="AH56" s="5"/>
      <c r="AI56" s="8">
        <f t="shared" si="35"/>
        <v>0</v>
      </c>
      <c r="AJ56" s="5">
        <v>1</v>
      </c>
      <c r="AK56" s="8">
        <f t="shared" si="36"/>
        <v>6200</v>
      </c>
      <c r="AL56" s="5"/>
      <c r="AM56" s="8">
        <f t="shared" si="37"/>
        <v>0</v>
      </c>
      <c r="AN56" s="5"/>
      <c r="AO56" s="8">
        <f t="shared" si="38"/>
        <v>0</v>
      </c>
      <c r="AP56" s="5"/>
      <c r="AQ56" s="8">
        <f aca="true" t="shared" si="47" ref="AQ56:AQ67">G56*AP56</f>
        <v>0</v>
      </c>
      <c r="AR56" s="5"/>
      <c r="AS56" s="8">
        <f t="shared" si="39"/>
        <v>0</v>
      </c>
      <c r="AT56" s="5"/>
      <c r="AU56" s="8">
        <f t="shared" si="44"/>
        <v>0</v>
      </c>
      <c r="AV56" s="5"/>
      <c r="AW56" s="8">
        <f t="shared" si="45"/>
        <v>0</v>
      </c>
      <c r="AX56" s="5"/>
      <c r="AY56" s="8">
        <f aca="true" t="shared" si="48" ref="AY56:AY66">G56*AX56</f>
        <v>0</v>
      </c>
      <c r="AZ56" s="5"/>
      <c r="BA56" s="8">
        <f t="shared" si="23"/>
        <v>0</v>
      </c>
      <c r="BB56" s="8"/>
      <c r="BC56" s="8">
        <f t="shared" si="24"/>
        <v>0</v>
      </c>
      <c r="BD56" s="8"/>
      <c r="BE56" s="8">
        <f t="shared" si="25"/>
        <v>0</v>
      </c>
      <c r="BF56" s="8"/>
      <c r="BG56" s="8">
        <f t="shared" si="26"/>
        <v>0</v>
      </c>
      <c r="BH56" s="8"/>
      <c r="BI56" s="8">
        <f t="shared" si="27"/>
        <v>0</v>
      </c>
      <c r="BJ56" s="8"/>
      <c r="BK56" s="8">
        <f t="shared" si="28"/>
        <v>0</v>
      </c>
      <c r="BL56" s="8"/>
      <c r="BM56" s="8">
        <f t="shared" si="29"/>
        <v>0</v>
      </c>
      <c r="BN56" s="5"/>
      <c r="BO56" s="8">
        <f t="shared" si="40"/>
        <v>0</v>
      </c>
      <c r="BP56" s="8">
        <f t="shared" si="30"/>
        <v>1</v>
      </c>
      <c r="BQ56" s="8">
        <f t="shared" si="31"/>
        <v>6200</v>
      </c>
    </row>
    <row r="57" spans="1:69" ht="18" customHeight="1">
      <c r="A57" s="306">
        <v>42</v>
      </c>
      <c r="B57" s="808" t="s">
        <v>218</v>
      </c>
      <c r="C57" s="806"/>
      <c r="D57" s="806"/>
      <c r="E57" s="807"/>
      <c r="F57" s="78" t="s">
        <v>17</v>
      </c>
      <c r="G57" s="78">
        <v>14500</v>
      </c>
      <c r="H57" s="5"/>
      <c r="I57" s="8">
        <f t="shared" si="14"/>
        <v>0</v>
      </c>
      <c r="J57" s="5"/>
      <c r="K57" s="8">
        <f t="shared" si="15"/>
        <v>0</v>
      </c>
      <c r="L57" s="5"/>
      <c r="M57" s="8">
        <f t="shared" si="16"/>
        <v>0</v>
      </c>
      <c r="N57" s="5"/>
      <c r="O57" s="8">
        <f t="shared" si="17"/>
        <v>0</v>
      </c>
      <c r="P57" s="5"/>
      <c r="Q57" s="8">
        <f t="shared" si="18"/>
        <v>0</v>
      </c>
      <c r="R57" s="5"/>
      <c r="S57" s="8">
        <f t="shared" si="19"/>
        <v>0</v>
      </c>
      <c r="T57" s="5"/>
      <c r="U57" s="8">
        <f t="shared" si="20"/>
        <v>0</v>
      </c>
      <c r="V57" s="5"/>
      <c r="W57" s="8">
        <f t="shared" si="21"/>
        <v>0</v>
      </c>
      <c r="X57" s="5"/>
      <c r="Y57" s="8">
        <f t="shared" si="22"/>
        <v>0</v>
      </c>
      <c r="Z57" s="5"/>
      <c r="AA57" s="8">
        <f t="shared" si="41"/>
        <v>0</v>
      </c>
      <c r="AB57" s="5"/>
      <c r="AC57" s="8">
        <f t="shared" si="46"/>
        <v>0</v>
      </c>
      <c r="AD57" s="5"/>
      <c r="AE57" s="8">
        <f t="shared" si="42"/>
        <v>0</v>
      </c>
      <c r="AF57" s="5"/>
      <c r="AG57" s="8">
        <f t="shared" si="43"/>
        <v>0</v>
      </c>
      <c r="AH57" s="5"/>
      <c r="AI57" s="8">
        <f t="shared" si="35"/>
        <v>0</v>
      </c>
      <c r="AJ57" s="5"/>
      <c r="AK57" s="8">
        <f t="shared" si="36"/>
        <v>0</v>
      </c>
      <c r="AL57" s="5"/>
      <c r="AM57" s="8">
        <f t="shared" si="37"/>
        <v>0</v>
      </c>
      <c r="AN57" s="5"/>
      <c r="AO57" s="8">
        <f t="shared" si="38"/>
        <v>0</v>
      </c>
      <c r="AP57" s="5"/>
      <c r="AQ57" s="8">
        <f t="shared" si="47"/>
        <v>0</v>
      </c>
      <c r="AR57" s="5"/>
      <c r="AS57" s="8">
        <f t="shared" si="39"/>
        <v>0</v>
      </c>
      <c r="AT57" s="5"/>
      <c r="AU57" s="8">
        <f t="shared" si="44"/>
        <v>0</v>
      </c>
      <c r="AV57" s="5"/>
      <c r="AW57" s="8">
        <f t="shared" si="45"/>
        <v>0</v>
      </c>
      <c r="AX57" s="5"/>
      <c r="AY57" s="8">
        <f t="shared" si="48"/>
        <v>0</v>
      </c>
      <c r="AZ57" s="5"/>
      <c r="BA57" s="8">
        <f t="shared" si="23"/>
        <v>0</v>
      </c>
      <c r="BB57" s="8"/>
      <c r="BC57" s="8">
        <f t="shared" si="24"/>
        <v>0</v>
      </c>
      <c r="BD57" s="8"/>
      <c r="BE57" s="8">
        <f t="shared" si="25"/>
        <v>0</v>
      </c>
      <c r="BF57" s="8"/>
      <c r="BG57" s="8">
        <f t="shared" si="26"/>
        <v>0</v>
      </c>
      <c r="BH57" s="8"/>
      <c r="BI57" s="8">
        <f t="shared" si="27"/>
        <v>0</v>
      </c>
      <c r="BJ57" s="8"/>
      <c r="BK57" s="8">
        <f t="shared" si="28"/>
        <v>0</v>
      </c>
      <c r="BL57" s="8"/>
      <c r="BM57" s="8">
        <f t="shared" si="29"/>
        <v>0</v>
      </c>
      <c r="BN57" s="5"/>
      <c r="BO57" s="8">
        <f t="shared" si="40"/>
        <v>0</v>
      </c>
      <c r="BP57" s="8">
        <f t="shared" si="30"/>
        <v>0</v>
      </c>
      <c r="BQ57" s="8">
        <f t="shared" si="31"/>
        <v>0</v>
      </c>
    </row>
    <row r="58" spans="1:69" ht="17.25" customHeight="1">
      <c r="A58" s="306">
        <v>43</v>
      </c>
      <c r="B58" s="803" t="s">
        <v>76</v>
      </c>
      <c r="C58" s="804"/>
      <c r="D58" s="804"/>
      <c r="E58" s="805"/>
      <c r="F58" s="78" t="s">
        <v>17</v>
      </c>
      <c r="G58" s="78">
        <v>5000</v>
      </c>
      <c r="H58" s="5"/>
      <c r="I58" s="8">
        <f t="shared" si="14"/>
        <v>0</v>
      </c>
      <c r="J58" s="5"/>
      <c r="K58" s="8">
        <f t="shared" si="15"/>
        <v>0</v>
      </c>
      <c r="L58" s="5"/>
      <c r="M58" s="8">
        <f t="shared" si="16"/>
        <v>0</v>
      </c>
      <c r="N58" s="5"/>
      <c r="O58" s="8">
        <f t="shared" si="17"/>
        <v>0</v>
      </c>
      <c r="P58" s="5"/>
      <c r="Q58" s="8">
        <f t="shared" si="18"/>
        <v>0</v>
      </c>
      <c r="R58" s="5"/>
      <c r="S58" s="8">
        <f t="shared" si="19"/>
        <v>0</v>
      </c>
      <c r="T58" s="5"/>
      <c r="U58" s="8">
        <f t="shared" si="20"/>
        <v>0</v>
      </c>
      <c r="V58" s="5"/>
      <c r="W58" s="8">
        <f t="shared" si="21"/>
        <v>0</v>
      </c>
      <c r="X58" s="5"/>
      <c r="Y58" s="8">
        <f t="shared" si="22"/>
        <v>0</v>
      </c>
      <c r="Z58" s="5"/>
      <c r="AA58" s="8">
        <f t="shared" si="41"/>
        <v>0</v>
      </c>
      <c r="AB58" s="5"/>
      <c r="AC58" s="8">
        <f t="shared" si="46"/>
        <v>0</v>
      </c>
      <c r="AD58" s="5"/>
      <c r="AE58" s="8">
        <f t="shared" si="42"/>
        <v>0</v>
      </c>
      <c r="AF58" s="5"/>
      <c r="AG58" s="8">
        <f t="shared" si="43"/>
        <v>0</v>
      </c>
      <c r="AH58" s="5"/>
      <c r="AI58" s="8">
        <f t="shared" si="35"/>
        <v>0</v>
      </c>
      <c r="AJ58" s="5"/>
      <c r="AK58" s="8">
        <f t="shared" si="36"/>
        <v>0</v>
      </c>
      <c r="AL58" s="5"/>
      <c r="AM58" s="8">
        <f t="shared" si="37"/>
        <v>0</v>
      </c>
      <c r="AN58" s="5"/>
      <c r="AO58" s="8">
        <f t="shared" si="38"/>
        <v>0</v>
      </c>
      <c r="AP58" s="5"/>
      <c r="AQ58" s="8">
        <f t="shared" si="47"/>
        <v>0</v>
      </c>
      <c r="AR58" s="5"/>
      <c r="AS58" s="8">
        <f t="shared" si="39"/>
        <v>0</v>
      </c>
      <c r="AT58" s="5"/>
      <c r="AU58" s="8">
        <f t="shared" si="44"/>
        <v>0</v>
      </c>
      <c r="AV58" s="5"/>
      <c r="AW58" s="8">
        <f t="shared" si="45"/>
        <v>0</v>
      </c>
      <c r="AX58" s="5"/>
      <c r="AY58" s="8">
        <f t="shared" si="48"/>
        <v>0</v>
      </c>
      <c r="AZ58" s="5"/>
      <c r="BA58" s="8">
        <f t="shared" si="23"/>
        <v>0</v>
      </c>
      <c r="BB58" s="8"/>
      <c r="BC58" s="8">
        <f t="shared" si="24"/>
        <v>0</v>
      </c>
      <c r="BD58" s="8"/>
      <c r="BE58" s="8">
        <f t="shared" si="25"/>
        <v>0</v>
      </c>
      <c r="BF58" s="8"/>
      <c r="BG58" s="8">
        <f t="shared" si="26"/>
        <v>0</v>
      </c>
      <c r="BH58" s="8"/>
      <c r="BI58" s="8">
        <f t="shared" si="27"/>
        <v>0</v>
      </c>
      <c r="BJ58" s="8"/>
      <c r="BK58" s="8">
        <f t="shared" si="28"/>
        <v>0</v>
      </c>
      <c r="BL58" s="8"/>
      <c r="BM58" s="8">
        <f t="shared" si="29"/>
        <v>0</v>
      </c>
      <c r="BN58" s="5"/>
      <c r="BO58" s="8">
        <f t="shared" si="40"/>
        <v>0</v>
      </c>
      <c r="BP58" s="8">
        <f t="shared" si="30"/>
        <v>0</v>
      </c>
      <c r="BQ58" s="8">
        <f t="shared" si="31"/>
        <v>0</v>
      </c>
    </row>
    <row r="59" spans="1:69" ht="15.75" customHeight="1">
      <c r="A59" s="306">
        <v>44</v>
      </c>
      <c r="B59" s="808" t="s">
        <v>98</v>
      </c>
      <c r="C59" s="806"/>
      <c r="D59" s="806"/>
      <c r="E59" s="807"/>
      <c r="F59" s="78" t="s">
        <v>17</v>
      </c>
      <c r="G59" s="78">
        <v>17500</v>
      </c>
      <c r="H59" s="5"/>
      <c r="I59" s="8">
        <f t="shared" si="14"/>
        <v>0</v>
      </c>
      <c r="J59" s="5"/>
      <c r="K59" s="8">
        <f t="shared" si="15"/>
        <v>0</v>
      </c>
      <c r="L59" s="5"/>
      <c r="M59" s="8">
        <f t="shared" si="16"/>
        <v>0</v>
      </c>
      <c r="N59" s="5"/>
      <c r="O59" s="8">
        <f t="shared" si="17"/>
        <v>0</v>
      </c>
      <c r="P59" s="5"/>
      <c r="Q59" s="8">
        <f t="shared" si="18"/>
        <v>0</v>
      </c>
      <c r="R59" s="5"/>
      <c r="S59" s="8">
        <f t="shared" si="19"/>
        <v>0</v>
      </c>
      <c r="T59" s="5"/>
      <c r="U59" s="8">
        <f t="shared" si="20"/>
        <v>0</v>
      </c>
      <c r="V59" s="5"/>
      <c r="W59" s="8">
        <f t="shared" si="21"/>
        <v>0</v>
      </c>
      <c r="X59" s="5"/>
      <c r="Y59" s="8">
        <f t="shared" si="22"/>
        <v>0</v>
      </c>
      <c r="Z59" s="5"/>
      <c r="AA59" s="8">
        <f t="shared" si="41"/>
        <v>0</v>
      </c>
      <c r="AB59" s="5"/>
      <c r="AC59" s="8">
        <f t="shared" si="46"/>
        <v>0</v>
      </c>
      <c r="AD59" s="5"/>
      <c r="AE59" s="8">
        <f t="shared" si="42"/>
        <v>0</v>
      </c>
      <c r="AF59" s="5"/>
      <c r="AG59" s="8">
        <f t="shared" si="43"/>
        <v>0</v>
      </c>
      <c r="AH59" s="5"/>
      <c r="AI59" s="8">
        <f t="shared" si="35"/>
        <v>0</v>
      </c>
      <c r="AJ59" s="5"/>
      <c r="AK59" s="8">
        <f t="shared" si="36"/>
        <v>0</v>
      </c>
      <c r="AL59" s="5"/>
      <c r="AM59" s="8">
        <f t="shared" si="37"/>
        <v>0</v>
      </c>
      <c r="AN59" s="5"/>
      <c r="AO59" s="8">
        <f t="shared" si="38"/>
        <v>0</v>
      </c>
      <c r="AP59" s="298"/>
      <c r="AQ59" s="8">
        <f t="shared" si="47"/>
        <v>0</v>
      </c>
      <c r="AR59" s="5"/>
      <c r="AS59" s="8">
        <f t="shared" si="39"/>
        <v>0</v>
      </c>
      <c r="AT59" s="5"/>
      <c r="AU59" s="8">
        <f t="shared" si="44"/>
        <v>0</v>
      </c>
      <c r="AV59" s="5"/>
      <c r="AW59" s="8">
        <f t="shared" si="45"/>
        <v>0</v>
      </c>
      <c r="AX59" s="5"/>
      <c r="AY59" s="8">
        <f t="shared" si="48"/>
        <v>0</v>
      </c>
      <c r="AZ59" s="5"/>
      <c r="BA59" s="8">
        <f t="shared" si="23"/>
        <v>0</v>
      </c>
      <c r="BB59" s="8"/>
      <c r="BC59" s="8">
        <f t="shared" si="24"/>
        <v>0</v>
      </c>
      <c r="BD59" s="8"/>
      <c r="BE59" s="8">
        <f t="shared" si="25"/>
        <v>0</v>
      </c>
      <c r="BF59" s="8"/>
      <c r="BG59" s="8">
        <f t="shared" si="26"/>
        <v>0</v>
      </c>
      <c r="BH59" s="8"/>
      <c r="BI59" s="8">
        <f t="shared" si="27"/>
        <v>0</v>
      </c>
      <c r="BJ59" s="8"/>
      <c r="BK59" s="8">
        <f t="shared" si="28"/>
        <v>0</v>
      </c>
      <c r="BL59" s="8"/>
      <c r="BM59" s="8">
        <f t="shared" si="29"/>
        <v>0</v>
      </c>
      <c r="BN59" s="5"/>
      <c r="BO59" s="8">
        <f t="shared" si="40"/>
        <v>0</v>
      </c>
      <c r="BP59" s="8">
        <f t="shared" si="30"/>
        <v>0</v>
      </c>
      <c r="BQ59" s="8">
        <f t="shared" si="31"/>
        <v>0</v>
      </c>
    </row>
    <row r="60" spans="1:69" ht="15.75" customHeight="1">
      <c r="A60" s="306">
        <v>45</v>
      </c>
      <c r="B60" s="803" t="s">
        <v>345</v>
      </c>
      <c r="C60" s="806"/>
      <c r="D60" s="806"/>
      <c r="E60" s="807"/>
      <c r="F60" s="78" t="s">
        <v>17</v>
      </c>
      <c r="G60" s="78">
        <v>10000</v>
      </c>
      <c r="H60" s="5"/>
      <c r="I60" s="8">
        <f t="shared" si="14"/>
        <v>0</v>
      </c>
      <c r="J60" s="5"/>
      <c r="K60" s="8">
        <f t="shared" si="15"/>
        <v>0</v>
      </c>
      <c r="L60" s="5"/>
      <c r="M60" s="8">
        <f t="shared" si="16"/>
        <v>0</v>
      </c>
      <c r="N60" s="5"/>
      <c r="O60" s="8">
        <f t="shared" si="17"/>
        <v>0</v>
      </c>
      <c r="P60" s="5"/>
      <c r="Q60" s="8">
        <f t="shared" si="18"/>
        <v>0</v>
      </c>
      <c r="R60" s="5"/>
      <c r="S60" s="8">
        <f t="shared" si="19"/>
        <v>0</v>
      </c>
      <c r="T60" s="5"/>
      <c r="U60" s="8">
        <f t="shared" si="20"/>
        <v>0</v>
      </c>
      <c r="V60" s="5"/>
      <c r="W60" s="8">
        <f t="shared" si="21"/>
        <v>0</v>
      </c>
      <c r="X60" s="5"/>
      <c r="Y60" s="8">
        <f t="shared" si="22"/>
        <v>0</v>
      </c>
      <c r="Z60" s="5"/>
      <c r="AA60" s="8">
        <f t="shared" si="41"/>
        <v>0</v>
      </c>
      <c r="AB60" s="5"/>
      <c r="AC60" s="8">
        <f t="shared" si="46"/>
        <v>0</v>
      </c>
      <c r="AD60" s="5"/>
      <c r="AE60" s="8">
        <f t="shared" si="42"/>
        <v>0</v>
      </c>
      <c r="AF60" s="5"/>
      <c r="AG60" s="8">
        <f t="shared" si="43"/>
        <v>0</v>
      </c>
      <c r="AH60" s="5"/>
      <c r="AI60" s="8">
        <f t="shared" si="35"/>
        <v>0</v>
      </c>
      <c r="AJ60" s="5"/>
      <c r="AK60" s="8">
        <f t="shared" si="36"/>
        <v>0</v>
      </c>
      <c r="AL60" s="5"/>
      <c r="AM60" s="8">
        <f t="shared" si="37"/>
        <v>0</v>
      </c>
      <c r="AN60" s="5"/>
      <c r="AO60" s="8">
        <f t="shared" si="38"/>
        <v>0</v>
      </c>
      <c r="AP60" s="5"/>
      <c r="AQ60" s="8">
        <f t="shared" si="47"/>
        <v>0</v>
      </c>
      <c r="AR60" s="5"/>
      <c r="AS60" s="8">
        <f t="shared" si="39"/>
        <v>0</v>
      </c>
      <c r="AT60" s="5"/>
      <c r="AU60" s="8">
        <f t="shared" si="44"/>
        <v>0</v>
      </c>
      <c r="AV60" s="5"/>
      <c r="AW60" s="8">
        <f t="shared" si="45"/>
        <v>0</v>
      </c>
      <c r="AX60" s="5">
        <v>2</v>
      </c>
      <c r="AY60" s="8">
        <f t="shared" si="48"/>
        <v>20000</v>
      </c>
      <c r="AZ60" s="5"/>
      <c r="BA60" s="8">
        <f t="shared" si="23"/>
        <v>0</v>
      </c>
      <c r="BB60" s="8"/>
      <c r="BC60" s="8">
        <f t="shared" si="24"/>
        <v>0</v>
      </c>
      <c r="BD60" s="8"/>
      <c r="BE60" s="8">
        <f t="shared" si="25"/>
        <v>0</v>
      </c>
      <c r="BF60" s="8"/>
      <c r="BG60" s="8">
        <f t="shared" si="26"/>
        <v>0</v>
      </c>
      <c r="BH60" s="8"/>
      <c r="BI60" s="8">
        <f t="shared" si="27"/>
        <v>0</v>
      </c>
      <c r="BJ60" s="8"/>
      <c r="BK60" s="8">
        <f t="shared" si="28"/>
        <v>0</v>
      </c>
      <c r="BL60" s="8"/>
      <c r="BM60" s="8">
        <f t="shared" si="29"/>
        <v>0</v>
      </c>
      <c r="BN60" s="5"/>
      <c r="BO60" s="8">
        <f t="shared" si="40"/>
        <v>0</v>
      </c>
      <c r="BP60" s="8">
        <f t="shared" si="30"/>
        <v>2</v>
      </c>
      <c r="BQ60" s="8">
        <f t="shared" si="31"/>
        <v>20000</v>
      </c>
    </row>
    <row r="61" spans="1:69" ht="15.75" customHeight="1">
      <c r="A61" s="306">
        <v>46</v>
      </c>
      <c r="B61" s="803" t="s">
        <v>106</v>
      </c>
      <c r="C61" s="804"/>
      <c r="D61" s="804"/>
      <c r="E61" s="805"/>
      <c r="F61" s="78" t="s">
        <v>17</v>
      </c>
      <c r="G61" s="78">
        <v>12500</v>
      </c>
      <c r="H61" s="5"/>
      <c r="I61" s="8">
        <f t="shared" si="14"/>
        <v>0</v>
      </c>
      <c r="J61" s="5"/>
      <c r="K61" s="8">
        <f t="shared" si="15"/>
        <v>0</v>
      </c>
      <c r="L61" s="5"/>
      <c r="M61" s="8">
        <f t="shared" si="16"/>
        <v>0</v>
      </c>
      <c r="N61" s="5"/>
      <c r="O61" s="8">
        <f t="shared" si="17"/>
        <v>0</v>
      </c>
      <c r="P61" s="5"/>
      <c r="Q61" s="8">
        <f t="shared" si="18"/>
        <v>0</v>
      </c>
      <c r="R61" s="5"/>
      <c r="S61" s="8">
        <f t="shared" si="19"/>
        <v>0</v>
      </c>
      <c r="T61" s="5"/>
      <c r="U61" s="8">
        <f t="shared" si="20"/>
        <v>0</v>
      </c>
      <c r="V61" s="5"/>
      <c r="W61" s="8">
        <f t="shared" si="21"/>
        <v>0</v>
      </c>
      <c r="X61" s="5"/>
      <c r="Y61" s="8">
        <f t="shared" si="22"/>
        <v>0</v>
      </c>
      <c r="Z61" s="5"/>
      <c r="AA61" s="8">
        <f t="shared" si="41"/>
        <v>0</v>
      </c>
      <c r="AB61" s="5"/>
      <c r="AC61" s="8">
        <f t="shared" si="46"/>
        <v>0</v>
      </c>
      <c r="AD61" s="5"/>
      <c r="AE61" s="8">
        <f t="shared" si="42"/>
        <v>0</v>
      </c>
      <c r="AF61" s="5"/>
      <c r="AG61" s="8">
        <f t="shared" si="43"/>
        <v>0</v>
      </c>
      <c r="AH61" s="5"/>
      <c r="AI61" s="8">
        <f t="shared" si="35"/>
        <v>0</v>
      </c>
      <c r="AJ61" s="5"/>
      <c r="AK61" s="8">
        <f t="shared" si="36"/>
        <v>0</v>
      </c>
      <c r="AL61" s="5"/>
      <c r="AM61" s="8">
        <f t="shared" si="37"/>
        <v>0</v>
      </c>
      <c r="AN61" s="5"/>
      <c r="AO61" s="8">
        <f t="shared" si="38"/>
        <v>0</v>
      </c>
      <c r="AP61" s="5"/>
      <c r="AQ61" s="8">
        <f t="shared" si="47"/>
        <v>0</v>
      </c>
      <c r="AR61" s="5"/>
      <c r="AS61" s="8">
        <f t="shared" si="39"/>
        <v>0</v>
      </c>
      <c r="AT61" s="5"/>
      <c r="AU61" s="8">
        <f t="shared" si="44"/>
        <v>0</v>
      </c>
      <c r="AV61" s="5"/>
      <c r="AW61" s="8">
        <f t="shared" si="45"/>
        <v>0</v>
      </c>
      <c r="AX61" s="5"/>
      <c r="AY61" s="8">
        <f t="shared" si="48"/>
        <v>0</v>
      </c>
      <c r="AZ61" s="5"/>
      <c r="BA61" s="8">
        <f t="shared" si="23"/>
        <v>0</v>
      </c>
      <c r="BB61" s="8"/>
      <c r="BC61" s="8">
        <f t="shared" si="24"/>
        <v>0</v>
      </c>
      <c r="BD61" s="8"/>
      <c r="BE61" s="8">
        <f t="shared" si="25"/>
        <v>0</v>
      </c>
      <c r="BF61" s="8"/>
      <c r="BG61" s="8">
        <f t="shared" si="26"/>
        <v>0</v>
      </c>
      <c r="BH61" s="8"/>
      <c r="BI61" s="8">
        <f t="shared" si="27"/>
        <v>0</v>
      </c>
      <c r="BJ61" s="8"/>
      <c r="BK61" s="8">
        <f t="shared" si="28"/>
        <v>0</v>
      </c>
      <c r="BL61" s="8"/>
      <c r="BM61" s="8">
        <f t="shared" si="29"/>
        <v>0</v>
      </c>
      <c r="BN61" s="5"/>
      <c r="BO61" s="8">
        <f t="shared" si="40"/>
        <v>0</v>
      </c>
      <c r="BP61" s="8">
        <f t="shared" si="30"/>
        <v>0</v>
      </c>
      <c r="BQ61" s="8">
        <f t="shared" si="31"/>
        <v>0</v>
      </c>
    </row>
    <row r="62" spans="1:73" ht="17.25" customHeight="1">
      <c r="A62" s="306">
        <v>47</v>
      </c>
      <c r="B62" s="808" t="s">
        <v>122</v>
      </c>
      <c r="C62" s="806"/>
      <c r="D62" s="806"/>
      <c r="E62" s="807"/>
      <c r="F62" s="78" t="s">
        <v>17</v>
      </c>
      <c r="G62" s="78">
        <v>1600</v>
      </c>
      <c r="H62" s="5"/>
      <c r="I62" s="8">
        <f t="shared" si="14"/>
        <v>0</v>
      </c>
      <c r="J62" s="5"/>
      <c r="K62" s="8">
        <f t="shared" si="15"/>
        <v>0</v>
      </c>
      <c r="L62" s="5"/>
      <c r="M62" s="8">
        <f t="shared" si="16"/>
        <v>0</v>
      </c>
      <c r="N62" s="5"/>
      <c r="O62" s="8">
        <f t="shared" si="17"/>
        <v>0</v>
      </c>
      <c r="P62" s="5"/>
      <c r="Q62" s="8">
        <f t="shared" si="18"/>
        <v>0</v>
      </c>
      <c r="R62" s="5"/>
      <c r="S62" s="8">
        <f t="shared" si="19"/>
        <v>0</v>
      </c>
      <c r="T62" s="5"/>
      <c r="U62" s="8">
        <f t="shared" si="20"/>
        <v>0</v>
      </c>
      <c r="V62" s="5"/>
      <c r="W62" s="8">
        <f t="shared" si="21"/>
        <v>0</v>
      </c>
      <c r="X62" s="5"/>
      <c r="Y62" s="8">
        <f t="shared" si="22"/>
        <v>0</v>
      </c>
      <c r="Z62" s="5"/>
      <c r="AA62" s="8">
        <f t="shared" si="41"/>
        <v>0</v>
      </c>
      <c r="AB62" s="5"/>
      <c r="AC62" s="8">
        <f t="shared" si="46"/>
        <v>0</v>
      </c>
      <c r="AD62" s="5"/>
      <c r="AE62" s="8">
        <f t="shared" si="42"/>
        <v>0</v>
      </c>
      <c r="AF62" s="5"/>
      <c r="AG62" s="8">
        <f t="shared" si="43"/>
        <v>0</v>
      </c>
      <c r="AH62" s="5"/>
      <c r="AI62" s="8">
        <f t="shared" si="35"/>
        <v>0</v>
      </c>
      <c r="AJ62" s="5"/>
      <c r="AK62" s="8">
        <f t="shared" si="36"/>
        <v>0</v>
      </c>
      <c r="AL62" s="5"/>
      <c r="AM62" s="8">
        <f t="shared" si="37"/>
        <v>0</v>
      </c>
      <c r="AN62" s="5"/>
      <c r="AO62" s="8">
        <f t="shared" si="38"/>
        <v>0</v>
      </c>
      <c r="AP62" s="5"/>
      <c r="AQ62" s="8">
        <f t="shared" si="47"/>
        <v>0</v>
      </c>
      <c r="AR62" s="5"/>
      <c r="AS62" s="8">
        <f t="shared" si="39"/>
        <v>0</v>
      </c>
      <c r="AT62" s="5"/>
      <c r="AU62" s="8">
        <f t="shared" si="44"/>
        <v>0</v>
      </c>
      <c r="AV62" s="5"/>
      <c r="AW62" s="8">
        <f t="shared" si="45"/>
        <v>0</v>
      </c>
      <c r="AX62" s="5"/>
      <c r="AY62" s="8">
        <f t="shared" si="48"/>
        <v>0</v>
      </c>
      <c r="AZ62" s="5"/>
      <c r="BA62" s="8">
        <f t="shared" si="23"/>
        <v>0</v>
      </c>
      <c r="BB62" s="8"/>
      <c r="BC62" s="8">
        <f t="shared" si="24"/>
        <v>0</v>
      </c>
      <c r="BD62" s="8"/>
      <c r="BE62" s="8">
        <f t="shared" si="25"/>
        <v>0</v>
      </c>
      <c r="BF62" s="8"/>
      <c r="BG62" s="8">
        <f t="shared" si="26"/>
        <v>0</v>
      </c>
      <c r="BH62" s="8"/>
      <c r="BI62" s="8">
        <f t="shared" si="27"/>
        <v>0</v>
      </c>
      <c r="BJ62" s="8"/>
      <c r="BK62" s="8">
        <f t="shared" si="28"/>
        <v>0</v>
      </c>
      <c r="BL62" s="8"/>
      <c r="BM62" s="8">
        <f t="shared" si="29"/>
        <v>0</v>
      </c>
      <c r="BN62" s="5"/>
      <c r="BO62" s="8">
        <f t="shared" si="40"/>
        <v>0</v>
      </c>
      <c r="BP62" s="8">
        <f t="shared" si="30"/>
        <v>0</v>
      </c>
      <c r="BQ62" s="8">
        <f t="shared" si="31"/>
        <v>0</v>
      </c>
      <c r="BU62" s="7"/>
    </row>
    <row r="63" spans="1:69" ht="18" customHeight="1">
      <c r="A63" s="306">
        <v>48</v>
      </c>
      <c r="B63" s="803" t="s">
        <v>350</v>
      </c>
      <c r="C63" s="806"/>
      <c r="D63" s="806"/>
      <c r="E63" s="807"/>
      <c r="F63" s="78" t="s">
        <v>17</v>
      </c>
      <c r="G63" s="78">
        <v>300</v>
      </c>
      <c r="H63" s="5"/>
      <c r="I63" s="8">
        <f t="shared" si="14"/>
        <v>0</v>
      </c>
      <c r="J63" s="5"/>
      <c r="K63" s="8">
        <f t="shared" si="15"/>
        <v>0</v>
      </c>
      <c r="L63" s="5"/>
      <c r="M63" s="8">
        <f t="shared" si="16"/>
        <v>0</v>
      </c>
      <c r="N63" s="5"/>
      <c r="O63" s="8">
        <f t="shared" si="17"/>
        <v>0</v>
      </c>
      <c r="P63" s="5"/>
      <c r="Q63" s="8">
        <f t="shared" si="18"/>
        <v>0</v>
      </c>
      <c r="R63" s="5"/>
      <c r="S63" s="8">
        <f t="shared" si="19"/>
        <v>0</v>
      </c>
      <c r="T63" s="5"/>
      <c r="U63" s="8">
        <f t="shared" si="20"/>
        <v>0</v>
      </c>
      <c r="V63" s="5">
        <v>76</v>
      </c>
      <c r="W63" s="8">
        <f t="shared" si="21"/>
        <v>22800</v>
      </c>
      <c r="X63" s="5"/>
      <c r="Y63" s="8">
        <f t="shared" si="22"/>
        <v>0</v>
      </c>
      <c r="Z63" s="5"/>
      <c r="AA63" s="8">
        <f t="shared" si="41"/>
        <v>0</v>
      </c>
      <c r="AB63" s="5"/>
      <c r="AC63" s="8">
        <f t="shared" si="46"/>
        <v>0</v>
      </c>
      <c r="AD63" s="5"/>
      <c r="AE63" s="8">
        <f t="shared" si="42"/>
        <v>0</v>
      </c>
      <c r="AF63" s="5"/>
      <c r="AG63" s="8">
        <f t="shared" si="43"/>
        <v>0</v>
      </c>
      <c r="AH63" s="5"/>
      <c r="AI63" s="8">
        <f t="shared" si="35"/>
        <v>0</v>
      </c>
      <c r="AJ63" s="5"/>
      <c r="AK63" s="8">
        <f t="shared" si="36"/>
        <v>0</v>
      </c>
      <c r="AL63" s="5">
        <v>60</v>
      </c>
      <c r="AM63" s="8">
        <f t="shared" si="37"/>
        <v>18000</v>
      </c>
      <c r="AN63" s="5"/>
      <c r="AO63" s="8">
        <f t="shared" si="38"/>
        <v>0</v>
      </c>
      <c r="AP63" s="5"/>
      <c r="AQ63" s="8">
        <f t="shared" si="47"/>
        <v>0</v>
      </c>
      <c r="AR63" s="5"/>
      <c r="AS63" s="8">
        <f t="shared" si="39"/>
        <v>0</v>
      </c>
      <c r="AT63" s="5"/>
      <c r="AU63" s="8">
        <f t="shared" si="44"/>
        <v>0</v>
      </c>
      <c r="AV63" s="5"/>
      <c r="AW63" s="8">
        <f t="shared" si="45"/>
        <v>0</v>
      </c>
      <c r="AX63" s="5"/>
      <c r="AY63" s="8">
        <f t="shared" si="48"/>
        <v>0</v>
      </c>
      <c r="AZ63" s="5"/>
      <c r="BA63" s="8">
        <f t="shared" si="23"/>
        <v>0</v>
      </c>
      <c r="BB63" s="8"/>
      <c r="BC63" s="8">
        <f t="shared" si="24"/>
        <v>0</v>
      </c>
      <c r="BD63" s="589">
        <f>96/2</f>
        <v>48</v>
      </c>
      <c r="BE63" s="589">
        <f t="shared" si="25"/>
        <v>14400</v>
      </c>
      <c r="BF63" s="8"/>
      <c r="BG63" s="8">
        <f t="shared" si="26"/>
        <v>0</v>
      </c>
      <c r="BH63" s="8"/>
      <c r="BI63" s="8">
        <f t="shared" si="27"/>
        <v>0</v>
      </c>
      <c r="BJ63" s="8"/>
      <c r="BK63" s="8">
        <f t="shared" si="28"/>
        <v>0</v>
      </c>
      <c r="BL63" s="8"/>
      <c r="BM63" s="8">
        <f t="shared" si="29"/>
        <v>0</v>
      </c>
      <c r="BN63" s="5"/>
      <c r="BO63" s="8">
        <f t="shared" si="40"/>
        <v>0</v>
      </c>
      <c r="BP63" s="8">
        <f t="shared" si="30"/>
        <v>184</v>
      </c>
      <c r="BQ63" s="8">
        <f t="shared" si="31"/>
        <v>55200</v>
      </c>
    </row>
    <row r="64" spans="1:69" ht="17.25" customHeight="1">
      <c r="A64" s="306">
        <v>49</v>
      </c>
      <c r="B64" s="808" t="s">
        <v>215</v>
      </c>
      <c r="C64" s="806"/>
      <c r="D64" s="806"/>
      <c r="E64" s="807"/>
      <c r="F64" s="78" t="s">
        <v>152</v>
      </c>
      <c r="G64" s="78">
        <v>900</v>
      </c>
      <c r="H64" s="5"/>
      <c r="I64" s="8">
        <f t="shared" si="14"/>
        <v>0</v>
      </c>
      <c r="J64" s="5"/>
      <c r="K64" s="8">
        <f t="shared" si="15"/>
        <v>0</v>
      </c>
      <c r="L64" s="5"/>
      <c r="M64" s="8">
        <f t="shared" si="16"/>
        <v>0</v>
      </c>
      <c r="N64" s="5"/>
      <c r="O64" s="8">
        <f t="shared" si="17"/>
        <v>0</v>
      </c>
      <c r="P64" s="5"/>
      <c r="Q64" s="8">
        <f t="shared" si="18"/>
        <v>0</v>
      </c>
      <c r="R64" s="5"/>
      <c r="S64" s="8">
        <f t="shared" si="19"/>
        <v>0</v>
      </c>
      <c r="T64" s="5"/>
      <c r="U64" s="8">
        <f t="shared" si="20"/>
        <v>0</v>
      </c>
      <c r="V64" s="5"/>
      <c r="W64" s="8">
        <f t="shared" si="21"/>
        <v>0</v>
      </c>
      <c r="X64" s="5"/>
      <c r="Y64" s="8">
        <f t="shared" si="22"/>
        <v>0</v>
      </c>
      <c r="Z64" s="5"/>
      <c r="AA64" s="8">
        <f t="shared" si="41"/>
        <v>0</v>
      </c>
      <c r="AB64" s="5"/>
      <c r="AC64" s="8">
        <f t="shared" si="46"/>
        <v>0</v>
      </c>
      <c r="AD64" s="5"/>
      <c r="AE64" s="8">
        <f t="shared" si="42"/>
        <v>0</v>
      </c>
      <c r="AF64" s="5"/>
      <c r="AG64" s="8">
        <f t="shared" si="43"/>
        <v>0</v>
      </c>
      <c r="AH64" s="5"/>
      <c r="AI64" s="8">
        <f t="shared" si="35"/>
        <v>0</v>
      </c>
      <c r="AJ64" s="5"/>
      <c r="AK64" s="8">
        <f t="shared" si="36"/>
        <v>0</v>
      </c>
      <c r="AL64" s="5"/>
      <c r="AM64" s="8">
        <f t="shared" si="37"/>
        <v>0</v>
      </c>
      <c r="AN64" s="5"/>
      <c r="AO64" s="8">
        <f t="shared" si="38"/>
        <v>0</v>
      </c>
      <c r="AP64" s="5"/>
      <c r="AQ64" s="8">
        <f t="shared" si="47"/>
        <v>0</v>
      </c>
      <c r="AR64" s="5"/>
      <c r="AS64" s="8">
        <f t="shared" si="39"/>
        <v>0</v>
      </c>
      <c r="AT64" s="5"/>
      <c r="AU64" s="8">
        <f t="shared" si="44"/>
        <v>0</v>
      </c>
      <c r="AV64" s="5"/>
      <c r="AW64" s="8">
        <f t="shared" si="45"/>
        <v>0</v>
      </c>
      <c r="AX64" s="5"/>
      <c r="AY64" s="8">
        <f t="shared" si="48"/>
        <v>0</v>
      </c>
      <c r="AZ64" s="5"/>
      <c r="BA64" s="8">
        <f t="shared" si="23"/>
        <v>0</v>
      </c>
      <c r="BB64" s="8"/>
      <c r="BC64" s="8">
        <f t="shared" si="24"/>
        <v>0</v>
      </c>
      <c r="BD64" s="8"/>
      <c r="BE64" s="8">
        <f t="shared" si="25"/>
        <v>0</v>
      </c>
      <c r="BF64" s="8"/>
      <c r="BG64" s="8">
        <f t="shared" si="26"/>
        <v>0</v>
      </c>
      <c r="BH64" s="8"/>
      <c r="BI64" s="8">
        <f t="shared" si="27"/>
        <v>0</v>
      </c>
      <c r="BJ64" s="8"/>
      <c r="BK64" s="8">
        <f t="shared" si="28"/>
        <v>0</v>
      </c>
      <c r="BL64" s="8"/>
      <c r="BM64" s="8">
        <f t="shared" si="29"/>
        <v>0</v>
      </c>
      <c r="BN64" s="5"/>
      <c r="BO64" s="8">
        <f t="shared" si="40"/>
        <v>0</v>
      </c>
      <c r="BP64" s="8">
        <f t="shared" si="30"/>
        <v>0</v>
      </c>
      <c r="BQ64" s="8">
        <f t="shared" si="31"/>
        <v>0</v>
      </c>
    </row>
    <row r="65" spans="1:69" ht="17.25" customHeight="1">
      <c r="A65" s="306">
        <v>50</v>
      </c>
      <c r="B65" s="803" t="s">
        <v>216</v>
      </c>
      <c r="C65" s="804"/>
      <c r="D65" s="804"/>
      <c r="E65" s="805"/>
      <c r="F65" s="78" t="s">
        <v>273</v>
      </c>
      <c r="G65" s="78">
        <v>5000</v>
      </c>
      <c r="H65" s="5"/>
      <c r="I65" s="8">
        <f t="shared" si="14"/>
        <v>0</v>
      </c>
      <c r="J65" s="5"/>
      <c r="K65" s="8">
        <f t="shared" si="15"/>
        <v>0</v>
      </c>
      <c r="L65" s="5"/>
      <c r="M65" s="8">
        <f t="shared" si="16"/>
        <v>0</v>
      </c>
      <c r="N65" s="5"/>
      <c r="O65" s="8">
        <f t="shared" si="17"/>
        <v>0</v>
      </c>
      <c r="P65" s="5"/>
      <c r="Q65" s="8">
        <f t="shared" si="18"/>
        <v>0</v>
      </c>
      <c r="R65" s="5"/>
      <c r="S65" s="8">
        <f t="shared" si="19"/>
        <v>0</v>
      </c>
      <c r="T65" s="5"/>
      <c r="U65" s="8">
        <f t="shared" si="20"/>
        <v>0</v>
      </c>
      <c r="V65" s="5"/>
      <c r="W65" s="8">
        <f t="shared" si="21"/>
        <v>0</v>
      </c>
      <c r="X65" s="5"/>
      <c r="Y65" s="8">
        <f t="shared" si="22"/>
        <v>0</v>
      </c>
      <c r="Z65" s="5"/>
      <c r="AA65" s="8">
        <f t="shared" si="41"/>
        <v>0</v>
      </c>
      <c r="AB65" s="5"/>
      <c r="AC65" s="8">
        <f t="shared" si="46"/>
        <v>0</v>
      </c>
      <c r="AD65" s="5"/>
      <c r="AE65" s="8">
        <f t="shared" si="42"/>
        <v>0</v>
      </c>
      <c r="AF65" s="5"/>
      <c r="AG65" s="8">
        <f t="shared" si="43"/>
        <v>0</v>
      </c>
      <c r="AH65" s="5"/>
      <c r="AI65" s="8">
        <f t="shared" si="35"/>
        <v>0</v>
      </c>
      <c r="AJ65" s="5"/>
      <c r="AK65" s="8">
        <f t="shared" si="36"/>
        <v>0</v>
      </c>
      <c r="AL65" s="5"/>
      <c r="AM65" s="8">
        <f t="shared" si="37"/>
        <v>0</v>
      </c>
      <c r="AN65" s="5"/>
      <c r="AO65" s="8">
        <f t="shared" si="38"/>
        <v>0</v>
      </c>
      <c r="AP65" s="5"/>
      <c r="AQ65" s="8">
        <f t="shared" si="47"/>
        <v>0</v>
      </c>
      <c r="AR65" s="5"/>
      <c r="AS65" s="8">
        <f t="shared" si="39"/>
        <v>0</v>
      </c>
      <c r="AT65" s="5"/>
      <c r="AU65" s="8">
        <f t="shared" si="44"/>
        <v>0</v>
      </c>
      <c r="AV65" s="5"/>
      <c r="AW65" s="8">
        <f t="shared" si="45"/>
        <v>0</v>
      </c>
      <c r="AX65" s="5"/>
      <c r="AY65" s="8">
        <f t="shared" si="48"/>
        <v>0</v>
      </c>
      <c r="AZ65" s="5"/>
      <c r="BA65" s="8">
        <f t="shared" si="23"/>
        <v>0</v>
      </c>
      <c r="BB65" s="8"/>
      <c r="BC65" s="8">
        <f t="shared" si="24"/>
        <v>0</v>
      </c>
      <c r="BD65" s="8"/>
      <c r="BE65" s="8">
        <f t="shared" si="25"/>
        <v>0</v>
      </c>
      <c r="BF65" s="8"/>
      <c r="BG65" s="8">
        <f t="shared" si="26"/>
        <v>0</v>
      </c>
      <c r="BH65" s="8"/>
      <c r="BI65" s="8">
        <f t="shared" si="27"/>
        <v>0</v>
      </c>
      <c r="BJ65" s="8"/>
      <c r="BK65" s="8">
        <f t="shared" si="28"/>
        <v>0</v>
      </c>
      <c r="BL65" s="8"/>
      <c r="BM65" s="8">
        <f t="shared" si="29"/>
        <v>0</v>
      </c>
      <c r="BN65" s="5"/>
      <c r="BO65" s="8">
        <f t="shared" si="40"/>
        <v>0</v>
      </c>
      <c r="BP65" s="8">
        <f t="shared" si="30"/>
        <v>0</v>
      </c>
      <c r="BQ65" s="8">
        <f t="shared" si="31"/>
        <v>0</v>
      </c>
    </row>
    <row r="66" spans="1:69" ht="17.25" customHeight="1">
      <c r="A66" s="306">
        <v>51</v>
      </c>
      <c r="B66" s="803" t="s">
        <v>246</v>
      </c>
      <c r="C66" s="804"/>
      <c r="D66" s="804"/>
      <c r="E66" s="805"/>
      <c r="F66" s="78" t="s">
        <v>45</v>
      </c>
      <c r="G66" s="78">
        <v>1500</v>
      </c>
      <c r="H66" s="5"/>
      <c r="I66" s="8">
        <f t="shared" si="14"/>
        <v>0</v>
      </c>
      <c r="J66" s="5"/>
      <c r="K66" s="8">
        <f t="shared" si="15"/>
        <v>0</v>
      </c>
      <c r="L66" s="5"/>
      <c r="M66" s="8">
        <f t="shared" si="16"/>
        <v>0</v>
      </c>
      <c r="N66" s="5"/>
      <c r="O66" s="8">
        <f t="shared" si="17"/>
        <v>0</v>
      </c>
      <c r="P66" s="5"/>
      <c r="Q66" s="8">
        <f t="shared" si="18"/>
        <v>0</v>
      </c>
      <c r="R66" s="5"/>
      <c r="S66" s="8">
        <f t="shared" si="19"/>
        <v>0</v>
      </c>
      <c r="T66" s="5"/>
      <c r="U66" s="8">
        <f t="shared" si="20"/>
        <v>0</v>
      </c>
      <c r="V66" s="5"/>
      <c r="W66" s="8">
        <f t="shared" si="21"/>
        <v>0</v>
      </c>
      <c r="X66" s="5"/>
      <c r="Y66" s="8">
        <f t="shared" si="22"/>
        <v>0</v>
      </c>
      <c r="Z66" s="5"/>
      <c r="AA66" s="8">
        <f t="shared" si="41"/>
        <v>0</v>
      </c>
      <c r="AB66" s="5"/>
      <c r="AC66" s="8">
        <f t="shared" si="46"/>
        <v>0</v>
      </c>
      <c r="AD66" s="5"/>
      <c r="AE66" s="8">
        <f t="shared" si="42"/>
        <v>0</v>
      </c>
      <c r="AF66" s="5"/>
      <c r="AG66" s="8">
        <f t="shared" si="43"/>
        <v>0</v>
      </c>
      <c r="AH66" s="5"/>
      <c r="AI66" s="8">
        <f t="shared" si="35"/>
        <v>0</v>
      </c>
      <c r="AJ66" s="5"/>
      <c r="AK66" s="8">
        <f t="shared" si="36"/>
        <v>0</v>
      </c>
      <c r="AL66" s="5"/>
      <c r="AM66" s="8">
        <f t="shared" si="37"/>
        <v>0</v>
      </c>
      <c r="AN66" s="5"/>
      <c r="AO66" s="8">
        <f t="shared" si="38"/>
        <v>0</v>
      </c>
      <c r="AP66" s="5"/>
      <c r="AQ66" s="8">
        <f t="shared" si="47"/>
        <v>0</v>
      </c>
      <c r="AR66" s="5"/>
      <c r="AS66" s="8">
        <f t="shared" si="39"/>
        <v>0</v>
      </c>
      <c r="AT66" s="5"/>
      <c r="AU66" s="8">
        <f t="shared" si="44"/>
        <v>0</v>
      </c>
      <c r="AV66" s="5"/>
      <c r="AW66" s="8">
        <f t="shared" si="45"/>
        <v>0</v>
      </c>
      <c r="AX66" s="5"/>
      <c r="AY66" s="8">
        <f t="shared" si="48"/>
        <v>0</v>
      </c>
      <c r="AZ66" s="5"/>
      <c r="BA66" s="8">
        <f t="shared" si="23"/>
        <v>0</v>
      </c>
      <c r="BB66" s="8"/>
      <c r="BC66" s="8">
        <f t="shared" si="24"/>
        <v>0</v>
      </c>
      <c r="BD66" s="8"/>
      <c r="BE66" s="8">
        <f t="shared" si="25"/>
        <v>0</v>
      </c>
      <c r="BF66" s="8"/>
      <c r="BG66" s="8">
        <f t="shared" si="26"/>
        <v>0</v>
      </c>
      <c r="BH66" s="8"/>
      <c r="BI66" s="8">
        <f t="shared" si="27"/>
        <v>0</v>
      </c>
      <c r="BJ66" s="8"/>
      <c r="BK66" s="8">
        <f t="shared" si="28"/>
        <v>0</v>
      </c>
      <c r="BL66" s="8"/>
      <c r="BM66" s="8">
        <f t="shared" si="29"/>
        <v>0</v>
      </c>
      <c r="BN66" s="5"/>
      <c r="BO66" s="8">
        <f t="shared" si="40"/>
        <v>0</v>
      </c>
      <c r="BP66" s="8">
        <f t="shared" si="30"/>
        <v>0</v>
      </c>
      <c r="BQ66" s="8">
        <f t="shared" si="31"/>
        <v>0</v>
      </c>
    </row>
    <row r="67" spans="1:69" ht="18.75" customHeight="1">
      <c r="A67" s="306">
        <v>52</v>
      </c>
      <c r="B67" s="808" t="s">
        <v>212</v>
      </c>
      <c r="C67" s="806"/>
      <c r="D67" s="806"/>
      <c r="E67" s="807"/>
      <c r="F67" s="78" t="s">
        <v>17</v>
      </c>
      <c r="G67" s="78">
        <v>5500</v>
      </c>
      <c r="H67" s="5"/>
      <c r="I67" s="8">
        <f t="shared" si="14"/>
        <v>0</v>
      </c>
      <c r="J67" s="5"/>
      <c r="K67" s="8">
        <f t="shared" si="15"/>
        <v>0</v>
      </c>
      <c r="L67" s="5"/>
      <c r="M67" s="8">
        <f t="shared" si="16"/>
        <v>0</v>
      </c>
      <c r="N67" s="5"/>
      <c r="O67" s="8">
        <f t="shared" si="17"/>
        <v>0</v>
      </c>
      <c r="P67" s="5"/>
      <c r="Q67" s="8">
        <f t="shared" si="18"/>
        <v>0</v>
      </c>
      <c r="R67" s="5"/>
      <c r="S67" s="8">
        <f t="shared" si="19"/>
        <v>0</v>
      </c>
      <c r="T67" s="5"/>
      <c r="U67" s="8">
        <f t="shared" si="20"/>
        <v>0</v>
      </c>
      <c r="V67" s="5"/>
      <c r="W67" s="8">
        <f t="shared" si="21"/>
        <v>0</v>
      </c>
      <c r="X67" s="5"/>
      <c r="Y67" s="8">
        <f t="shared" si="22"/>
        <v>0</v>
      </c>
      <c r="Z67" s="5"/>
      <c r="AA67" s="8">
        <f t="shared" si="41"/>
        <v>0</v>
      </c>
      <c r="AB67" s="5"/>
      <c r="AC67" s="8">
        <f t="shared" si="46"/>
        <v>0</v>
      </c>
      <c r="AD67" s="5"/>
      <c r="AE67" s="8">
        <f t="shared" si="42"/>
        <v>0</v>
      </c>
      <c r="AF67" s="5"/>
      <c r="AG67" s="8">
        <f t="shared" si="43"/>
        <v>0</v>
      </c>
      <c r="AH67" s="5"/>
      <c r="AI67" s="8">
        <f t="shared" si="35"/>
        <v>0</v>
      </c>
      <c r="AJ67" s="5"/>
      <c r="AK67" s="8">
        <f t="shared" si="36"/>
        <v>0</v>
      </c>
      <c r="AL67" s="5"/>
      <c r="AM67" s="8">
        <f t="shared" si="37"/>
        <v>0</v>
      </c>
      <c r="AN67" s="5">
        <v>2</v>
      </c>
      <c r="AO67" s="8">
        <v>9080</v>
      </c>
      <c r="AP67" s="5"/>
      <c r="AQ67" s="8">
        <f t="shared" si="47"/>
        <v>0</v>
      </c>
      <c r="AR67" s="5"/>
      <c r="AS67" s="8">
        <f t="shared" si="39"/>
        <v>0</v>
      </c>
      <c r="AT67" s="5"/>
      <c r="AU67" s="8">
        <f t="shared" si="44"/>
        <v>0</v>
      </c>
      <c r="AV67" s="5"/>
      <c r="AW67" s="8">
        <f t="shared" si="45"/>
        <v>0</v>
      </c>
      <c r="AX67" s="5"/>
      <c r="AY67" s="8"/>
      <c r="AZ67" s="5"/>
      <c r="BA67" s="8">
        <f t="shared" si="23"/>
        <v>0</v>
      </c>
      <c r="BB67" s="8"/>
      <c r="BC67" s="8">
        <f t="shared" si="24"/>
        <v>0</v>
      </c>
      <c r="BD67" s="8"/>
      <c r="BE67" s="8">
        <f t="shared" si="25"/>
        <v>0</v>
      </c>
      <c r="BF67" s="8"/>
      <c r="BG67" s="8">
        <f t="shared" si="26"/>
        <v>0</v>
      </c>
      <c r="BH67" s="8"/>
      <c r="BI67" s="8">
        <f t="shared" si="27"/>
        <v>0</v>
      </c>
      <c r="BJ67" s="8">
        <v>2</v>
      </c>
      <c r="BK67" s="8">
        <f t="shared" si="28"/>
        <v>11000</v>
      </c>
      <c r="BL67" s="8">
        <v>5</v>
      </c>
      <c r="BM67" s="8">
        <f t="shared" si="29"/>
        <v>27500</v>
      </c>
      <c r="BN67" s="5"/>
      <c r="BO67" s="8">
        <f t="shared" si="40"/>
        <v>0</v>
      </c>
      <c r="BP67" s="8">
        <f t="shared" si="30"/>
        <v>9</v>
      </c>
      <c r="BQ67" s="8">
        <f t="shared" si="31"/>
        <v>47580</v>
      </c>
    </row>
    <row r="68" spans="1:69" ht="15" customHeight="1" thickBot="1">
      <c r="A68" s="306">
        <v>53</v>
      </c>
      <c r="B68" s="825" t="s">
        <v>33</v>
      </c>
      <c r="C68" s="826"/>
      <c r="D68" s="826"/>
      <c r="E68" s="827"/>
      <c r="F68" s="314" t="s">
        <v>34</v>
      </c>
      <c r="G68" s="315"/>
      <c r="H68" s="5"/>
      <c r="I68" s="5"/>
      <c r="J68" s="5"/>
      <c r="K68" s="5"/>
      <c r="L68" s="5"/>
      <c r="M68" s="5"/>
      <c r="N68" s="5"/>
      <c r="O68" s="5">
        <v>2000</v>
      </c>
      <c r="P68" s="5"/>
      <c r="Q68" s="5"/>
      <c r="R68" s="5"/>
      <c r="S68" s="5"/>
      <c r="T68" s="5"/>
      <c r="U68" s="5"/>
      <c r="V68" s="483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484"/>
      <c r="AI68" s="6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>
        <v>10000</v>
      </c>
      <c r="AZ68" s="5"/>
      <c r="BA68" s="8">
        <f t="shared" si="23"/>
        <v>0</v>
      </c>
      <c r="BB68" s="5"/>
      <c r="BC68" s="8">
        <f t="shared" si="24"/>
        <v>0</v>
      </c>
      <c r="BD68" s="5"/>
      <c r="BE68" s="8">
        <f t="shared" si="25"/>
        <v>0</v>
      </c>
      <c r="BF68" s="5"/>
      <c r="BG68" s="8">
        <f t="shared" si="26"/>
        <v>0</v>
      </c>
      <c r="BH68" s="5"/>
      <c r="BI68" s="8">
        <f t="shared" si="27"/>
        <v>0</v>
      </c>
      <c r="BJ68" s="5"/>
      <c r="BK68" s="8">
        <f t="shared" si="28"/>
        <v>0</v>
      </c>
      <c r="BL68" s="8"/>
      <c r="BM68" s="8">
        <f t="shared" si="29"/>
        <v>0</v>
      </c>
      <c r="BN68" s="5"/>
      <c r="BO68" s="8">
        <f t="shared" si="40"/>
        <v>0</v>
      </c>
      <c r="BP68" s="8">
        <f t="shared" si="30"/>
        <v>0</v>
      </c>
      <c r="BQ68" s="8">
        <f t="shared" si="31"/>
        <v>12000</v>
      </c>
    </row>
    <row r="69" spans="1:69" s="47" customFormat="1" ht="16.5" customHeight="1" thickBot="1">
      <c r="A69" s="306">
        <v>54</v>
      </c>
      <c r="B69" s="822" t="s">
        <v>167</v>
      </c>
      <c r="C69" s="823"/>
      <c r="D69" s="823"/>
      <c r="E69" s="824"/>
      <c r="F69" s="166"/>
      <c r="G69" s="78"/>
      <c r="H69" s="124"/>
      <c r="I69" s="125">
        <f>SUM(I13:I68)</f>
        <v>232070</v>
      </c>
      <c r="J69" s="125"/>
      <c r="K69" s="125">
        <f>SUM(K13:K68)</f>
        <v>235951</v>
      </c>
      <c r="L69" s="125"/>
      <c r="M69" s="125">
        <f>SUM(M13:M68)</f>
        <v>139943</v>
      </c>
      <c r="N69" s="125"/>
      <c r="O69" s="125">
        <f>SUM(O13:O68)</f>
        <v>62000</v>
      </c>
      <c r="P69" s="125"/>
      <c r="Q69" s="125">
        <f>SUM(Q13:Q68)</f>
        <v>280438</v>
      </c>
      <c r="R69" s="125"/>
      <c r="S69" s="125">
        <f>SUM(S13:S68)</f>
        <v>479484</v>
      </c>
      <c r="T69" s="125"/>
      <c r="U69" s="125">
        <f>SUM(U13:U68)</f>
        <v>379195</v>
      </c>
      <c r="V69" s="125"/>
      <c r="W69" s="125">
        <f>SUM(W13:W68)</f>
        <v>207200</v>
      </c>
      <c r="X69" s="125"/>
      <c r="Y69" s="125">
        <f>SUM(Y13:Y68)</f>
        <v>8200</v>
      </c>
      <c r="Z69" s="125"/>
      <c r="AA69" s="125">
        <f>SUM(AA13:AA68)</f>
        <v>0</v>
      </c>
      <c r="AB69" s="125"/>
      <c r="AC69" s="125">
        <f>SUM(AC13:AC68)</f>
        <v>319080</v>
      </c>
      <c r="AD69" s="125"/>
      <c r="AE69" s="125">
        <f>SUM(AE13:AE68)</f>
        <v>322295</v>
      </c>
      <c r="AF69" s="125"/>
      <c r="AG69" s="125">
        <f>SUM(AG13:AG68)</f>
        <v>245751</v>
      </c>
      <c r="AH69" s="125"/>
      <c r="AI69" s="125">
        <f>SUM(AI13:AI68)</f>
        <v>210000</v>
      </c>
      <c r="AJ69" s="125"/>
      <c r="AK69" s="125">
        <f>SUM(AK13:AK68)</f>
        <v>32600</v>
      </c>
      <c r="AL69" s="125"/>
      <c r="AM69" s="125">
        <f>SUM(AM13:AM68)</f>
        <v>146000</v>
      </c>
      <c r="AN69" s="125"/>
      <c r="AO69" s="125">
        <f>SUM(AO13:AO68)</f>
        <v>12680</v>
      </c>
      <c r="AP69" s="125"/>
      <c r="AQ69" s="125">
        <f>SUM(AQ13:AQ68)</f>
        <v>7000</v>
      </c>
      <c r="AR69" s="125"/>
      <c r="AS69" s="125">
        <f>SUM(AS13:AS68)</f>
        <v>248000</v>
      </c>
      <c r="AT69" s="124"/>
      <c r="AU69" s="125">
        <f>SUM(AU13:AU68)</f>
        <v>211715</v>
      </c>
      <c r="AV69" s="124"/>
      <c r="AW69" s="125">
        <f>SUM(AW13:AW68)</f>
        <v>151406</v>
      </c>
      <c r="AX69" s="126"/>
      <c r="AY69" s="125">
        <f>SUM(AY13:AY68)</f>
        <v>50000</v>
      </c>
      <c r="AZ69" s="124"/>
      <c r="BA69" s="125">
        <f>SUM(BA13:BA68)</f>
        <v>87280</v>
      </c>
      <c r="BB69" s="125"/>
      <c r="BC69" s="125">
        <f>SUM(BC13:BC68)</f>
        <v>93600</v>
      </c>
      <c r="BD69" s="125"/>
      <c r="BE69" s="125">
        <f>SUM(BE13:BE68)</f>
        <v>159400</v>
      </c>
      <c r="BF69" s="125"/>
      <c r="BG69" s="125">
        <f>SUM(BG13:BG68)</f>
        <v>202000</v>
      </c>
      <c r="BH69" s="125"/>
      <c r="BI69" s="125">
        <f>SUM(BI13:BI68)</f>
        <v>66500</v>
      </c>
      <c r="BJ69" s="125"/>
      <c r="BK69" s="125">
        <f>SUM(BK13:BK68)</f>
        <v>67380</v>
      </c>
      <c r="BL69" s="125"/>
      <c r="BM69" s="125">
        <f>SUM(BM13:BM68)</f>
        <v>188811</v>
      </c>
      <c r="BN69" s="124"/>
      <c r="BO69" s="125">
        <f>SUM(BO13:BO68)</f>
        <v>355962</v>
      </c>
      <c r="BP69" s="8">
        <f t="shared" si="30"/>
        <v>0</v>
      </c>
      <c r="BQ69" s="599">
        <f>I69+K69+M69+O69+Q69+S69+U69+W69+Y69+AA69+AC69+AE69+AG69+AI69+AK69+AM69+AO69+AQ69+AS69+AU69+AW69+AY69+BO69+BA69+BC69+BE69+BG69+BI69+BK69+BM69</f>
        <v>5201941</v>
      </c>
    </row>
    <row r="70" spans="1:77" ht="15" customHeight="1" thickBot="1">
      <c r="A70" s="306">
        <v>55</v>
      </c>
      <c r="B70" s="828" t="s">
        <v>352</v>
      </c>
      <c r="C70" s="829"/>
      <c r="D70" s="829"/>
      <c r="E70" s="830"/>
      <c r="F70" s="406" t="s">
        <v>34</v>
      </c>
      <c r="G70" s="407"/>
      <c r="H70" s="485"/>
      <c r="I70" s="480"/>
      <c r="J70" s="480"/>
      <c r="K70" s="480"/>
      <c r="L70" s="480"/>
      <c r="M70" s="480"/>
      <c r="N70" s="480"/>
      <c r="O70" s="480">
        <v>48500</v>
      </c>
      <c r="P70" s="480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118"/>
      <c r="AB70" s="480"/>
      <c r="AC70" s="480"/>
      <c r="AD70" s="480"/>
      <c r="AE70" s="480"/>
      <c r="AF70" s="480"/>
      <c r="AG70" s="480"/>
      <c r="AH70" s="480"/>
      <c r="AI70" s="480"/>
      <c r="AJ70" s="480"/>
      <c r="AK70" s="480">
        <v>80260</v>
      </c>
      <c r="AL70" s="480"/>
      <c r="AM70" s="480"/>
      <c r="AN70" s="480"/>
      <c r="AO70" s="480">
        <v>101420</v>
      </c>
      <c r="AP70" s="480"/>
      <c r="AQ70" s="480">
        <v>79000</v>
      </c>
      <c r="AR70" s="480"/>
      <c r="AS70" s="480">
        <v>25600</v>
      </c>
      <c r="AT70" s="480"/>
      <c r="AU70" s="480"/>
      <c r="AV70" s="480"/>
      <c r="AW70" s="480">
        <v>14000</v>
      </c>
      <c r="AX70" s="480"/>
      <c r="AY70" s="480"/>
      <c r="AZ70" s="480"/>
      <c r="BA70" s="480">
        <v>12600</v>
      </c>
      <c r="BB70" s="480"/>
      <c r="BC70" s="480">
        <v>46460</v>
      </c>
      <c r="BD70" s="480"/>
      <c r="BE70" s="480">
        <v>54300</v>
      </c>
      <c r="BF70" s="480"/>
      <c r="BG70" s="480">
        <v>8900</v>
      </c>
      <c r="BH70" s="480"/>
      <c r="BI70" s="480">
        <v>17000</v>
      </c>
      <c r="BJ70" s="480"/>
      <c r="BK70" s="480"/>
      <c r="BL70" s="480"/>
      <c r="BM70" s="480">
        <v>46500</v>
      </c>
      <c r="BN70" s="480"/>
      <c r="BO70" s="480"/>
      <c r="BP70" s="8">
        <f t="shared" si="30"/>
        <v>0</v>
      </c>
      <c r="BQ70" s="8">
        <f>I70+K70+M70+O70+Q70+S70+U70+W70+Y70+AA70+AC70+AE70+AG70+AI70+AK70+AM70+AO70+AQ70+AS70+AU70+AW70+AY70+BO70+BA70+BC70+BE70+BG70+BI70+BK70+BM70</f>
        <v>534540</v>
      </c>
      <c r="BR70" s="47"/>
      <c r="BS70" s="47"/>
      <c r="BT70" s="47"/>
      <c r="BX70" s="821"/>
      <c r="BY70" s="820"/>
    </row>
    <row r="71" spans="1:77" ht="15.75" customHeight="1" thickBot="1">
      <c r="A71" s="306">
        <v>56</v>
      </c>
      <c r="B71" s="832" t="s">
        <v>168</v>
      </c>
      <c r="C71" s="833"/>
      <c r="D71" s="833"/>
      <c r="E71" s="834"/>
      <c r="F71" s="368"/>
      <c r="G71" s="369"/>
      <c r="H71" s="370"/>
      <c r="I71" s="569">
        <f>SUM(I69:I70)</f>
        <v>232070</v>
      </c>
      <c r="J71" s="370"/>
      <c r="K71" s="569">
        <f>SUM(K69:K70)</f>
        <v>235951</v>
      </c>
      <c r="L71" s="370"/>
      <c r="M71" s="569">
        <f>SUM(M69:M70)</f>
        <v>139943</v>
      </c>
      <c r="N71" s="370"/>
      <c r="O71" s="569">
        <f>SUM(O69:O70)</f>
        <v>110500</v>
      </c>
      <c r="P71" s="370"/>
      <c r="Q71" s="569">
        <f>SUM(Q69:Q70)</f>
        <v>280438</v>
      </c>
      <c r="R71" s="370"/>
      <c r="S71" s="569">
        <f>SUM(S69:S70)</f>
        <v>479484</v>
      </c>
      <c r="T71" s="370"/>
      <c r="U71" s="569">
        <f>SUM(U69:U70)</f>
        <v>379195</v>
      </c>
      <c r="V71" s="370"/>
      <c r="W71" s="569">
        <f>SUM(W69:W70)</f>
        <v>207200</v>
      </c>
      <c r="X71" s="370"/>
      <c r="Y71" s="569">
        <f>SUM(Y69:Y70)</f>
        <v>8200</v>
      </c>
      <c r="Z71" s="370"/>
      <c r="AA71" s="568">
        <f>SUM(AA69:AA70)</f>
        <v>0</v>
      </c>
      <c r="AB71" s="370"/>
      <c r="AC71" s="569">
        <f>SUM(AC69:AC70)</f>
        <v>319080</v>
      </c>
      <c r="AD71" s="370"/>
      <c r="AE71" s="569">
        <f>SUM(AE69:AE70)</f>
        <v>322295</v>
      </c>
      <c r="AF71" s="370"/>
      <c r="AG71" s="569">
        <f>SUM(AG69:AG70)</f>
        <v>245751</v>
      </c>
      <c r="AH71" s="370"/>
      <c r="AI71" s="569">
        <f>SUM(AI69:AI70)</f>
        <v>210000</v>
      </c>
      <c r="AJ71" s="370"/>
      <c r="AK71" s="569">
        <f>SUM(AK69:AK70)</f>
        <v>112860</v>
      </c>
      <c r="AL71" s="370"/>
      <c r="AM71" s="569">
        <f>SUM(AM69:AM70)</f>
        <v>146000</v>
      </c>
      <c r="AN71" s="370"/>
      <c r="AO71" s="569">
        <v>114100</v>
      </c>
      <c r="AP71" s="370"/>
      <c r="AQ71" s="569">
        <f>SUM(AQ69:AQ70)</f>
        <v>86000</v>
      </c>
      <c r="AR71" s="370"/>
      <c r="AS71" s="569">
        <f>SUM(AS69:AS70)</f>
        <v>273600</v>
      </c>
      <c r="AT71" s="370"/>
      <c r="AU71" s="569">
        <f>SUM(AU69:AU70)</f>
        <v>211715</v>
      </c>
      <c r="AV71" s="370"/>
      <c r="AW71" s="569">
        <f>SUM(AW69:AW70)</f>
        <v>165406</v>
      </c>
      <c r="AX71" s="370"/>
      <c r="AY71" s="569">
        <f>SUM(AY69:AY70)</f>
        <v>50000</v>
      </c>
      <c r="AZ71" s="370"/>
      <c r="BA71" s="568">
        <f>SUM(BA69:BA70)</f>
        <v>99880</v>
      </c>
      <c r="BB71" s="317"/>
      <c r="BC71" s="569">
        <f>SUM(BC69:BC70)</f>
        <v>140060</v>
      </c>
      <c r="BD71" s="317"/>
      <c r="BE71" s="569">
        <f>SUM(BE69:BE70)</f>
        <v>213700</v>
      </c>
      <c r="BF71" s="317"/>
      <c r="BG71" s="569">
        <f>SUM(BG69:BG70)</f>
        <v>210900</v>
      </c>
      <c r="BH71" s="317"/>
      <c r="BI71" s="569">
        <f>SUM(BI69:BI70)</f>
        <v>83500</v>
      </c>
      <c r="BJ71" s="317"/>
      <c r="BK71" s="568">
        <f>SUM(BK69:BK70)</f>
        <v>67380</v>
      </c>
      <c r="BL71" s="317"/>
      <c r="BM71" s="568">
        <f>SUM(BM69:BM70)</f>
        <v>235311</v>
      </c>
      <c r="BN71" s="370"/>
      <c r="BO71" s="569">
        <f>SUM(BO69:BO70)</f>
        <v>355962</v>
      </c>
      <c r="BP71" s="8">
        <f t="shared" si="30"/>
        <v>0</v>
      </c>
      <c r="BQ71" s="599">
        <f>I71+K71+M71+O71+Q71+S71+U71+W71+Y71+AA71+AC71+AE71+AG71+AI71+AK71+AM71+AO71+AQ71+AS71+AU71+AW71+AY71+BO71+BA71+BC71+BE71+BG71+BI71+BK71+BM71</f>
        <v>5736481</v>
      </c>
      <c r="BR71" s="47"/>
      <c r="BS71" s="47"/>
      <c r="BT71" s="47"/>
      <c r="BX71" s="821"/>
      <c r="BY71" s="820"/>
    </row>
    <row r="72" spans="1:82" ht="12.75">
      <c r="A72" s="175"/>
      <c r="B72" s="176"/>
      <c r="C72" s="176"/>
      <c r="D72" s="176"/>
      <c r="E72" s="17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20"/>
      <c r="AQ72" s="19"/>
      <c r="AR72" s="20"/>
      <c r="AS72" s="19"/>
      <c r="AT72" s="20"/>
      <c r="AU72" s="19"/>
      <c r="AV72" s="20"/>
      <c r="AW72" s="19"/>
      <c r="AX72" s="20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20"/>
      <c r="BO72" s="19"/>
      <c r="BP72" s="20"/>
      <c r="BQ72" s="19"/>
      <c r="BR72" s="20"/>
      <c r="BS72" s="19"/>
      <c r="BT72" s="20"/>
      <c r="BU72" s="19"/>
      <c r="BV72" s="20"/>
      <c r="BW72" s="19"/>
      <c r="BX72" s="821"/>
      <c r="BY72" s="820"/>
      <c r="BZ72" s="12"/>
      <c r="CA72" s="12"/>
      <c r="CB72" s="12"/>
      <c r="CC72" s="12"/>
      <c r="CD72" s="12"/>
    </row>
    <row r="73" spans="1:82" ht="12.75">
      <c r="A73" s="17"/>
      <c r="B73" s="48"/>
      <c r="C73" s="48"/>
      <c r="D73" s="48"/>
      <c r="E73" s="48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24"/>
      <c r="BR73" s="17"/>
      <c r="BS73" s="17"/>
      <c r="BT73" s="17"/>
      <c r="BU73" s="17"/>
      <c r="BV73" s="17"/>
      <c r="BW73" s="17"/>
      <c r="BX73" s="17"/>
      <c r="BY73" s="17"/>
      <c r="BZ73" s="12"/>
      <c r="CA73" s="12"/>
      <c r="CB73" s="12"/>
      <c r="CC73" s="12"/>
      <c r="CD73" s="12"/>
    </row>
    <row r="74" spans="1:82" ht="12.75">
      <c r="A74" s="17"/>
      <c r="B74" s="838"/>
      <c r="C74" s="839"/>
      <c r="D74" s="839"/>
      <c r="E74" s="839"/>
      <c r="F74" s="839"/>
      <c r="G74" s="839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1"/>
      <c r="AQ74" s="21"/>
      <c r="AR74" s="21"/>
      <c r="AS74" s="21"/>
      <c r="AT74" s="21"/>
      <c r="AU74" s="17"/>
      <c r="AV74" s="21"/>
      <c r="AW74" s="21"/>
      <c r="AX74" s="21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21"/>
      <c r="BO74" s="21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2"/>
      <c r="CA74" s="12"/>
      <c r="CB74" s="12"/>
      <c r="CC74" s="12"/>
      <c r="CD74" s="12"/>
    </row>
    <row r="75" spans="1:82" ht="15.75" customHeight="1">
      <c r="A75" s="17"/>
      <c r="B75" s="840"/>
      <c r="C75" s="831"/>
      <c r="D75" s="831"/>
      <c r="E75" s="831"/>
      <c r="F75" s="831"/>
      <c r="G75" s="831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1"/>
      <c r="AQ75" s="21"/>
      <c r="AR75" s="21"/>
      <c r="AS75" s="21"/>
      <c r="AT75" s="21"/>
      <c r="AU75" s="17"/>
      <c r="AV75" s="21"/>
      <c r="AW75" s="21"/>
      <c r="AX75" s="21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21"/>
      <c r="BO75" s="21"/>
      <c r="BP75" s="17"/>
      <c r="BQ75" s="24"/>
      <c r="BR75" s="17"/>
      <c r="BS75" s="17"/>
      <c r="BT75" s="17"/>
      <c r="BU75" s="17"/>
      <c r="BV75" s="17"/>
      <c r="BW75" s="17"/>
      <c r="BX75" s="17"/>
      <c r="BY75" s="17"/>
      <c r="BZ75" s="12"/>
      <c r="CA75" s="12"/>
      <c r="CB75" s="12"/>
      <c r="CC75" s="12"/>
      <c r="CD75" s="12"/>
    </row>
    <row r="76" spans="1:82" ht="18.75" customHeight="1">
      <c r="A76" s="17"/>
      <c r="B76" s="840"/>
      <c r="C76" s="831"/>
      <c r="D76" s="831"/>
      <c r="E76" s="831"/>
      <c r="F76" s="831"/>
      <c r="G76" s="831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1"/>
      <c r="AQ76" s="21"/>
      <c r="AR76" s="21"/>
      <c r="AS76" s="21"/>
      <c r="AT76" s="21"/>
      <c r="AU76" s="17"/>
      <c r="AV76" s="21"/>
      <c r="AW76" s="21"/>
      <c r="AX76" s="21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21"/>
      <c r="BO76" s="21"/>
      <c r="BP76" s="17"/>
      <c r="BQ76" s="17"/>
      <c r="BR76" s="17"/>
      <c r="BS76" s="549"/>
      <c r="BT76" s="17"/>
      <c r="BU76" s="17"/>
      <c r="BV76" s="17"/>
      <c r="BW76" s="17"/>
      <c r="BX76" s="17"/>
      <c r="BY76" s="17"/>
      <c r="BZ76" s="12"/>
      <c r="CA76" s="12"/>
      <c r="CB76" s="12"/>
      <c r="CC76" s="12"/>
      <c r="CD76" s="12"/>
    </row>
    <row r="77" spans="1:82" ht="12.75">
      <c r="A77" s="17"/>
      <c r="B77" s="48"/>
      <c r="C77" s="48"/>
      <c r="D77" s="48"/>
      <c r="E77" s="48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1"/>
      <c r="AQ77" s="21"/>
      <c r="AR77" s="21"/>
      <c r="AS77" s="21"/>
      <c r="AT77" s="21"/>
      <c r="AU77" s="17"/>
      <c r="AV77" s="21"/>
      <c r="AW77" s="21"/>
      <c r="AX77" s="21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21"/>
      <c r="BO77" s="21"/>
      <c r="BP77" s="17"/>
      <c r="BQ77" s="17"/>
      <c r="BR77" s="17"/>
      <c r="BS77" s="17"/>
      <c r="BT77" s="17"/>
      <c r="BU77" s="17"/>
      <c r="BV77" s="17"/>
      <c r="BW77" s="17"/>
      <c r="BX77" s="17"/>
      <c r="BY77" s="24"/>
      <c r="BZ77" s="12"/>
      <c r="CA77" s="12"/>
      <c r="CB77" s="12"/>
      <c r="CC77" s="12"/>
      <c r="CD77" s="12"/>
    </row>
    <row r="78" spans="1:82" ht="15">
      <c r="A78" s="17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22"/>
      <c r="AQ78" s="22"/>
      <c r="AR78" s="22"/>
      <c r="AS78" s="22"/>
      <c r="AT78" s="22"/>
      <c r="AU78" s="18"/>
      <c r="AV78" s="22"/>
      <c r="AW78" s="22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22"/>
      <c r="BO78" s="22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2"/>
      <c r="CA78" s="12"/>
      <c r="CB78" s="12"/>
      <c r="CC78" s="12"/>
      <c r="CD78" s="12"/>
    </row>
    <row r="79" spans="1:82" ht="12.75">
      <c r="A79" s="17"/>
      <c r="B79" s="80"/>
      <c r="C79" s="80"/>
      <c r="D79" s="80"/>
      <c r="E79" s="80"/>
      <c r="F79" s="79"/>
      <c r="G79" s="81"/>
      <c r="H79" s="79"/>
      <c r="I79" s="81"/>
      <c r="J79" s="79"/>
      <c r="K79" s="81"/>
      <c r="L79" s="79"/>
      <c r="M79" s="81"/>
      <c r="N79" s="79"/>
      <c r="O79" s="81"/>
      <c r="P79" s="79"/>
      <c r="Q79" s="81"/>
      <c r="R79" s="79"/>
      <c r="S79" s="81"/>
      <c r="T79" s="79"/>
      <c r="U79" s="81"/>
      <c r="V79" s="79"/>
      <c r="W79" s="81"/>
      <c r="X79" s="79"/>
      <c r="Y79" s="81"/>
      <c r="Z79" s="79"/>
      <c r="AA79" s="81"/>
      <c r="AB79" s="79"/>
      <c r="AC79" s="81"/>
      <c r="AD79" s="79"/>
      <c r="AE79" s="81"/>
      <c r="AF79" s="79"/>
      <c r="AG79" s="81"/>
      <c r="AH79" s="79"/>
      <c r="AI79" s="81"/>
      <c r="AJ79" s="79"/>
      <c r="AK79" s="81"/>
      <c r="AL79" s="79"/>
      <c r="AM79" s="81"/>
      <c r="AN79" s="79"/>
      <c r="AO79" s="81"/>
      <c r="AP79" s="21"/>
      <c r="AQ79" s="21"/>
      <c r="AR79" s="21"/>
      <c r="AS79" s="21"/>
      <c r="AT79" s="21"/>
      <c r="AU79" s="17"/>
      <c r="AV79" s="21"/>
      <c r="AW79" s="21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21"/>
      <c r="BO79" s="21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2"/>
      <c r="CA79" s="12"/>
      <c r="CB79" s="12"/>
      <c r="CC79" s="12"/>
      <c r="CD79" s="12"/>
    </row>
    <row r="80" spans="1:82" ht="12.75">
      <c r="A80" s="17"/>
      <c r="B80" s="80"/>
      <c r="C80" s="80"/>
      <c r="D80" s="80"/>
      <c r="E80" s="80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21"/>
      <c r="AQ80" s="21"/>
      <c r="AR80" s="21"/>
      <c r="AS80" s="21"/>
      <c r="AT80" s="21"/>
      <c r="AU80" s="17"/>
      <c r="AV80" s="21"/>
      <c r="AW80" s="21"/>
      <c r="AX80" s="21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21"/>
      <c r="BO80" s="21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2"/>
      <c r="CA80" s="12"/>
      <c r="CB80" s="12"/>
      <c r="CC80" s="12"/>
      <c r="CD80" s="12"/>
    </row>
    <row r="81" spans="1:82" ht="12.75">
      <c r="A81" s="17"/>
      <c r="B81" s="80"/>
      <c r="C81" s="80"/>
      <c r="D81" s="80"/>
      <c r="E81" s="80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21"/>
      <c r="AQ81" s="21"/>
      <c r="AR81" s="21"/>
      <c r="AS81" s="21"/>
      <c r="AT81" s="21"/>
      <c r="AU81" s="17"/>
      <c r="AV81" s="21"/>
      <c r="AW81" s="21"/>
      <c r="AX81" s="21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21"/>
      <c r="BO81" s="21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2"/>
      <c r="CA81" s="12"/>
      <c r="CB81" s="12"/>
      <c r="CC81" s="12"/>
      <c r="CD81" s="12"/>
    </row>
    <row r="82" spans="1:82" ht="12.75">
      <c r="A82" s="17"/>
      <c r="B82" s="48"/>
      <c r="C82" s="48"/>
      <c r="D82" s="48"/>
      <c r="E82" s="48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21"/>
      <c r="AQ82" s="21"/>
      <c r="AR82" s="21"/>
      <c r="AS82" s="21"/>
      <c r="AT82" s="21"/>
      <c r="AU82" s="17"/>
      <c r="AV82" s="21"/>
      <c r="AW82" s="21"/>
      <c r="AX82" s="21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21"/>
      <c r="BO82" s="21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2"/>
      <c r="CA82" s="12"/>
      <c r="CB82" s="12"/>
      <c r="CC82" s="12"/>
      <c r="CD82" s="12"/>
    </row>
    <row r="83" spans="1:82" ht="12.75">
      <c r="A83" s="17"/>
      <c r="B83" s="81"/>
      <c r="C83" s="79"/>
      <c r="D83" s="79"/>
      <c r="E83" s="79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21"/>
      <c r="AQ83" s="21"/>
      <c r="AR83" s="21"/>
      <c r="AS83" s="21"/>
      <c r="AT83" s="21"/>
      <c r="AU83" s="17"/>
      <c r="AV83" s="21"/>
      <c r="AW83" s="21"/>
      <c r="AX83" s="21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21"/>
      <c r="BO83" s="21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2"/>
      <c r="CA83" s="12"/>
      <c r="CB83" s="12"/>
      <c r="CC83" s="12"/>
      <c r="CD83" s="12"/>
    </row>
    <row r="84" spans="1:8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21"/>
      <c r="AQ84" s="21"/>
      <c r="AR84" s="21"/>
      <c r="AS84" s="21"/>
      <c r="AT84" s="21"/>
      <c r="AU84" s="17"/>
      <c r="AV84" s="21"/>
      <c r="AW84" s="21"/>
      <c r="AX84" s="21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21"/>
      <c r="BO84" s="21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2"/>
      <c r="CA84" s="12"/>
      <c r="CB84" s="12"/>
      <c r="CC84" s="12"/>
      <c r="CD84" s="12"/>
    </row>
    <row r="85" spans="1:82" ht="12.75">
      <c r="A85" s="17"/>
      <c r="B85" s="48"/>
      <c r="C85" s="48"/>
      <c r="D85" s="48"/>
      <c r="E85" s="48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21"/>
      <c r="AQ85" s="21"/>
      <c r="AR85" s="21"/>
      <c r="AS85" s="21"/>
      <c r="AT85" s="21"/>
      <c r="AU85" s="17"/>
      <c r="AV85" s="21"/>
      <c r="AW85" s="21"/>
      <c r="AX85" s="21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21"/>
      <c r="BO85" s="21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2"/>
      <c r="CA85" s="12"/>
      <c r="CB85" s="12"/>
      <c r="CC85" s="12"/>
      <c r="CD85" s="12"/>
    </row>
    <row r="86" spans="1:82" ht="15">
      <c r="A86" s="17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21"/>
      <c r="AQ86" s="21"/>
      <c r="AR86" s="21"/>
      <c r="AS86" s="21"/>
      <c r="AT86" s="21"/>
      <c r="AU86" s="17"/>
      <c r="AV86" s="21"/>
      <c r="AW86" s="21"/>
      <c r="AX86" s="21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21"/>
      <c r="BO86" s="21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2"/>
      <c r="CA86" s="12"/>
      <c r="CB86" s="12"/>
      <c r="CC86" s="12"/>
      <c r="CD86" s="12"/>
    </row>
    <row r="87" spans="1:82" ht="12.75">
      <c r="A87" s="17"/>
      <c r="B87" s="80"/>
      <c r="C87" s="80"/>
      <c r="D87" s="80"/>
      <c r="E87" s="80"/>
      <c r="F87" s="79"/>
      <c r="G87" s="81"/>
      <c r="H87" s="79"/>
      <c r="I87" s="81"/>
      <c r="J87" s="79"/>
      <c r="K87" s="81"/>
      <c r="L87" s="79"/>
      <c r="M87" s="81"/>
      <c r="N87" s="79"/>
      <c r="O87" s="81"/>
      <c r="P87" s="79"/>
      <c r="Q87" s="81"/>
      <c r="R87" s="79"/>
      <c r="S87" s="81"/>
      <c r="T87" s="79"/>
      <c r="U87" s="81"/>
      <c r="V87" s="79"/>
      <c r="W87" s="81"/>
      <c r="X87" s="79"/>
      <c r="Y87" s="81"/>
      <c r="Z87" s="79"/>
      <c r="AA87" s="81"/>
      <c r="AB87" s="79"/>
      <c r="AC87" s="81"/>
      <c r="AD87" s="79"/>
      <c r="AE87" s="81"/>
      <c r="AF87" s="79"/>
      <c r="AG87" s="81"/>
      <c r="AH87" s="79"/>
      <c r="AI87" s="81"/>
      <c r="AJ87" s="79"/>
      <c r="AK87" s="81"/>
      <c r="AL87" s="79"/>
      <c r="AM87" s="81"/>
      <c r="AN87" s="79"/>
      <c r="AO87" s="81"/>
      <c r="AP87" s="21"/>
      <c r="AQ87" s="21"/>
      <c r="AR87" s="21"/>
      <c r="AS87" s="21"/>
      <c r="AT87" s="21"/>
      <c r="AU87" s="17"/>
      <c r="AV87" s="21"/>
      <c r="AW87" s="21"/>
      <c r="AX87" s="21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21"/>
      <c r="BO87" s="21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2"/>
      <c r="CA87" s="12"/>
      <c r="CB87" s="12"/>
      <c r="CC87" s="12"/>
      <c r="CD87" s="12"/>
    </row>
    <row r="88" spans="1:82" ht="12.75">
      <c r="A88" s="17"/>
      <c r="B88" s="80"/>
      <c r="C88" s="80"/>
      <c r="D88" s="80"/>
      <c r="E88" s="80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21"/>
      <c r="AQ88" s="21"/>
      <c r="AR88" s="21"/>
      <c r="AS88" s="21"/>
      <c r="AT88" s="21"/>
      <c r="AU88" s="17"/>
      <c r="AV88" s="21"/>
      <c r="AW88" s="21"/>
      <c r="AX88" s="21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21"/>
      <c r="BO88" s="21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2"/>
      <c r="CA88" s="12"/>
      <c r="CB88" s="12"/>
      <c r="CC88" s="12"/>
      <c r="CD88" s="12"/>
    </row>
    <row r="89" spans="1:82" ht="12.75">
      <c r="A89" s="17"/>
      <c r="B89" s="80"/>
      <c r="C89" s="80"/>
      <c r="D89" s="80"/>
      <c r="E89" s="80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21"/>
      <c r="AQ89" s="21"/>
      <c r="AR89" s="21"/>
      <c r="AS89" s="21"/>
      <c r="AT89" s="21"/>
      <c r="AU89" s="17"/>
      <c r="AV89" s="21"/>
      <c r="AW89" s="21"/>
      <c r="AX89" s="21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21"/>
      <c r="BO89" s="21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2"/>
      <c r="CA89" s="12"/>
      <c r="CB89" s="12"/>
      <c r="CC89" s="12"/>
      <c r="CD89" s="12"/>
    </row>
    <row r="90" spans="1:82" ht="12.75">
      <c r="A90" s="17"/>
      <c r="B90" s="48"/>
      <c r="C90" s="48"/>
      <c r="D90" s="48"/>
      <c r="E90" s="48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21"/>
      <c r="AQ90" s="21"/>
      <c r="AR90" s="21"/>
      <c r="AS90" s="21"/>
      <c r="AT90" s="21"/>
      <c r="AU90" s="17"/>
      <c r="AV90" s="21"/>
      <c r="AW90" s="21"/>
      <c r="AX90" s="21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21"/>
      <c r="BO90" s="21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2"/>
      <c r="CA90" s="12"/>
      <c r="CB90" s="12"/>
      <c r="CC90" s="12"/>
      <c r="CD90" s="12"/>
    </row>
    <row r="91" spans="1:82" ht="16.5" customHeight="1">
      <c r="A91" s="17"/>
      <c r="B91" s="81"/>
      <c r="C91" s="79"/>
      <c r="D91" s="79"/>
      <c r="E91" s="79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21"/>
      <c r="AQ91" s="21"/>
      <c r="AR91" s="21"/>
      <c r="AS91" s="21"/>
      <c r="AT91" s="21"/>
      <c r="AU91" s="17"/>
      <c r="AV91" s="21"/>
      <c r="AW91" s="21"/>
      <c r="AX91" s="21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21"/>
      <c r="BO91" s="21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2"/>
      <c r="CA91" s="12"/>
      <c r="CB91" s="12"/>
      <c r="CC91" s="12"/>
      <c r="CD91" s="12"/>
    </row>
    <row r="92" spans="1:82" ht="17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21"/>
      <c r="AQ92" s="21"/>
      <c r="AR92" s="21"/>
      <c r="AS92" s="21"/>
      <c r="AT92" s="21"/>
      <c r="AU92" s="17"/>
      <c r="AV92" s="21"/>
      <c r="AW92" s="21"/>
      <c r="AX92" s="21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21"/>
      <c r="BO92" s="21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2"/>
      <c r="CA92" s="12"/>
      <c r="CB92" s="12"/>
      <c r="CC92" s="12"/>
      <c r="CD92" s="12"/>
    </row>
    <row r="93" spans="1:82" ht="12.75">
      <c r="A93" s="17"/>
      <c r="B93" s="48"/>
      <c r="C93" s="48"/>
      <c r="D93" s="48"/>
      <c r="E93" s="48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21"/>
      <c r="AQ93" s="21"/>
      <c r="AR93" s="21"/>
      <c r="AS93" s="21"/>
      <c r="AT93" s="21"/>
      <c r="AU93" s="17"/>
      <c r="AV93" s="21"/>
      <c r="AW93" s="21"/>
      <c r="AX93" s="21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21"/>
      <c r="BO93" s="21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2"/>
      <c r="CA93" s="12"/>
      <c r="CB93" s="12"/>
      <c r="CC93" s="12"/>
      <c r="CD93" s="12"/>
    </row>
    <row r="94" spans="1:8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21"/>
      <c r="AQ94" s="21"/>
      <c r="AR94" s="21"/>
      <c r="AS94" s="21"/>
      <c r="AT94" s="21"/>
      <c r="AU94" s="17"/>
      <c r="AV94" s="21"/>
      <c r="AW94" s="21"/>
      <c r="AX94" s="21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21"/>
      <c r="BO94" s="21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2"/>
      <c r="CA94" s="12"/>
      <c r="CB94" s="12"/>
      <c r="CC94" s="12"/>
      <c r="CD94" s="12"/>
    </row>
    <row r="95" spans="1:82" ht="12.75">
      <c r="A95" s="17"/>
      <c r="B95" s="831"/>
      <c r="C95" s="831"/>
      <c r="D95" s="831"/>
      <c r="E95" s="831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21"/>
      <c r="AQ95" s="21"/>
      <c r="AR95" s="21"/>
      <c r="AS95" s="21"/>
      <c r="AT95" s="21"/>
      <c r="AU95" s="17"/>
      <c r="AV95" s="21"/>
      <c r="AW95" s="21"/>
      <c r="AX95" s="21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21"/>
      <c r="BO95" s="21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2"/>
      <c r="CA95" s="12"/>
      <c r="CB95" s="12"/>
      <c r="CC95" s="12"/>
      <c r="CD95" s="12"/>
    </row>
    <row r="96" spans="1:82" ht="12.75">
      <c r="A96" s="17"/>
      <c r="B96" s="840"/>
      <c r="C96" s="831"/>
      <c r="D96" s="831"/>
      <c r="E96" s="831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21"/>
      <c r="AQ96" s="21"/>
      <c r="AR96" s="21"/>
      <c r="AS96" s="21"/>
      <c r="AT96" s="21"/>
      <c r="AU96" s="17"/>
      <c r="AV96" s="21"/>
      <c r="AW96" s="21"/>
      <c r="AX96" s="21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21"/>
      <c r="BO96" s="21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2"/>
      <c r="CA96" s="12"/>
      <c r="CB96" s="12"/>
      <c r="CC96" s="12"/>
      <c r="CD96" s="12"/>
    </row>
    <row r="97" spans="1:82" ht="12.75">
      <c r="A97" s="17"/>
      <c r="B97" s="847"/>
      <c r="C97" s="847"/>
      <c r="D97" s="847"/>
      <c r="E97" s="84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21"/>
      <c r="AQ97" s="21"/>
      <c r="AR97" s="21"/>
      <c r="AS97" s="21"/>
      <c r="AT97" s="21"/>
      <c r="AU97" s="17"/>
      <c r="AV97" s="21"/>
      <c r="AW97" s="21"/>
      <c r="AX97" s="21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21"/>
      <c r="BO97" s="21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2"/>
      <c r="CA97" s="12"/>
      <c r="CB97" s="12"/>
      <c r="CC97" s="12"/>
      <c r="CD97" s="12"/>
    </row>
    <row r="98" spans="1:82" ht="12.75">
      <c r="A98" s="17"/>
      <c r="B98" s="840"/>
      <c r="C98" s="831"/>
      <c r="D98" s="831"/>
      <c r="E98" s="831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21"/>
      <c r="AQ98" s="21"/>
      <c r="AR98" s="21"/>
      <c r="AS98" s="21"/>
      <c r="AT98" s="21"/>
      <c r="AU98" s="17"/>
      <c r="AV98" s="21"/>
      <c r="AW98" s="21"/>
      <c r="AX98" s="21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21"/>
      <c r="BO98" s="21"/>
      <c r="BP98" s="17"/>
      <c r="BQ98" s="17"/>
      <c r="BR98" s="17"/>
      <c r="BS98" s="17"/>
      <c r="BT98" s="17"/>
      <c r="BU98" s="17"/>
      <c r="BV98" s="17"/>
      <c r="BW98" s="17"/>
      <c r="BX98" s="17"/>
      <c r="BY98" s="24"/>
      <c r="BZ98" s="12"/>
      <c r="CA98" s="12"/>
      <c r="CB98" s="12"/>
      <c r="CC98" s="12"/>
      <c r="CD98" s="12"/>
    </row>
    <row r="99" spans="1:8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21"/>
      <c r="AQ99" s="21"/>
      <c r="AR99" s="21"/>
      <c r="AS99" s="21"/>
      <c r="AT99" s="21"/>
      <c r="AU99" s="17"/>
      <c r="AV99" s="21"/>
      <c r="AW99" s="21"/>
      <c r="AX99" s="21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21"/>
      <c r="BO99" s="21"/>
      <c r="BP99" s="17"/>
      <c r="BQ99" s="17"/>
      <c r="BR99" s="17"/>
      <c r="BS99" s="17"/>
      <c r="BT99" s="17"/>
      <c r="BU99" s="17"/>
      <c r="BV99" s="17"/>
      <c r="BW99" s="17"/>
      <c r="BX99" s="17"/>
      <c r="BY99" s="24"/>
      <c r="BZ99" s="12"/>
      <c r="CA99" s="12"/>
      <c r="CB99" s="12"/>
      <c r="CC99" s="12"/>
      <c r="CD99" s="12"/>
    </row>
    <row r="100" spans="1:82" ht="12.75">
      <c r="A100" s="17"/>
      <c r="B100" s="831"/>
      <c r="C100" s="831"/>
      <c r="D100" s="831"/>
      <c r="E100" s="831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21"/>
      <c r="AQ100" s="21"/>
      <c r="AR100" s="21"/>
      <c r="AS100" s="21"/>
      <c r="AT100" s="21"/>
      <c r="AU100" s="17"/>
      <c r="AV100" s="21"/>
      <c r="AW100" s="21"/>
      <c r="AX100" s="21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21"/>
      <c r="BO100" s="21"/>
      <c r="BP100" s="17"/>
      <c r="BQ100" s="17"/>
      <c r="BR100" s="17"/>
      <c r="BS100" s="17"/>
      <c r="BT100" s="17"/>
      <c r="BU100" s="17"/>
      <c r="BV100" s="17"/>
      <c r="BW100" s="17"/>
      <c r="BX100" s="17"/>
      <c r="BY100" s="24"/>
      <c r="BZ100" s="12"/>
      <c r="CA100" s="12"/>
      <c r="CB100" s="12"/>
      <c r="CC100" s="12"/>
      <c r="CD100" s="12"/>
    </row>
    <row r="101" spans="1:82" ht="12.75">
      <c r="A101" s="17"/>
      <c r="B101" s="831"/>
      <c r="C101" s="831"/>
      <c r="D101" s="831"/>
      <c r="E101" s="831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21"/>
      <c r="AQ101" s="21"/>
      <c r="AR101" s="21"/>
      <c r="AS101" s="21"/>
      <c r="AT101" s="21"/>
      <c r="AU101" s="17"/>
      <c r="AV101" s="21"/>
      <c r="AW101" s="21"/>
      <c r="AX101" s="21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21"/>
      <c r="BO101" s="21"/>
      <c r="BP101" s="17"/>
      <c r="BQ101" s="17"/>
      <c r="BR101" s="17"/>
      <c r="BS101" s="17"/>
      <c r="BT101" s="17"/>
      <c r="BU101" s="17"/>
      <c r="BV101" s="17"/>
      <c r="BW101" s="17"/>
      <c r="BX101" s="17"/>
      <c r="BY101" s="24"/>
      <c r="BZ101" s="12"/>
      <c r="CA101" s="12"/>
      <c r="CB101" s="12"/>
      <c r="CC101" s="12"/>
      <c r="CD101" s="12"/>
    </row>
    <row r="102" spans="1:82" ht="12.75">
      <c r="A102" s="17"/>
      <c r="B102" s="831"/>
      <c r="C102" s="831"/>
      <c r="D102" s="831"/>
      <c r="E102" s="831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21"/>
      <c r="AQ102" s="21"/>
      <c r="AR102" s="21"/>
      <c r="AS102" s="21"/>
      <c r="AT102" s="21"/>
      <c r="AU102" s="17"/>
      <c r="AV102" s="21"/>
      <c r="AW102" s="21"/>
      <c r="AX102" s="21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21"/>
      <c r="BO102" s="21"/>
      <c r="BP102" s="17"/>
      <c r="BQ102" s="17"/>
      <c r="BR102" s="17"/>
      <c r="BS102" s="17"/>
      <c r="BT102" s="17"/>
      <c r="BU102" s="17"/>
      <c r="BV102" s="17"/>
      <c r="BW102" s="17"/>
      <c r="BX102" s="17"/>
      <c r="BY102" s="24"/>
      <c r="BZ102" s="12"/>
      <c r="CA102" s="12"/>
      <c r="CB102" s="12"/>
      <c r="CC102" s="12"/>
      <c r="CD102" s="12"/>
    </row>
    <row r="103" spans="1:82" ht="12.75">
      <c r="A103" s="17"/>
      <c r="B103" s="831"/>
      <c r="C103" s="831"/>
      <c r="D103" s="831"/>
      <c r="E103" s="831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1"/>
      <c r="AQ103" s="21"/>
      <c r="AR103" s="21"/>
      <c r="AS103" s="21"/>
      <c r="AT103" s="21"/>
      <c r="AU103" s="17"/>
      <c r="AV103" s="21"/>
      <c r="AW103" s="21"/>
      <c r="AX103" s="21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21"/>
      <c r="BO103" s="21"/>
      <c r="BP103" s="17"/>
      <c r="BQ103" s="17"/>
      <c r="BR103" s="17"/>
      <c r="BS103" s="17"/>
      <c r="BT103" s="17"/>
      <c r="BU103" s="17"/>
      <c r="BV103" s="17"/>
      <c r="BW103" s="17"/>
      <c r="BX103" s="17"/>
      <c r="BY103" s="24"/>
      <c r="BZ103" s="12"/>
      <c r="CA103" s="12"/>
      <c r="CB103" s="12"/>
      <c r="CC103" s="12"/>
      <c r="CD103" s="12"/>
    </row>
    <row r="104" spans="1:82" ht="12.75">
      <c r="A104" s="17"/>
      <c r="B104" s="831"/>
      <c r="C104" s="831"/>
      <c r="D104" s="831"/>
      <c r="E104" s="831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21"/>
      <c r="AQ104" s="21"/>
      <c r="AR104" s="21"/>
      <c r="AS104" s="21"/>
      <c r="AT104" s="21"/>
      <c r="AU104" s="17"/>
      <c r="AV104" s="21"/>
      <c r="AW104" s="21"/>
      <c r="AX104" s="21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21"/>
      <c r="BO104" s="21"/>
      <c r="BP104" s="17"/>
      <c r="BQ104" s="17"/>
      <c r="BR104" s="17"/>
      <c r="BS104" s="17"/>
      <c r="BT104" s="17"/>
      <c r="BU104" s="17"/>
      <c r="BV104" s="17"/>
      <c r="BW104" s="17"/>
      <c r="BX104" s="17"/>
      <c r="BY104" s="24"/>
      <c r="BZ104" s="12"/>
      <c r="CA104" s="12"/>
      <c r="CB104" s="12"/>
      <c r="CC104" s="12"/>
      <c r="CD104" s="12"/>
    </row>
    <row r="105" spans="1:8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21"/>
      <c r="AQ105" s="21"/>
      <c r="AR105" s="21"/>
      <c r="AS105" s="21"/>
      <c r="AT105" s="21"/>
      <c r="AU105" s="17"/>
      <c r="AV105" s="21"/>
      <c r="AW105" s="21"/>
      <c r="AX105" s="21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21"/>
      <c r="BO105" s="21"/>
      <c r="BP105" s="17"/>
      <c r="BQ105" s="17"/>
      <c r="BR105" s="17"/>
      <c r="BS105" s="17"/>
      <c r="BT105" s="17"/>
      <c r="BU105" s="17"/>
      <c r="BV105" s="17"/>
      <c r="BW105" s="17"/>
      <c r="BX105" s="17"/>
      <c r="BY105" s="24"/>
      <c r="BZ105" s="12"/>
      <c r="CA105" s="12"/>
      <c r="CB105" s="12"/>
      <c r="CC105" s="12"/>
      <c r="CD105" s="12"/>
    </row>
    <row r="106" spans="1:8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21"/>
      <c r="AQ106" s="21"/>
      <c r="AR106" s="21"/>
      <c r="AS106" s="21"/>
      <c r="AT106" s="21"/>
      <c r="AU106" s="17"/>
      <c r="AV106" s="21"/>
      <c r="AW106" s="21"/>
      <c r="AX106" s="21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21"/>
      <c r="BO106" s="21"/>
      <c r="BP106" s="17"/>
      <c r="BQ106" s="17"/>
      <c r="BR106" s="17"/>
      <c r="BS106" s="17"/>
      <c r="BT106" s="17"/>
      <c r="BU106" s="17"/>
      <c r="BV106" s="17"/>
      <c r="BW106" s="17"/>
      <c r="BX106" s="17"/>
      <c r="BY106" s="24"/>
      <c r="BZ106" s="12"/>
      <c r="CA106" s="12"/>
      <c r="CB106" s="12"/>
      <c r="CC106" s="12"/>
      <c r="CD106" s="12"/>
    </row>
    <row r="107" spans="1:82" ht="12.75">
      <c r="A107" s="17"/>
      <c r="B107" s="17"/>
      <c r="C107" s="17"/>
      <c r="D107" s="17"/>
      <c r="E107" s="17"/>
      <c r="F107" s="17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7"/>
      <c r="W107" s="17"/>
      <c r="X107" s="17"/>
      <c r="Y107" s="17"/>
      <c r="Z107" s="17"/>
      <c r="AA107" s="21"/>
      <c r="AB107" s="21"/>
      <c r="AC107" s="21"/>
      <c r="AD107" s="17"/>
      <c r="AE107" s="21"/>
      <c r="AF107" s="21"/>
      <c r="AG107" s="21"/>
      <c r="AH107" s="21"/>
      <c r="AI107" s="22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17"/>
      <c r="AV107" s="21"/>
      <c r="AW107" s="21"/>
      <c r="AX107" s="21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21"/>
      <c r="BO107" s="21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2"/>
      <c r="CA107" s="12"/>
      <c r="CB107" s="12"/>
      <c r="CC107" s="12"/>
      <c r="CD107" s="12"/>
    </row>
    <row r="108" spans="1:82" ht="12.75">
      <c r="A108" s="17"/>
      <c r="B108" s="839"/>
      <c r="C108" s="838"/>
      <c r="D108" s="838"/>
      <c r="E108" s="838"/>
      <c r="F108" s="17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7"/>
      <c r="W108" s="17"/>
      <c r="X108" s="17"/>
      <c r="Y108" s="17"/>
      <c r="Z108" s="17"/>
      <c r="AA108" s="21"/>
      <c r="AB108" s="21"/>
      <c r="AC108" s="21"/>
      <c r="AD108" s="17"/>
      <c r="AE108" s="21"/>
      <c r="AF108" s="21"/>
      <c r="AG108" s="21"/>
      <c r="AH108" s="21"/>
      <c r="AI108" s="22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17"/>
      <c r="AV108" s="21"/>
      <c r="AW108" s="21"/>
      <c r="AX108" s="21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21"/>
      <c r="BO108" s="21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2"/>
      <c r="CA108" s="12"/>
      <c r="CB108" s="12"/>
      <c r="CC108" s="12"/>
      <c r="CD108" s="12"/>
    </row>
    <row r="109" spans="1:82" ht="12.75">
      <c r="A109" s="17"/>
      <c r="B109" s="838"/>
      <c r="C109" s="838"/>
      <c r="D109" s="838"/>
      <c r="E109" s="838"/>
      <c r="F109" s="17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7"/>
      <c r="W109" s="17"/>
      <c r="X109" s="17"/>
      <c r="Y109" s="17"/>
      <c r="Z109" s="17"/>
      <c r="AA109" s="21"/>
      <c r="AB109" s="21"/>
      <c r="AC109" s="21"/>
      <c r="AD109" s="17"/>
      <c r="AE109" s="21"/>
      <c r="AF109" s="21"/>
      <c r="AG109" s="21"/>
      <c r="AH109" s="21"/>
      <c r="AI109" s="22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17"/>
      <c r="AV109" s="21"/>
      <c r="AW109" s="21"/>
      <c r="AX109" s="21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21"/>
      <c r="BO109" s="21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2"/>
      <c r="CA109" s="12"/>
      <c r="CB109" s="12"/>
      <c r="CC109" s="12"/>
      <c r="CD109" s="12"/>
    </row>
    <row r="110" spans="1:82" ht="12.75">
      <c r="A110" s="17"/>
      <c r="B110" s="838"/>
      <c r="C110" s="838"/>
      <c r="D110" s="838"/>
      <c r="E110" s="838"/>
      <c r="F110" s="17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7"/>
      <c r="W110" s="17"/>
      <c r="X110" s="17"/>
      <c r="Y110" s="17"/>
      <c r="Z110" s="17"/>
      <c r="AA110" s="21"/>
      <c r="AB110" s="21"/>
      <c r="AC110" s="21"/>
      <c r="AD110" s="21"/>
      <c r="AE110" s="21"/>
      <c r="AF110" s="17"/>
      <c r="AG110" s="21"/>
      <c r="AH110" s="17"/>
      <c r="AI110" s="22"/>
      <c r="AJ110" s="17"/>
      <c r="AK110" s="21"/>
      <c r="AL110" s="21"/>
      <c r="AM110" s="21"/>
      <c r="AN110" s="21"/>
      <c r="AO110" s="21"/>
      <c r="AP110" s="17"/>
      <c r="AQ110" s="21"/>
      <c r="AR110" s="21"/>
      <c r="AS110" s="21"/>
      <c r="AT110" s="21"/>
      <c r="AU110" s="17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2"/>
      <c r="CA110" s="12"/>
      <c r="CB110" s="12"/>
      <c r="CC110" s="12"/>
      <c r="CD110" s="12"/>
    </row>
    <row r="111" spans="1:82" ht="12.75">
      <c r="A111" s="17"/>
      <c r="B111" s="17"/>
      <c r="C111" s="17"/>
      <c r="D111" s="17"/>
      <c r="E111" s="17"/>
      <c r="F111" s="17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7"/>
      <c r="W111" s="17"/>
      <c r="X111" s="17"/>
      <c r="Y111" s="17"/>
      <c r="Z111" s="17"/>
      <c r="AA111" s="21"/>
      <c r="AB111" s="21"/>
      <c r="AC111" s="21"/>
      <c r="AD111" s="17"/>
      <c r="AE111" s="21"/>
      <c r="AF111" s="21"/>
      <c r="AG111" s="21"/>
      <c r="AH111" s="21"/>
      <c r="AI111" s="22"/>
      <c r="AJ111" s="17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17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17"/>
      <c r="BQ111" s="17"/>
      <c r="BR111" s="17"/>
      <c r="BS111" s="17"/>
      <c r="BT111" s="17"/>
      <c r="BU111" s="17"/>
      <c r="BV111" s="17"/>
      <c r="BW111" s="17"/>
      <c r="BX111" s="17"/>
      <c r="BY111" s="24"/>
      <c r="BZ111" s="12"/>
      <c r="CA111" s="12"/>
      <c r="CB111" s="12"/>
      <c r="CC111" s="12"/>
      <c r="CD111" s="12"/>
    </row>
    <row r="112" spans="1:82" ht="12.75">
      <c r="A112" s="17"/>
      <c r="B112" s="840"/>
      <c r="C112" s="831"/>
      <c r="D112" s="831"/>
      <c r="E112" s="831"/>
      <c r="F112" s="17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7"/>
      <c r="W112" s="17"/>
      <c r="X112" s="17"/>
      <c r="Y112" s="17"/>
      <c r="Z112" s="17"/>
      <c r="AA112" s="21"/>
      <c r="AB112" s="21"/>
      <c r="AC112" s="21"/>
      <c r="AD112" s="21"/>
      <c r="AE112" s="21"/>
      <c r="AF112" s="21"/>
      <c r="AG112" s="21"/>
      <c r="AH112" s="21"/>
      <c r="AI112" s="22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17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2"/>
      <c r="CA112" s="12"/>
      <c r="CB112" s="12"/>
      <c r="CC112" s="12"/>
      <c r="CD112" s="12"/>
    </row>
    <row r="113" spans="1:82" ht="12.75">
      <c r="A113" s="17"/>
      <c r="B113" s="831"/>
      <c r="C113" s="831"/>
      <c r="D113" s="831"/>
      <c r="E113" s="831"/>
      <c r="F113" s="17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7"/>
      <c r="W113" s="17"/>
      <c r="X113" s="17"/>
      <c r="Y113" s="17"/>
      <c r="Z113" s="17"/>
      <c r="AA113" s="21"/>
      <c r="AB113" s="21"/>
      <c r="AC113" s="21"/>
      <c r="AD113" s="21"/>
      <c r="AE113" s="21"/>
      <c r="AF113" s="21"/>
      <c r="AG113" s="21"/>
      <c r="AH113" s="21"/>
      <c r="AI113" s="22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17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2"/>
      <c r="CA113" s="12"/>
      <c r="CB113" s="12"/>
      <c r="CC113" s="12"/>
      <c r="CD113" s="12"/>
    </row>
    <row r="114" spans="1:82" ht="12.75">
      <c r="A114" s="17"/>
      <c r="B114" s="17"/>
      <c r="C114" s="17"/>
      <c r="D114" s="17"/>
      <c r="E114" s="17"/>
      <c r="F114" s="17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7"/>
      <c r="W114" s="17"/>
      <c r="X114" s="17"/>
      <c r="Y114" s="17"/>
      <c r="Z114" s="17"/>
      <c r="AA114" s="21"/>
      <c r="AB114" s="21"/>
      <c r="AC114" s="21"/>
      <c r="AD114" s="21"/>
      <c r="AE114" s="21"/>
      <c r="AF114" s="21"/>
      <c r="AG114" s="21"/>
      <c r="AH114" s="21"/>
      <c r="AI114" s="22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17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2"/>
      <c r="CA114" s="12"/>
      <c r="CB114" s="12"/>
      <c r="CC114" s="12"/>
      <c r="CD114" s="12"/>
    </row>
    <row r="115" spans="1:82" ht="12.75">
      <c r="A115" s="17"/>
      <c r="B115" s="17"/>
      <c r="C115" s="17"/>
      <c r="D115" s="17"/>
      <c r="E115" s="17"/>
      <c r="F115" s="17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7"/>
      <c r="W115" s="17"/>
      <c r="X115" s="17"/>
      <c r="Y115" s="17"/>
      <c r="Z115" s="17"/>
      <c r="AA115" s="21"/>
      <c r="AB115" s="21"/>
      <c r="AC115" s="21"/>
      <c r="AD115" s="21"/>
      <c r="AE115" s="21"/>
      <c r="AF115" s="21"/>
      <c r="AG115" s="21"/>
      <c r="AH115" s="21"/>
      <c r="AI115" s="22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17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2"/>
      <c r="CA115" s="12"/>
      <c r="CB115" s="12"/>
      <c r="CC115" s="12"/>
      <c r="CD115" s="12"/>
    </row>
    <row r="116" spans="1:82" ht="12.75">
      <c r="A116" s="17"/>
      <c r="B116" s="831"/>
      <c r="C116" s="831"/>
      <c r="D116" s="831"/>
      <c r="E116" s="831"/>
      <c r="F116" s="17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7"/>
      <c r="W116" s="17"/>
      <c r="X116" s="17"/>
      <c r="Y116" s="17"/>
      <c r="Z116" s="17"/>
      <c r="AA116" s="21"/>
      <c r="AB116" s="21"/>
      <c r="AC116" s="21"/>
      <c r="AD116" s="21"/>
      <c r="AE116" s="21"/>
      <c r="AF116" s="21"/>
      <c r="AG116" s="21"/>
      <c r="AH116" s="21"/>
      <c r="AI116" s="22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17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2"/>
      <c r="CA116" s="12"/>
      <c r="CB116" s="12"/>
      <c r="CC116" s="12"/>
      <c r="CD116" s="12"/>
    </row>
    <row r="117" spans="1:82" ht="12.75">
      <c r="A117" s="17"/>
      <c r="B117" s="847"/>
      <c r="C117" s="847"/>
      <c r="D117" s="847"/>
      <c r="E117" s="847"/>
      <c r="F117" s="17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7"/>
      <c r="W117" s="17"/>
      <c r="X117" s="17"/>
      <c r="Y117" s="17"/>
      <c r="Z117" s="17"/>
      <c r="AA117" s="21"/>
      <c r="AB117" s="21"/>
      <c r="AC117" s="21"/>
      <c r="AD117" s="21"/>
      <c r="AE117" s="21"/>
      <c r="AF117" s="21"/>
      <c r="AG117" s="21"/>
      <c r="AH117" s="21"/>
      <c r="AI117" s="22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17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2"/>
      <c r="CA117" s="12"/>
      <c r="CB117" s="12"/>
      <c r="CC117" s="12"/>
      <c r="CD117" s="12"/>
    </row>
    <row r="118" spans="1:82" ht="12.75">
      <c r="A118" s="17"/>
      <c r="B118" s="15"/>
      <c r="C118" s="15"/>
      <c r="D118" s="15"/>
      <c r="E118" s="15"/>
      <c r="F118" s="17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7"/>
      <c r="W118" s="17"/>
      <c r="X118" s="17"/>
      <c r="Y118" s="17"/>
      <c r="Z118" s="17"/>
      <c r="AA118" s="21"/>
      <c r="AB118" s="21"/>
      <c r="AC118" s="21"/>
      <c r="AD118" s="21"/>
      <c r="AE118" s="21"/>
      <c r="AF118" s="21"/>
      <c r="AG118" s="21"/>
      <c r="AH118" s="21"/>
      <c r="AI118" s="22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17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2"/>
      <c r="CA118" s="12"/>
      <c r="CB118" s="12"/>
      <c r="CC118" s="12"/>
      <c r="CD118" s="12"/>
    </row>
    <row r="119" spans="1:82" ht="12.75">
      <c r="A119" s="17"/>
      <c r="B119" s="17"/>
      <c r="C119" s="17"/>
      <c r="D119" s="17"/>
      <c r="E119" s="17"/>
      <c r="F119" s="17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7"/>
      <c r="W119" s="17"/>
      <c r="X119" s="17"/>
      <c r="Y119" s="17"/>
      <c r="Z119" s="17"/>
      <c r="AA119" s="21"/>
      <c r="AB119" s="17"/>
      <c r="AC119" s="21"/>
      <c r="AD119" s="21"/>
      <c r="AE119" s="21"/>
      <c r="AF119" s="21"/>
      <c r="AG119" s="21"/>
      <c r="AH119" s="21"/>
      <c r="AI119" s="22"/>
      <c r="AJ119" s="21"/>
      <c r="AK119" s="21"/>
      <c r="AL119" s="21"/>
      <c r="AM119" s="21"/>
      <c r="AN119" s="21"/>
      <c r="AO119" s="21"/>
      <c r="AP119" s="21"/>
      <c r="AQ119" s="21"/>
      <c r="AR119" s="17"/>
      <c r="AS119" s="21"/>
      <c r="AT119" s="17"/>
      <c r="AU119" s="17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2"/>
      <c r="CA119" s="12"/>
      <c r="CB119" s="12"/>
      <c r="CC119" s="12"/>
      <c r="CD119" s="12"/>
    </row>
    <row r="120" spans="1:82" ht="12.75">
      <c r="A120" s="17"/>
      <c r="B120" s="831"/>
      <c r="C120" s="831"/>
      <c r="D120" s="831"/>
      <c r="E120" s="831"/>
      <c r="F120" s="17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7"/>
      <c r="W120" s="17"/>
      <c r="X120" s="17"/>
      <c r="Y120" s="17"/>
      <c r="Z120" s="17"/>
      <c r="AA120" s="21"/>
      <c r="AB120" s="17"/>
      <c r="AC120" s="21"/>
      <c r="AD120" s="21"/>
      <c r="AE120" s="21"/>
      <c r="AF120" s="21"/>
      <c r="AG120" s="21"/>
      <c r="AH120" s="21"/>
      <c r="AI120" s="22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17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2"/>
      <c r="CA120" s="12"/>
      <c r="CB120" s="12"/>
      <c r="CC120" s="12"/>
      <c r="CD120" s="12"/>
    </row>
    <row r="121" spans="1:82" ht="12.75">
      <c r="A121" s="17"/>
      <c r="B121" s="831"/>
      <c r="C121" s="831"/>
      <c r="D121" s="831"/>
      <c r="E121" s="831"/>
      <c r="F121" s="17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7"/>
      <c r="W121" s="17"/>
      <c r="X121" s="17"/>
      <c r="Y121" s="17"/>
      <c r="Z121" s="17"/>
      <c r="AA121" s="21"/>
      <c r="AB121" s="17"/>
      <c r="AC121" s="21"/>
      <c r="AD121" s="21"/>
      <c r="AE121" s="21"/>
      <c r="AF121" s="21"/>
      <c r="AG121" s="21"/>
      <c r="AH121" s="21"/>
      <c r="AI121" s="22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17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2"/>
      <c r="CA121" s="12"/>
      <c r="CB121" s="12"/>
      <c r="CC121" s="12"/>
      <c r="CD121" s="12"/>
    </row>
    <row r="122" spans="1:82" ht="12.75">
      <c r="A122" s="17"/>
      <c r="B122" s="831"/>
      <c r="C122" s="831"/>
      <c r="D122" s="831"/>
      <c r="E122" s="831"/>
      <c r="F122" s="17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7"/>
      <c r="W122" s="17"/>
      <c r="X122" s="17"/>
      <c r="Y122" s="17"/>
      <c r="Z122" s="17"/>
      <c r="AA122" s="21"/>
      <c r="AB122" s="17"/>
      <c r="AC122" s="21"/>
      <c r="AD122" s="21"/>
      <c r="AE122" s="21"/>
      <c r="AF122" s="21"/>
      <c r="AG122" s="21"/>
      <c r="AH122" s="21"/>
      <c r="AI122" s="22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17"/>
      <c r="AV122" s="21"/>
      <c r="AW122" s="21"/>
      <c r="AX122" s="21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21"/>
      <c r="BO122" s="21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2"/>
      <c r="CA122" s="12"/>
      <c r="CB122" s="12"/>
      <c r="CC122" s="12"/>
      <c r="CD122" s="12"/>
    </row>
    <row r="123" spans="1:82" ht="12.75">
      <c r="A123" s="17"/>
      <c r="B123" s="17"/>
      <c r="C123" s="17"/>
      <c r="D123" s="17"/>
      <c r="E123" s="17"/>
      <c r="F123" s="17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7"/>
      <c r="W123" s="17"/>
      <c r="X123" s="17"/>
      <c r="Y123" s="17"/>
      <c r="Z123" s="17"/>
      <c r="AA123" s="21"/>
      <c r="AB123" s="17"/>
      <c r="AC123" s="21"/>
      <c r="AD123" s="21"/>
      <c r="AE123" s="21"/>
      <c r="AF123" s="21"/>
      <c r="AG123" s="21"/>
      <c r="AH123" s="21"/>
      <c r="AI123" s="22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17"/>
      <c r="AV123" s="21"/>
      <c r="AW123" s="21"/>
      <c r="AX123" s="21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21"/>
      <c r="BO123" s="21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2"/>
      <c r="CA123" s="12"/>
      <c r="CB123" s="12"/>
      <c r="CC123" s="12"/>
      <c r="CD123" s="12"/>
    </row>
    <row r="124" spans="1:82" ht="12.75">
      <c r="A124" s="17"/>
      <c r="B124" s="17"/>
      <c r="C124" s="17"/>
      <c r="D124" s="17"/>
      <c r="E124" s="17"/>
      <c r="F124" s="17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7"/>
      <c r="W124" s="17"/>
      <c r="X124" s="17"/>
      <c r="Y124" s="17"/>
      <c r="Z124" s="17"/>
      <c r="AA124" s="21"/>
      <c r="AB124" s="17"/>
      <c r="AC124" s="21"/>
      <c r="AD124" s="21"/>
      <c r="AE124" s="21"/>
      <c r="AF124" s="21"/>
      <c r="AG124" s="21"/>
      <c r="AH124" s="21"/>
      <c r="AI124" s="22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17"/>
      <c r="AV124" s="21"/>
      <c r="AW124" s="21"/>
      <c r="AX124" s="21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21"/>
      <c r="BO124" s="21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2"/>
      <c r="CA124" s="12"/>
      <c r="CB124" s="12"/>
      <c r="CC124" s="12"/>
      <c r="CD124" s="12"/>
    </row>
    <row r="125" spans="1:82" ht="12.75">
      <c r="A125" s="17"/>
      <c r="B125" s="831"/>
      <c r="C125" s="831"/>
      <c r="D125" s="831"/>
      <c r="E125" s="831"/>
      <c r="F125" s="17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7"/>
      <c r="W125" s="17"/>
      <c r="X125" s="17"/>
      <c r="Y125" s="17"/>
      <c r="Z125" s="17"/>
      <c r="AA125" s="21"/>
      <c r="AB125" s="17"/>
      <c r="AC125" s="21"/>
      <c r="AD125" s="21"/>
      <c r="AE125" s="21"/>
      <c r="AF125" s="21"/>
      <c r="AG125" s="21"/>
      <c r="AH125" s="21"/>
      <c r="AI125" s="22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17"/>
      <c r="AV125" s="21"/>
      <c r="AW125" s="21"/>
      <c r="AX125" s="21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21"/>
      <c r="BO125" s="21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2"/>
      <c r="CA125" s="12"/>
      <c r="CB125" s="12"/>
      <c r="CC125" s="12"/>
      <c r="CD125" s="12"/>
    </row>
    <row r="126" spans="1:82" ht="12.75">
      <c r="A126" s="17"/>
      <c r="B126" s="847"/>
      <c r="C126" s="847"/>
      <c r="D126" s="847"/>
      <c r="E126" s="847"/>
      <c r="F126" s="17"/>
      <c r="G126" s="17"/>
      <c r="H126" s="18"/>
      <c r="I126" s="25"/>
      <c r="J126" s="18"/>
      <c r="K126" s="25"/>
      <c r="L126" s="18"/>
      <c r="M126" s="25"/>
      <c r="N126" s="18"/>
      <c r="O126" s="25"/>
      <c r="P126" s="18"/>
      <c r="Q126" s="26"/>
      <c r="R126" s="18"/>
      <c r="S126" s="25"/>
      <c r="T126" s="18"/>
      <c r="U126" s="25"/>
      <c r="V126" s="17"/>
      <c r="W126" s="25"/>
      <c r="X126" s="17"/>
      <c r="Y126" s="25"/>
      <c r="Z126" s="17"/>
      <c r="AA126" s="25"/>
      <c r="AB126" s="17"/>
      <c r="AC126" s="25"/>
      <c r="AD126" s="21"/>
      <c r="AE126" s="26"/>
      <c r="AF126" s="21"/>
      <c r="AG126" s="25"/>
      <c r="AH126" s="21"/>
      <c r="AI126" s="26"/>
      <c r="AJ126" s="21"/>
      <c r="AK126" s="25"/>
      <c r="AL126" s="21"/>
      <c r="AM126" s="26"/>
      <c r="AN126" s="21"/>
      <c r="AO126" s="27"/>
      <c r="AP126" s="21"/>
      <c r="AQ126" s="25"/>
      <c r="AR126" s="21"/>
      <c r="AS126" s="25"/>
      <c r="AT126" s="21"/>
      <c r="AU126" s="25"/>
      <c r="AV126" s="21"/>
      <c r="AW126" s="25"/>
      <c r="AX126" s="21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1"/>
      <c r="BO126" s="25"/>
      <c r="BP126" s="17"/>
      <c r="BQ126" s="25"/>
      <c r="BR126" s="17"/>
      <c r="BS126" s="25"/>
      <c r="BT126" s="17"/>
      <c r="BU126" s="25"/>
      <c r="BV126" s="17"/>
      <c r="BW126" s="25"/>
      <c r="BX126" s="17"/>
      <c r="BY126" s="24"/>
      <c r="BZ126" s="12"/>
      <c r="CA126" s="12"/>
      <c r="CB126" s="12"/>
      <c r="CC126" s="12"/>
      <c r="CD126" s="12"/>
    </row>
    <row r="127" spans="1:82" ht="12.75">
      <c r="A127" s="28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1:82" ht="15.75">
      <c r="A128" s="858"/>
      <c r="B128" s="858"/>
      <c r="C128" s="858"/>
      <c r="D128" s="858"/>
      <c r="E128" s="858"/>
      <c r="F128" s="858"/>
      <c r="G128" s="858"/>
      <c r="H128" s="858"/>
      <c r="I128" s="858"/>
      <c r="J128" s="858"/>
      <c r="K128" s="858"/>
      <c r="L128" s="858"/>
      <c r="M128" s="858"/>
      <c r="N128" s="858"/>
      <c r="O128" s="858"/>
      <c r="P128" s="858"/>
      <c r="Q128" s="858"/>
      <c r="R128" s="858"/>
      <c r="S128" s="858"/>
      <c r="T128" s="858"/>
      <c r="U128" s="858"/>
      <c r="V128" s="858"/>
      <c r="W128" s="858"/>
      <c r="X128" s="858"/>
      <c r="Y128" s="858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2"/>
      <c r="BY128" s="12"/>
      <c r="BZ128" s="12"/>
      <c r="CA128" s="12"/>
      <c r="CB128" s="12"/>
      <c r="CC128" s="12"/>
      <c r="CD128" s="12"/>
    </row>
    <row r="129" spans="1:82" ht="12.75">
      <c r="A129" s="848"/>
      <c r="B129" s="859"/>
      <c r="C129" s="859"/>
      <c r="D129" s="859"/>
      <c r="E129" s="859"/>
      <c r="F129" s="848"/>
      <c r="G129" s="850"/>
      <c r="H129" s="846"/>
      <c r="I129" s="846"/>
      <c r="J129" s="846"/>
      <c r="K129" s="846"/>
      <c r="L129" s="846"/>
      <c r="M129" s="846"/>
      <c r="N129" s="846"/>
      <c r="O129" s="846"/>
      <c r="P129" s="846"/>
      <c r="Q129" s="846"/>
      <c r="R129" s="846"/>
      <c r="S129" s="846"/>
      <c r="T129" s="846"/>
      <c r="U129" s="846"/>
      <c r="V129" s="846"/>
      <c r="W129" s="846"/>
      <c r="X129" s="846"/>
      <c r="Y129" s="846"/>
      <c r="Z129" s="846"/>
      <c r="AA129" s="846"/>
      <c r="AB129" s="846"/>
      <c r="AC129" s="846"/>
      <c r="AD129" s="846"/>
      <c r="AE129" s="846"/>
      <c r="AF129" s="846"/>
      <c r="AG129" s="846"/>
      <c r="AH129" s="846"/>
      <c r="AI129" s="846"/>
      <c r="AJ129" s="846"/>
      <c r="AK129" s="846"/>
      <c r="AL129" s="846"/>
      <c r="AM129" s="846"/>
      <c r="AN129" s="846"/>
      <c r="AO129" s="846"/>
      <c r="AP129" s="846"/>
      <c r="AQ129" s="846"/>
      <c r="AR129" s="846"/>
      <c r="AS129" s="846"/>
      <c r="AT129" s="29"/>
      <c r="AU129" s="29"/>
      <c r="AV129" s="846"/>
      <c r="AW129" s="846"/>
      <c r="AX129" s="846"/>
      <c r="AY129" s="846"/>
      <c r="AZ129" s="846"/>
      <c r="BA129" s="846"/>
      <c r="BB129" s="846"/>
      <c r="BC129" s="846"/>
      <c r="BD129" s="846"/>
      <c r="BE129" s="846"/>
      <c r="BF129" s="846"/>
      <c r="BG129" s="846"/>
      <c r="BH129" s="846"/>
      <c r="BI129" s="846"/>
      <c r="BJ129" s="846"/>
      <c r="BK129" s="846"/>
      <c r="BL129" s="846"/>
      <c r="BM129" s="846"/>
      <c r="BN129" s="846"/>
      <c r="BO129" s="846"/>
      <c r="BP129" s="846"/>
      <c r="BQ129" s="846"/>
      <c r="BR129" s="847"/>
      <c r="BS129" s="847"/>
      <c r="BT129" s="846"/>
      <c r="BU129" s="846"/>
      <c r="BV129" s="850"/>
      <c r="BW129" s="850"/>
      <c r="BX129" s="12"/>
      <c r="BY129" s="12"/>
      <c r="BZ129" s="12"/>
      <c r="CA129" s="12"/>
      <c r="CB129" s="12"/>
      <c r="CC129" s="12"/>
      <c r="CD129" s="12"/>
    </row>
    <row r="130" spans="1:82" ht="12.75">
      <c r="A130" s="848"/>
      <c r="B130" s="859"/>
      <c r="C130" s="859"/>
      <c r="D130" s="859"/>
      <c r="E130" s="859"/>
      <c r="F130" s="848"/>
      <c r="G130" s="848"/>
      <c r="H130" s="847"/>
      <c r="I130" s="847"/>
      <c r="J130" s="847"/>
      <c r="K130" s="847"/>
      <c r="L130" s="847"/>
      <c r="M130" s="847"/>
      <c r="N130" s="847"/>
      <c r="O130" s="847"/>
      <c r="P130" s="847"/>
      <c r="Q130" s="847"/>
      <c r="R130" s="847"/>
      <c r="S130" s="847"/>
      <c r="T130" s="847"/>
      <c r="U130" s="847"/>
      <c r="V130" s="847"/>
      <c r="W130" s="847"/>
      <c r="X130" s="847"/>
      <c r="Y130" s="847"/>
      <c r="Z130" s="847"/>
      <c r="AA130" s="847"/>
      <c r="AB130" s="847"/>
      <c r="AC130" s="847"/>
      <c r="AD130" s="847"/>
      <c r="AE130" s="847"/>
      <c r="AF130" s="849"/>
      <c r="AG130" s="849"/>
      <c r="AH130" s="847"/>
      <c r="AI130" s="847"/>
      <c r="AJ130" s="847"/>
      <c r="AK130" s="847"/>
      <c r="AL130" s="847"/>
      <c r="AM130" s="847"/>
      <c r="AN130" s="849"/>
      <c r="AO130" s="849"/>
      <c r="AP130" s="847"/>
      <c r="AQ130" s="847"/>
      <c r="AR130" s="847"/>
      <c r="AS130" s="847"/>
      <c r="AT130" s="847"/>
      <c r="AU130" s="847"/>
      <c r="AV130" s="849"/>
      <c r="AW130" s="849"/>
      <c r="AX130" s="847"/>
      <c r="AY130" s="847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847"/>
      <c r="BO130" s="847"/>
      <c r="BP130" s="849"/>
      <c r="BQ130" s="849"/>
      <c r="BR130" s="847"/>
      <c r="BS130" s="847"/>
      <c r="BT130" s="847"/>
      <c r="BU130" s="847"/>
      <c r="BV130" s="850"/>
      <c r="BW130" s="850"/>
      <c r="BX130" s="12"/>
      <c r="BY130" s="12"/>
      <c r="BZ130" s="12"/>
      <c r="CA130" s="12"/>
      <c r="CB130" s="12"/>
      <c r="CC130" s="12"/>
      <c r="CD130" s="12"/>
    </row>
    <row r="131" spans="1:82" ht="12.75">
      <c r="A131" s="848"/>
      <c r="B131" s="859"/>
      <c r="C131" s="859"/>
      <c r="D131" s="859"/>
      <c r="E131" s="859"/>
      <c r="F131" s="848"/>
      <c r="G131" s="848"/>
      <c r="H131" s="12"/>
      <c r="I131" s="14"/>
      <c r="J131" s="12"/>
      <c r="K131" s="14"/>
      <c r="L131" s="12"/>
      <c r="M131" s="14"/>
      <c r="N131" s="12"/>
      <c r="O131" s="14"/>
      <c r="P131" s="12"/>
      <c r="Q131" s="14"/>
      <c r="R131" s="12"/>
      <c r="S131" s="14"/>
      <c r="T131" s="12"/>
      <c r="U131" s="14"/>
      <c r="V131" s="12"/>
      <c r="W131" s="14"/>
      <c r="X131" s="12"/>
      <c r="Y131" s="14"/>
      <c r="Z131" s="12"/>
      <c r="AA131" s="14"/>
      <c r="AB131" s="12"/>
      <c r="AC131" s="14"/>
      <c r="AD131" s="12"/>
      <c r="AE131" s="14"/>
      <c r="AF131" s="30"/>
      <c r="AG131" s="31"/>
      <c r="AH131" s="12"/>
      <c r="AI131" s="14"/>
      <c r="AJ131" s="12"/>
      <c r="AK131" s="14"/>
      <c r="AL131" s="12"/>
      <c r="AM131" s="14"/>
      <c r="AN131" s="30"/>
      <c r="AO131" s="31"/>
      <c r="AP131" s="12"/>
      <c r="AQ131" s="14"/>
      <c r="AR131" s="12"/>
      <c r="AS131" s="14"/>
      <c r="AT131" s="12"/>
      <c r="AU131" s="14"/>
      <c r="AV131" s="30"/>
      <c r="AW131" s="31"/>
      <c r="AX131" s="12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2"/>
      <c r="BO131" s="14"/>
      <c r="BP131" s="30"/>
      <c r="BQ131" s="31"/>
      <c r="BR131" s="12"/>
      <c r="BS131" s="14"/>
      <c r="BT131" s="12"/>
      <c r="BU131" s="14"/>
      <c r="BV131" s="850"/>
      <c r="BW131" s="850"/>
      <c r="BX131" s="12"/>
      <c r="BY131" s="12"/>
      <c r="BZ131" s="12"/>
      <c r="CA131" s="12"/>
      <c r="CB131" s="12"/>
      <c r="CC131" s="12"/>
      <c r="CD131" s="12"/>
    </row>
    <row r="132" spans="1:82" ht="12.75">
      <c r="A132" s="17"/>
      <c r="B132" s="847"/>
      <c r="C132" s="847"/>
      <c r="D132" s="847"/>
      <c r="E132" s="847"/>
      <c r="F132" s="17"/>
      <c r="G132" s="17"/>
      <c r="H132" s="12"/>
      <c r="I132" s="12"/>
      <c r="J132" s="30"/>
      <c r="K132" s="30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30"/>
      <c r="AG132" s="30"/>
      <c r="AH132" s="12"/>
      <c r="AI132" s="12"/>
      <c r="AJ132" s="12"/>
      <c r="AK132" s="12"/>
      <c r="AL132" s="12"/>
      <c r="AM132" s="12"/>
      <c r="AN132" s="30"/>
      <c r="AO132" s="30"/>
      <c r="AP132" s="12"/>
      <c r="AQ132" s="12"/>
      <c r="AR132" s="12"/>
      <c r="AS132" s="12"/>
      <c r="AT132" s="12"/>
      <c r="AU132" s="12"/>
      <c r="AV132" s="30"/>
      <c r="AW132" s="30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30"/>
      <c r="BQ132" s="30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1:82" ht="12.75">
      <c r="A133" s="17"/>
      <c r="B133" s="839"/>
      <c r="C133" s="838"/>
      <c r="D133" s="838"/>
      <c r="E133" s="838"/>
      <c r="F133" s="17"/>
      <c r="G133" s="17"/>
      <c r="H133" s="12"/>
      <c r="I133" s="12"/>
      <c r="J133" s="30"/>
      <c r="K133" s="30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30"/>
      <c r="AG133" s="30"/>
      <c r="AH133" s="12"/>
      <c r="AI133" s="12"/>
      <c r="AJ133" s="12"/>
      <c r="AK133" s="12"/>
      <c r="AL133" s="12"/>
      <c r="AM133" s="12"/>
      <c r="AN133" s="30"/>
      <c r="AO133" s="30"/>
      <c r="AP133" s="12"/>
      <c r="AQ133" s="12"/>
      <c r="AR133" s="12"/>
      <c r="AS133" s="12"/>
      <c r="AT133" s="12"/>
      <c r="AU133" s="12"/>
      <c r="AV133" s="30"/>
      <c r="AW133" s="30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30"/>
      <c r="BQ133" s="30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1:82" ht="12.75">
      <c r="A134" s="17"/>
      <c r="B134" s="831"/>
      <c r="C134" s="831"/>
      <c r="D134" s="831"/>
      <c r="E134" s="831"/>
      <c r="F134" s="17"/>
      <c r="G134" s="17"/>
      <c r="H134" s="12"/>
      <c r="I134" s="12"/>
      <c r="J134" s="30"/>
      <c r="K134" s="30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30"/>
      <c r="AG134" s="30"/>
      <c r="AH134" s="12"/>
      <c r="AI134" s="12"/>
      <c r="AJ134" s="12"/>
      <c r="AK134" s="12"/>
      <c r="AL134" s="12"/>
      <c r="AM134" s="12"/>
      <c r="AN134" s="30"/>
      <c r="AO134" s="30"/>
      <c r="AP134" s="12"/>
      <c r="AQ134" s="12"/>
      <c r="AR134" s="12"/>
      <c r="AS134" s="12"/>
      <c r="AT134" s="12"/>
      <c r="AU134" s="12"/>
      <c r="AV134" s="30"/>
      <c r="AW134" s="30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30"/>
      <c r="BQ134" s="30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1:82" ht="12.75">
      <c r="A135" s="17"/>
      <c r="B135" s="831"/>
      <c r="C135" s="831"/>
      <c r="D135" s="831"/>
      <c r="E135" s="831"/>
      <c r="F135" s="17"/>
      <c r="G135" s="17"/>
      <c r="H135" s="12"/>
      <c r="I135" s="12"/>
      <c r="J135" s="30"/>
      <c r="K135" s="30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30"/>
      <c r="AG135" s="30"/>
      <c r="AH135" s="12"/>
      <c r="AI135" s="12"/>
      <c r="AJ135" s="12"/>
      <c r="AK135" s="12"/>
      <c r="AL135" s="12"/>
      <c r="AM135" s="12"/>
      <c r="AN135" s="30"/>
      <c r="AO135" s="30"/>
      <c r="AP135" s="12"/>
      <c r="AQ135" s="12"/>
      <c r="AR135" s="12"/>
      <c r="AS135" s="12"/>
      <c r="AT135" s="12"/>
      <c r="AU135" s="12"/>
      <c r="AV135" s="30"/>
      <c r="AW135" s="30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30"/>
      <c r="BQ135" s="30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1:82" ht="12.75">
      <c r="A136" s="17"/>
      <c r="B136" s="839"/>
      <c r="C136" s="838"/>
      <c r="D136" s="838"/>
      <c r="E136" s="838"/>
      <c r="F136" s="17"/>
      <c r="G136" s="17"/>
      <c r="H136" s="12"/>
      <c r="I136" s="12"/>
      <c r="J136" s="30"/>
      <c r="K136" s="30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30"/>
      <c r="AG136" s="30"/>
      <c r="AH136" s="12"/>
      <c r="AI136" s="12"/>
      <c r="AJ136" s="12"/>
      <c r="AK136" s="12"/>
      <c r="AL136" s="12"/>
      <c r="AM136" s="12"/>
      <c r="AN136" s="30"/>
      <c r="AO136" s="30"/>
      <c r="AP136" s="12"/>
      <c r="AQ136" s="12"/>
      <c r="AR136" s="12"/>
      <c r="AS136" s="12"/>
      <c r="AT136" s="12"/>
      <c r="AU136" s="12"/>
      <c r="AV136" s="30"/>
      <c r="AW136" s="30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30"/>
      <c r="BQ136" s="30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1:82" ht="12.75">
      <c r="A137" s="17"/>
      <c r="B137" s="840"/>
      <c r="C137" s="831"/>
      <c r="D137" s="831"/>
      <c r="E137" s="831"/>
      <c r="F137" s="17"/>
      <c r="G137" s="17"/>
      <c r="H137" s="12"/>
      <c r="I137" s="12"/>
      <c r="J137" s="30"/>
      <c r="K137" s="30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30"/>
      <c r="AG137" s="30"/>
      <c r="AH137" s="12"/>
      <c r="AI137" s="12"/>
      <c r="AJ137" s="12"/>
      <c r="AK137" s="12"/>
      <c r="AL137" s="12"/>
      <c r="AM137" s="12"/>
      <c r="AN137" s="30"/>
      <c r="AO137" s="30"/>
      <c r="AP137" s="12"/>
      <c r="AQ137" s="12"/>
      <c r="AR137" s="12"/>
      <c r="AS137" s="12"/>
      <c r="AT137" s="12"/>
      <c r="AU137" s="12"/>
      <c r="AV137" s="30"/>
      <c r="AW137" s="30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30"/>
      <c r="BQ137" s="30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1:82" ht="12.75">
      <c r="A138" s="17"/>
      <c r="B138" s="840"/>
      <c r="C138" s="831"/>
      <c r="D138" s="831"/>
      <c r="E138" s="831"/>
      <c r="F138" s="17"/>
      <c r="G138" s="17"/>
      <c r="H138" s="12"/>
      <c r="I138" s="12"/>
      <c r="J138" s="30"/>
      <c r="K138" s="30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30"/>
      <c r="AG138" s="30"/>
      <c r="AH138" s="12"/>
      <c r="AI138" s="12"/>
      <c r="AJ138" s="12"/>
      <c r="AK138" s="12"/>
      <c r="AL138" s="12"/>
      <c r="AM138" s="12"/>
      <c r="AN138" s="30"/>
      <c r="AO138" s="30"/>
      <c r="AP138" s="12"/>
      <c r="AQ138" s="12"/>
      <c r="AR138" s="12"/>
      <c r="AS138" s="12"/>
      <c r="AT138" s="12"/>
      <c r="AU138" s="12"/>
      <c r="AV138" s="30"/>
      <c r="AW138" s="30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30"/>
      <c r="BQ138" s="30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1:82" ht="12.75">
      <c r="A139" s="17"/>
      <c r="B139" s="839"/>
      <c r="C139" s="839"/>
      <c r="D139" s="839"/>
      <c r="E139" s="839"/>
      <c r="F139" s="17"/>
      <c r="G139" s="17"/>
      <c r="H139" s="12"/>
      <c r="I139" s="12"/>
      <c r="J139" s="30"/>
      <c r="K139" s="30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30"/>
      <c r="AG139" s="30"/>
      <c r="AH139" s="12"/>
      <c r="AI139" s="12"/>
      <c r="AJ139" s="12"/>
      <c r="AK139" s="12"/>
      <c r="AL139" s="12"/>
      <c r="AM139" s="12"/>
      <c r="AN139" s="30"/>
      <c r="AO139" s="30"/>
      <c r="AP139" s="12"/>
      <c r="AQ139" s="12"/>
      <c r="AR139" s="12"/>
      <c r="AS139" s="12"/>
      <c r="AT139" s="12"/>
      <c r="AU139" s="12"/>
      <c r="AV139" s="30"/>
      <c r="AW139" s="30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30"/>
      <c r="BQ139" s="30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1:82" ht="12.75">
      <c r="A140" s="17"/>
      <c r="B140" s="838"/>
      <c r="C140" s="839"/>
      <c r="D140" s="839"/>
      <c r="E140" s="839"/>
      <c r="F140" s="17"/>
      <c r="G140" s="17"/>
      <c r="H140" s="12"/>
      <c r="I140" s="12"/>
      <c r="J140" s="30"/>
      <c r="K140" s="30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30"/>
      <c r="AG140" s="30"/>
      <c r="AH140" s="12"/>
      <c r="AI140" s="12"/>
      <c r="AJ140" s="12"/>
      <c r="AK140" s="12"/>
      <c r="AL140" s="12"/>
      <c r="AM140" s="12"/>
      <c r="AN140" s="30"/>
      <c r="AO140" s="30"/>
      <c r="AP140" s="12"/>
      <c r="AQ140" s="12"/>
      <c r="AR140" s="12"/>
      <c r="AS140" s="12"/>
      <c r="AT140" s="12"/>
      <c r="AU140" s="12"/>
      <c r="AV140" s="30"/>
      <c r="AW140" s="30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30"/>
      <c r="BQ140" s="30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1:82" ht="12.75">
      <c r="A141" s="17"/>
      <c r="B141" s="847"/>
      <c r="C141" s="847"/>
      <c r="D141" s="847"/>
      <c r="E141" s="847"/>
      <c r="F141" s="17"/>
      <c r="G141" s="17"/>
      <c r="H141" s="12"/>
      <c r="I141" s="12"/>
      <c r="J141" s="30"/>
      <c r="K141" s="30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30"/>
      <c r="AG141" s="30"/>
      <c r="AH141" s="12"/>
      <c r="AI141" s="12"/>
      <c r="AJ141" s="12"/>
      <c r="AK141" s="12"/>
      <c r="AL141" s="12"/>
      <c r="AM141" s="12"/>
      <c r="AN141" s="30"/>
      <c r="AO141" s="30"/>
      <c r="AP141" s="12"/>
      <c r="AQ141" s="12"/>
      <c r="AR141" s="12"/>
      <c r="AS141" s="12"/>
      <c r="AT141" s="12"/>
      <c r="AU141" s="12"/>
      <c r="AV141" s="30"/>
      <c r="AW141" s="30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30"/>
      <c r="BQ141" s="30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1:82" ht="12.75">
      <c r="A142" s="17"/>
      <c r="B142" s="840"/>
      <c r="C142" s="831"/>
      <c r="D142" s="831"/>
      <c r="E142" s="831"/>
      <c r="F142" s="17"/>
      <c r="G142" s="17"/>
      <c r="H142" s="12"/>
      <c r="I142" s="12"/>
      <c r="J142" s="30"/>
      <c r="K142" s="30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30"/>
      <c r="AG142" s="30"/>
      <c r="AH142" s="12"/>
      <c r="AI142" s="12"/>
      <c r="AJ142" s="12"/>
      <c r="AK142" s="12"/>
      <c r="AL142" s="12"/>
      <c r="AM142" s="12"/>
      <c r="AN142" s="30"/>
      <c r="AO142" s="30"/>
      <c r="AP142" s="12"/>
      <c r="AQ142" s="12"/>
      <c r="AR142" s="12"/>
      <c r="AS142" s="12"/>
      <c r="AT142" s="12"/>
      <c r="AU142" s="12"/>
      <c r="AV142" s="30"/>
      <c r="AW142" s="30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30"/>
      <c r="BQ142" s="30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1:82" ht="12.75">
      <c r="A143" s="17"/>
      <c r="B143" s="840"/>
      <c r="C143" s="831"/>
      <c r="D143" s="831"/>
      <c r="E143" s="831"/>
      <c r="F143" s="17"/>
      <c r="G143" s="17"/>
      <c r="H143" s="12"/>
      <c r="I143" s="12"/>
      <c r="J143" s="30"/>
      <c r="K143" s="30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30"/>
      <c r="AG143" s="30"/>
      <c r="AH143" s="12"/>
      <c r="AI143" s="12"/>
      <c r="AJ143" s="12"/>
      <c r="AK143" s="12"/>
      <c r="AL143" s="12"/>
      <c r="AM143" s="12"/>
      <c r="AN143" s="30"/>
      <c r="AO143" s="30"/>
      <c r="AP143" s="12"/>
      <c r="AQ143" s="12"/>
      <c r="AR143" s="12"/>
      <c r="AS143" s="12"/>
      <c r="AT143" s="12"/>
      <c r="AU143" s="12"/>
      <c r="AV143" s="30"/>
      <c r="AW143" s="30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30"/>
      <c r="BQ143" s="30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1:82" ht="12.75">
      <c r="A144" s="17"/>
      <c r="B144" s="839"/>
      <c r="C144" s="838"/>
      <c r="D144" s="838"/>
      <c r="E144" s="838"/>
      <c r="F144" s="17"/>
      <c r="G144" s="17"/>
      <c r="H144" s="12"/>
      <c r="I144" s="12"/>
      <c r="J144" s="30"/>
      <c r="K144" s="30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30"/>
      <c r="AG144" s="30"/>
      <c r="AH144" s="12"/>
      <c r="AI144" s="12"/>
      <c r="AJ144" s="12"/>
      <c r="AK144" s="12"/>
      <c r="AL144" s="12"/>
      <c r="AM144" s="12"/>
      <c r="AN144" s="30"/>
      <c r="AO144" s="30"/>
      <c r="AP144" s="12"/>
      <c r="AQ144" s="12"/>
      <c r="AR144" s="12"/>
      <c r="AS144" s="12"/>
      <c r="AT144" s="12"/>
      <c r="AU144" s="12"/>
      <c r="AV144" s="30"/>
      <c r="AW144" s="30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30"/>
      <c r="BQ144" s="30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1:82" ht="12.75">
      <c r="A145" s="17"/>
      <c r="B145" s="831"/>
      <c r="C145" s="831"/>
      <c r="D145" s="831"/>
      <c r="E145" s="831"/>
      <c r="F145" s="17"/>
      <c r="G145" s="17"/>
      <c r="H145" s="12"/>
      <c r="I145" s="12"/>
      <c r="J145" s="30"/>
      <c r="K145" s="30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30"/>
      <c r="AG145" s="30"/>
      <c r="AH145" s="12"/>
      <c r="AI145" s="12"/>
      <c r="AJ145" s="12"/>
      <c r="AK145" s="12"/>
      <c r="AL145" s="12"/>
      <c r="AM145" s="12"/>
      <c r="AN145" s="30"/>
      <c r="AO145" s="30"/>
      <c r="AP145" s="12"/>
      <c r="AQ145" s="12"/>
      <c r="AR145" s="12"/>
      <c r="AS145" s="12"/>
      <c r="AT145" s="12"/>
      <c r="AU145" s="12"/>
      <c r="AV145" s="30"/>
      <c r="AW145" s="30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30"/>
      <c r="BQ145" s="30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1:82" ht="12.75">
      <c r="A146" s="17"/>
      <c r="B146" s="831"/>
      <c r="C146" s="831"/>
      <c r="D146" s="831"/>
      <c r="E146" s="831"/>
      <c r="F146" s="17"/>
      <c r="G146" s="17"/>
      <c r="H146" s="12"/>
      <c r="I146" s="12"/>
      <c r="J146" s="30"/>
      <c r="K146" s="30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30"/>
      <c r="AG146" s="30"/>
      <c r="AH146" s="12"/>
      <c r="AI146" s="12"/>
      <c r="AJ146" s="12"/>
      <c r="AK146" s="12"/>
      <c r="AL146" s="12"/>
      <c r="AM146" s="12"/>
      <c r="AN146" s="30"/>
      <c r="AO146" s="30"/>
      <c r="AP146" s="12"/>
      <c r="AQ146" s="12"/>
      <c r="AR146" s="12"/>
      <c r="AS146" s="12"/>
      <c r="AT146" s="12"/>
      <c r="AU146" s="12"/>
      <c r="AV146" s="30"/>
      <c r="AW146" s="30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30"/>
      <c r="BQ146" s="30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1:82" ht="12.75">
      <c r="A147" s="17"/>
      <c r="B147" s="831"/>
      <c r="C147" s="831"/>
      <c r="D147" s="831"/>
      <c r="E147" s="831"/>
      <c r="F147" s="17"/>
      <c r="G147" s="17"/>
      <c r="H147" s="12"/>
      <c r="I147" s="12"/>
      <c r="J147" s="30"/>
      <c r="K147" s="30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30"/>
      <c r="AG147" s="30"/>
      <c r="AH147" s="12"/>
      <c r="AI147" s="12"/>
      <c r="AJ147" s="12"/>
      <c r="AK147" s="12"/>
      <c r="AL147" s="12"/>
      <c r="AM147" s="12"/>
      <c r="AN147" s="30"/>
      <c r="AO147" s="30"/>
      <c r="AP147" s="12"/>
      <c r="AQ147" s="12"/>
      <c r="AR147" s="12"/>
      <c r="AS147" s="12"/>
      <c r="AT147" s="12"/>
      <c r="AU147" s="12"/>
      <c r="AV147" s="30"/>
      <c r="AW147" s="30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30"/>
      <c r="BQ147" s="30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1:82" ht="12.75">
      <c r="A148" s="17"/>
      <c r="B148" s="831"/>
      <c r="C148" s="831"/>
      <c r="D148" s="831"/>
      <c r="E148" s="831"/>
      <c r="F148" s="17"/>
      <c r="G148" s="17"/>
      <c r="H148" s="12"/>
      <c r="I148" s="12"/>
      <c r="J148" s="30"/>
      <c r="K148" s="30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30"/>
      <c r="AG148" s="30"/>
      <c r="AH148" s="12"/>
      <c r="AI148" s="12"/>
      <c r="AJ148" s="12"/>
      <c r="AK148" s="12"/>
      <c r="AL148" s="12"/>
      <c r="AM148" s="12"/>
      <c r="AN148" s="30"/>
      <c r="AO148" s="30"/>
      <c r="AP148" s="12"/>
      <c r="AQ148" s="12"/>
      <c r="AR148" s="12"/>
      <c r="AS148" s="12"/>
      <c r="AT148" s="12"/>
      <c r="AU148" s="12"/>
      <c r="AV148" s="30"/>
      <c r="AW148" s="30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30"/>
      <c r="BQ148" s="30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1:82" ht="12.75">
      <c r="A149" s="17"/>
      <c r="B149" s="831"/>
      <c r="C149" s="831"/>
      <c r="D149" s="831"/>
      <c r="E149" s="831"/>
      <c r="F149" s="17"/>
      <c r="G149" s="17"/>
      <c r="H149" s="12"/>
      <c r="I149" s="12"/>
      <c r="J149" s="30"/>
      <c r="K149" s="30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30"/>
      <c r="AG149" s="30"/>
      <c r="AH149" s="12"/>
      <c r="AI149" s="12"/>
      <c r="AJ149" s="12"/>
      <c r="AK149" s="12"/>
      <c r="AL149" s="12"/>
      <c r="AM149" s="12"/>
      <c r="AN149" s="30"/>
      <c r="AO149" s="30"/>
      <c r="AP149" s="12"/>
      <c r="AQ149" s="12"/>
      <c r="AR149" s="12"/>
      <c r="AS149" s="12"/>
      <c r="AT149" s="12"/>
      <c r="AU149" s="12"/>
      <c r="AV149" s="30"/>
      <c r="AW149" s="30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30"/>
      <c r="BQ149" s="30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1:82" ht="12.75">
      <c r="A150" s="17"/>
      <c r="B150" s="840"/>
      <c r="C150" s="831"/>
      <c r="D150" s="831"/>
      <c r="E150" s="831"/>
      <c r="F150" s="17"/>
      <c r="G150" s="17"/>
      <c r="H150" s="12"/>
      <c r="I150" s="12"/>
      <c r="J150" s="30"/>
      <c r="K150" s="30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30"/>
      <c r="AG150" s="30"/>
      <c r="AH150" s="12"/>
      <c r="AI150" s="12"/>
      <c r="AJ150" s="12"/>
      <c r="AK150" s="12"/>
      <c r="AL150" s="12"/>
      <c r="AM150" s="12"/>
      <c r="AN150" s="30"/>
      <c r="AO150" s="30"/>
      <c r="AP150" s="12"/>
      <c r="AQ150" s="12"/>
      <c r="AR150" s="12"/>
      <c r="AS150" s="12"/>
      <c r="AT150" s="12"/>
      <c r="AU150" s="12"/>
      <c r="AV150" s="30"/>
      <c r="AW150" s="30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30"/>
      <c r="BQ150" s="30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1:82" ht="12.75">
      <c r="A151" s="17"/>
      <c r="B151" s="839"/>
      <c r="C151" s="839"/>
      <c r="D151" s="839"/>
      <c r="E151" s="839"/>
      <c r="F151" s="17"/>
      <c r="G151" s="17"/>
      <c r="H151" s="12"/>
      <c r="I151" s="12"/>
      <c r="J151" s="30"/>
      <c r="K151" s="30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30"/>
      <c r="AG151" s="30"/>
      <c r="AH151" s="12"/>
      <c r="AI151" s="12"/>
      <c r="AJ151" s="12"/>
      <c r="AK151" s="12"/>
      <c r="AL151" s="12"/>
      <c r="AM151" s="12"/>
      <c r="AN151" s="30"/>
      <c r="AO151" s="30"/>
      <c r="AP151" s="12"/>
      <c r="AQ151" s="12"/>
      <c r="AR151" s="12"/>
      <c r="AS151" s="12"/>
      <c r="AT151" s="12"/>
      <c r="AU151" s="12"/>
      <c r="AV151" s="30"/>
      <c r="AW151" s="30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30"/>
      <c r="BQ151" s="30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1:82" ht="12.75">
      <c r="A152" s="17"/>
      <c r="B152" s="831"/>
      <c r="C152" s="831"/>
      <c r="D152" s="831"/>
      <c r="E152" s="831"/>
      <c r="F152" s="17"/>
      <c r="G152" s="17"/>
      <c r="H152" s="12"/>
      <c r="I152" s="12"/>
      <c r="J152" s="30"/>
      <c r="K152" s="30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30"/>
      <c r="AG152" s="30"/>
      <c r="AH152" s="12"/>
      <c r="AI152" s="12"/>
      <c r="AJ152" s="12"/>
      <c r="AK152" s="12"/>
      <c r="AL152" s="12"/>
      <c r="AM152" s="12"/>
      <c r="AN152" s="30"/>
      <c r="AO152" s="30"/>
      <c r="AP152" s="12"/>
      <c r="AQ152" s="12"/>
      <c r="AR152" s="12"/>
      <c r="AS152" s="12"/>
      <c r="AT152" s="12"/>
      <c r="AU152" s="12"/>
      <c r="AV152" s="30"/>
      <c r="AW152" s="30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30"/>
      <c r="BQ152" s="30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1:82" ht="12.75">
      <c r="A153" s="17"/>
      <c r="B153" s="17"/>
      <c r="C153" s="17"/>
      <c r="D153" s="17"/>
      <c r="E153" s="17"/>
      <c r="F153" s="17"/>
      <c r="G153" s="17"/>
      <c r="H153" s="12"/>
      <c r="I153" s="12"/>
      <c r="J153" s="30"/>
      <c r="K153" s="30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30"/>
      <c r="AG153" s="30"/>
      <c r="AH153" s="12"/>
      <c r="AI153" s="12"/>
      <c r="AJ153" s="12"/>
      <c r="AK153" s="12"/>
      <c r="AL153" s="12"/>
      <c r="AM153" s="12"/>
      <c r="AN153" s="30"/>
      <c r="AO153" s="30"/>
      <c r="AP153" s="12"/>
      <c r="AQ153" s="12"/>
      <c r="AR153" s="12"/>
      <c r="AS153" s="12"/>
      <c r="AT153" s="12"/>
      <c r="AU153" s="12"/>
      <c r="AV153" s="30"/>
      <c r="AW153" s="30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30"/>
      <c r="BQ153" s="30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1:82" ht="12.75">
      <c r="A154" s="17"/>
      <c r="B154" s="831"/>
      <c r="C154" s="831"/>
      <c r="D154" s="831"/>
      <c r="E154" s="831"/>
      <c r="F154" s="17"/>
      <c r="G154" s="17"/>
      <c r="H154" s="12"/>
      <c r="I154" s="12"/>
      <c r="J154" s="30"/>
      <c r="K154" s="30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30"/>
      <c r="AG154" s="30"/>
      <c r="AH154" s="12"/>
      <c r="AI154" s="12"/>
      <c r="AJ154" s="12"/>
      <c r="AK154" s="12"/>
      <c r="AL154" s="12"/>
      <c r="AM154" s="12"/>
      <c r="AN154" s="30"/>
      <c r="AO154" s="30"/>
      <c r="AP154" s="12"/>
      <c r="AQ154" s="12"/>
      <c r="AR154" s="12"/>
      <c r="AS154" s="12"/>
      <c r="AT154" s="12"/>
      <c r="AU154" s="12"/>
      <c r="AV154" s="30"/>
      <c r="AW154" s="30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30"/>
      <c r="BQ154" s="30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1:82" ht="12.75">
      <c r="A155" s="17"/>
      <c r="B155" s="840"/>
      <c r="C155" s="831"/>
      <c r="D155" s="831"/>
      <c r="E155" s="831"/>
      <c r="F155" s="17"/>
      <c r="G155" s="17"/>
      <c r="H155" s="12"/>
      <c r="I155" s="12"/>
      <c r="J155" s="30"/>
      <c r="K155" s="30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30"/>
      <c r="AG155" s="30"/>
      <c r="AH155" s="12"/>
      <c r="AI155" s="12"/>
      <c r="AJ155" s="12"/>
      <c r="AK155" s="12"/>
      <c r="AL155" s="12"/>
      <c r="AM155" s="12"/>
      <c r="AN155" s="30"/>
      <c r="AO155" s="30"/>
      <c r="AP155" s="12"/>
      <c r="AQ155" s="12"/>
      <c r="AR155" s="12"/>
      <c r="AS155" s="12"/>
      <c r="AT155" s="12"/>
      <c r="AU155" s="12"/>
      <c r="AV155" s="30"/>
      <c r="AW155" s="30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30"/>
      <c r="BQ155" s="30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1:82" ht="12.75">
      <c r="A156" s="17"/>
      <c r="B156" s="847"/>
      <c r="C156" s="847"/>
      <c r="D156" s="847"/>
      <c r="E156" s="847"/>
      <c r="F156" s="17"/>
      <c r="G156" s="17"/>
      <c r="H156" s="12"/>
      <c r="I156" s="12"/>
      <c r="J156" s="30"/>
      <c r="K156" s="30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30"/>
      <c r="AG156" s="30"/>
      <c r="AH156" s="12"/>
      <c r="AI156" s="12"/>
      <c r="AJ156" s="12"/>
      <c r="AK156" s="12"/>
      <c r="AL156" s="12"/>
      <c r="AM156" s="12"/>
      <c r="AN156" s="30"/>
      <c r="AO156" s="30"/>
      <c r="AP156" s="12"/>
      <c r="AQ156" s="12"/>
      <c r="AR156" s="12"/>
      <c r="AS156" s="12"/>
      <c r="AT156" s="12"/>
      <c r="AU156" s="12"/>
      <c r="AV156" s="30"/>
      <c r="AW156" s="30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30"/>
      <c r="BQ156" s="30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1:82" ht="12.75">
      <c r="A157" s="17"/>
      <c r="B157" s="840"/>
      <c r="C157" s="831"/>
      <c r="D157" s="831"/>
      <c r="E157" s="831"/>
      <c r="F157" s="17"/>
      <c r="G157" s="17"/>
      <c r="H157" s="12"/>
      <c r="I157" s="12"/>
      <c r="J157" s="30"/>
      <c r="K157" s="30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30"/>
      <c r="AG157" s="30"/>
      <c r="AH157" s="12"/>
      <c r="AI157" s="12"/>
      <c r="AJ157" s="12"/>
      <c r="AK157" s="12"/>
      <c r="AL157" s="12"/>
      <c r="AM157" s="12"/>
      <c r="AN157" s="30"/>
      <c r="AO157" s="30"/>
      <c r="AP157" s="12"/>
      <c r="AQ157" s="12"/>
      <c r="AR157" s="12"/>
      <c r="AS157" s="12"/>
      <c r="AT157" s="12"/>
      <c r="AU157" s="12"/>
      <c r="AV157" s="30"/>
      <c r="AW157" s="30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30"/>
      <c r="BQ157" s="30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1:82" ht="12.75">
      <c r="A158" s="17"/>
      <c r="B158" s="840"/>
      <c r="C158" s="831"/>
      <c r="D158" s="831"/>
      <c r="E158" s="831"/>
      <c r="F158" s="17"/>
      <c r="G158" s="17"/>
      <c r="H158" s="12"/>
      <c r="I158" s="12"/>
      <c r="J158" s="30"/>
      <c r="K158" s="30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30"/>
      <c r="AG158" s="30"/>
      <c r="AH158" s="12"/>
      <c r="AI158" s="12"/>
      <c r="AJ158" s="12"/>
      <c r="AK158" s="12"/>
      <c r="AL158" s="12"/>
      <c r="AM158" s="12"/>
      <c r="AN158" s="30"/>
      <c r="AO158" s="30"/>
      <c r="AP158" s="12"/>
      <c r="AQ158" s="12"/>
      <c r="AR158" s="12"/>
      <c r="AS158" s="12"/>
      <c r="AT158" s="12"/>
      <c r="AU158" s="12"/>
      <c r="AV158" s="30"/>
      <c r="AW158" s="30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30"/>
      <c r="BQ158" s="30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1:82" ht="12.75">
      <c r="A159" s="17"/>
      <c r="B159" s="17"/>
      <c r="C159" s="17"/>
      <c r="D159" s="17"/>
      <c r="E159" s="17"/>
      <c r="F159" s="17"/>
      <c r="G159" s="17"/>
      <c r="H159" s="12"/>
      <c r="I159" s="12"/>
      <c r="J159" s="30"/>
      <c r="K159" s="30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30"/>
      <c r="AG159" s="30"/>
      <c r="AH159" s="12"/>
      <c r="AI159" s="12"/>
      <c r="AJ159" s="12"/>
      <c r="AK159" s="12"/>
      <c r="AL159" s="12"/>
      <c r="AM159" s="12"/>
      <c r="AN159" s="30"/>
      <c r="AO159" s="30"/>
      <c r="AP159" s="12"/>
      <c r="AQ159" s="12"/>
      <c r="AR159" s="12"/>
      <c r="AS159" s="12"/>
      <c r="AT159" s="12"/>
      <c r="AU159" s="12"/>
      <c r="AV159" s="30"/>
      <c r="AW159" s="30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30"/>
      <c r="BQ159" s="30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</row>
    <row r="160" spans="1:82" ht="12.75">
      <c r="A160" s="17"/>
      <c r="B160" s="831"/>
      <c r="C160" s="831"/>
      <c r="D160" s="831"/>
      <c r="E160" s="831"/>
      <c r="F160" s="17"/>
      <c r="G160" s="17"/>
      <c r="H160" s="12"/>
      <c r="I160" s="12"/>
      <c r="J160" s="30"/>
      <c r="K160" s="30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30"/>
      <c r="AG160" s="30"/>
      <c r="AH160" s="12"/>
      <c r="AI160" s="12"/>
      <c r="AJ160" s="12"/>
      <c r="AK160" s="12"/>
      <c r="AL160" s="12"/>
      <c r="AM160" s="12"/>
      <c r="AN160" s="30"/>
      <c r="AO160" s="30"/>
      <c r="AP160" s="12"/>
      <c r="AQ160" s="12"/>
      <c r="AR160" s="12"/>
      <c r="AS160" s="12"/>
      <c r="AT160" s="12"/>
      <c r="AU160" s="12"/>
      <c r="AV160" s="30"/>
      <c r="AW160" s="30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30"/>
      <c r="BQ160" s="30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</row>
    <row r="161" spans="1:82" ht="12.75">
      <c r="A161" s="17"/>
      <c r="B161" s="831"/>
      <c r="C161" s="831"/>
      <c r="D161" s="831"/>
      <c r="E161" s="831"/>
      <c r="F161" s="17"/>
      <c r="G161" s="17"/>
      <c r="H161" s="12"/>
      <c r="I161" s="12"/>
      <c r="J161" s="30"/>
      <c r="K161" s="30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30"/>
      <c r="AG161" s="30"/>
      <c r="AH161" s="12"/>
      <c r="AI161" s="12"/>
      <c r="AJ161" s="12"/>
      <c r="AK161" s="12"/>
      <c r="AL161" s="12"/>
      <c r="AM161" s="12"/>
      <c r="AN161" s="30"/>
      <c r="AO161" s="30"/>
      <c r="AP161" s="12"/>
      <c r="AQ161" s="12"/>
      <c r="AR161" s="12"/>
      <c r="AS161" s="12"/>
      <c r="AT161" s="12"/>
      <c r="AU161" s="12"/>
      <c r="AV161" s="30"/>
      <c r="AW161" s="30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30"/>
      <c r="BQ161" s="30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</row>
    <row r="162" spans="1:82" ht="12.75">
      <c r="A162" s="17"/>
      <c r="B162" s="831"/>
      <c r="C162" s="831"/>
      <c r="D162" s="831"/>
      <c r="E162" s="831"/>
      <c r="F162" s="17"/>
      <c r="G162" s="17"/>
      <c r="H162" s="12"/>
      <c r="I162" s="12"/>
      <c r="J162" s="30"/>
      <c r="K162" s="30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30"/>
      <c r="AG162" s="30"/>
      <c r="AH162" s="12"/>
      <c r="AI162" s="12"/>
      <c r="AJ162" s="12"/>
      <c r="AK162" s="12"/>
      <c r="AL162" s="12"/>
      <c r="AM162" s="12"/>
      <c r="AN162" s="30"/>
      <c r="AO162" s="30"/>
      <c r="AP162" s="12"/>
      <c r="AQ162" s="12"/>
      <c r="AR162" s="12"/>
      <c r="AS162" s="12"/>
      <c r="AT162" s="12"/>
      <c r="AU162" s="12"/>
      <c r="AV162" s="30"/>
      <c r="AW162" s="30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30"/>
      <c r="BQ162" s="30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</row>
    <row r="163" spans="1:82" ht="12.75">
      <c r="A163" s="17"/>
      <c r="B163" s="831"/>
      <c r="C163" s="831"/>
      <c r="D163" s="831"/>
      <c r="E163" s="831"/>
      <c r="F163" s="17"/>
      <c r="G163" s="17"/>
      <c r="H163" s="12"/>
      <c r="I163" s="12"/>
      <c r="J163" s="30"/>
      <c r="K163" s="30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30"/>
      <c r="AG163" s="30"/>
      <c r="AH163" s="12"/>
      <c r="AI163" s="12"/>
      <c r="AJ163" s="12"/>
      <c r="AK163" s="12"/>
      <c r="AL163" s="12"/>
      <c r="AM163" s="12"/>
      <c r="AN163" s="30"/>
      <c r="AO163" s="30"/>
      <c r="AP163" s="12"/>
      <c r="AQ163" s="12"/>
      <c r="AR163" s="12"/>
      <c r="AS163" s="12"/>
      <c r="AT163" s="12"/>
      <c r="AU163" s="12"/>
      <c r="AV163" s="30"/>
      <c r="AW163" s="30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30"/>
      <c r="BQ163" s="30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</row>
    <row r="164" spans="1:82" ht="12.75">
      <c r="A164" s="17"/>
      <c r="B164" s="831"/>
      <c r="C164" s="831"/>
      <c r="D164" s="831"/>
      <c r="E164" s="831"/>
      <c r="F164" s="17"/>
      <c r="G164" s="17"/>
      <c r="H164" s="12"/>
      <c r="I164" s="12"/>
      <c r="J164" s="30"/>
      <c r="K164" s="30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30"/>
      <c r="AG164" s="30"/>
      <c r="AH164" s="12"/>
      <c r="AI164" s="12"/>
      <c r="AJ164" s="12"/>
      <c r="AK164" s="12"/>
      <c r="AL164" s="12"/>
      <c r="AM164" s="12"/>
      <c r="AN164" s="30"/>
      <c r="AO164" s="30"/>
      <c r="AP164" s="12"/>
      <c r="AQ164" s="12"/>
      <c r="AR164" s="12"/>
      <c r="AS164" s="12"/>
      <c r="AT164" s="12"/>
      <c r="AU164" s="12"/>
      <c r="AV164" s="30"/>
      <c r="AW164" s="30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30"/>
      <c r="BQ164" s="30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</row>
    <row r="165" spans="1:82" ht="12.75">
      <c r="A165" s="17"/>
      <c r="B165" s="17"/>
      <c r="C165" s="17"/>
      <c r="D165" s="17"/>
      <c r="E165" s="17"/>
      <c r="F165" s="17"/>
      <c r="G165" s="17"/>
      <c r="H165" s="12"/>
      <c r="I165" s="12"/>
      <c r="J165" s="30"/>
      <c r="K165" s="30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30"/>
      <c r="AG165" s="30"/>
      <c r="AH165" s="12"/>
      <c r="AI165" s="12"/>
      <c r="AJ165" s="12"/>
      <c r="AK165" s="12"/>
      <c r="AL165" s="12"/>
      <c r="AM165" s="12"/>
      <c r="AN165" s="30"/>
      <c r="AO165" s="30"/>
      <c r="AP165" s="12"/>
      <c r="AQ165" s="12"/>
      <c r="AR165" s="12"/>
      <c r="AS165" s="12"/>
      <c r="AT165" s="12"/>
      <c r="AU165" s="12"/>
      <c r="AV165" s="30"/>
      <c r="AW165" s="30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30"/>
      <c r="BQ165" s="30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</row>
    <row r="166" spans="1:82" ht="12.75">
      <c r="A166" s="17"/>
      <c r="B166" s="17"/>
      <c r="C166" s="17"/>
      <c r="D166" s="17"/>
      <c r="E166" s="17"/>
      <c r="F166" s="17"/>
      <c r="G166" s="17"/>
      <c r="H166" s="12"/>
      <c r="I166" s="12"/>
      <c r="J166" s="30"/>
      <c r="K166" s="30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30"/>
      <c r="AG166" s="30"/>
      <c r="AH166" s="12"/>
      <c r="AI166" s="12"/>
      <c r="AJ166" s="12"/>
      <c r="AK166" s="12"/>
      <c r="AL166" s="12"/>
      <c r="AM166" s="12"/>
      <c r="AN166" s="30"/>
      <c r="AO166" s="30"/>
      <c r="AP166" s="12"/>
      <c r="AQ166" s="12"/>
      <c r="AR166" s="12"/>
      <c r="AS166" s="12"/>
      <c r="AT166" s="12"/>
      <c r="AU166" s="12"/>
      <c r="AV166" s="30"/>
      <c r="AW166" s="30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30"/>
      <c r="BQ166" s="30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</row>
    <row r="167" spans="1:82" ht="12.75">
      <c r="A167" s="17"/>
      <c r="B167" s="17"/>
      <c r="C167" s="17"/>
      <c r="D167" s="17"/>
      <c r="E167" s="17"/>
      <c r="F167" s="17"/>
      <c r="G167" s="17"/>
      <c r="H167" s="12"/>
      <c r="I167" s="12"/>
      <c r="J167" s="30"/>
      <c r="K167" s="30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30"/>
      <c r="AG167" s="30"/>
      <c r="AH167" s="12"/>
      <c r="AI167" s="12"/>
      <c r="AJ167" s="12"/>
      <c r="AK167" s="12"/>
      <c r="AL167" s="12"/>
      <c r="AM167" s="12"/>
      <c r="AN167" s="30"/>
      <c r="AO167" s="30"/>
      <c r="AP167" s="12"/>
      <c r="AQ167" s="12"/>
      <c r="AR167" s="12"/>
      <c r="AS167" s="12"/>
      <c r="AT167" s="12"/>
      <c r="AU167" s="12"/>
      <c r="AV167" s="30"/>
      <c r="AW167" s="30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30"/>
      <c r="BQ167" s="30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</row>
    <row r="168" spans="1:82" ht="12.75">
      <c r="A168" s="17"/>
      <c r="B168" s="839"/>
      <c r="C168" s="838"/>
      <c r="D168" s="838"/>
      <c r="E168" s="838"/>
      <c r="F168" s="17"/>
      <c r="G168" s="17"/>
      <c r="H168" s="12"/>
      <c r="I168" s="12"/>
      <c r="J168" s="30"/>
      <c r="K168" s="30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30"/>
      <c r="AG168" s="30"/>
      <c r="AH168" s="12"/>
      <c r="AI168" s="12"/>
      <c r="AJ168" s="12"/>
      <c r="AK168" s="12"/>
      <c r="AL168" s="12"/>
      <c r="AM168" s="12"/>
      <c r="AN168" s="30"/>
      <c r="AO168" s="30"/>
      <c r="AP168" s="12"/>
      <c r="AQ168" s="12"/>
      <c r="AR168" s="12"/>
      <c r="AS168" s="12"/>
      <c r="AT168" s="12"/>
      <c r="AU168" s="12"/>
      <c r="AV168" s="30"/>
      <c r="AW168" s="30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30"/>
      <c r="BQ168" s="30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</row>
    <row r="169" spans="1:82" ht="12.75">
      <c r="A169" s="17"/>
      <c r="B169" s="838"/>
      <c r="C169" s="838"/>
      <c r="D169" s="838"/>
      <c r="E169" s="838"/>
      <c r="F169" s="17"/>
      <c r="G169" s="17"/>
      <c r="H169" s="12"/>
      <c r="I169" s="12"/>
      <c r="J169" s="30"/>
      <c r="K169" s="30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30"/>
      <c r="AG169" s="30"/>
      <c r="AH169" s="12"/>
      <c r="AI169" s="12"/>
      <c r="AJ169" s="12"/>
      <c r="AK169" s="12"/>
      <c r="AL169" s="12"/>
      <c r="AM169" s="12"/>
      <c r="AN169" s="30"/>
      <c r="AO169" s="30"/>
      <c r="AP169" s="12"/>
      <c r="AQ169" s="12"/>
      <c r="AR169" s="12"/>
      <c r="AS169" s="12"/>
      <c r="AT169" s="12"/>
      <c r="AU169" s="12"/>
      <c r="AV169" s="30"/>
      <c r="AW169" s="30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30"/>
      <c r="BQ169" s="30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</row>
    <row r="170" spans="1:82" ht="12.75">
      <c r="A170" s="17"/>
      <c r="B170" s="838"/>
      <c r="C170" s="838"/>
      <c r="D170" s="838"/>
      <c r="E170" s="838"/>
      <c r="F170" s="17"/>
      <c r="G170" s="17"/>
      <c r="H170" s="12"/>
      <c r="I170" s="12"/>
      <c r="J170" s="30"/>
      <c r="K170" s="30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30"/>
      <c r="AG170" s="30"/>
      <c r="AH170" s="12"/>
      <c r="AI170" s="12"/>
      <c r="AJ170" s="12"/>
      <c r="AK170" s="12"/>
      <c r="AL170" s="12"/>
      <c r="AM170" s="12"/>
      <c r="AN170" s="30"/>
      <c r="AO170" s="30"/>
      <c r="AP170" s="12"/>
      <c r="AQ170" s="12"/>
      <c r="AR170" s="12"/>
      <c r="AS170" s="12"/>
      <c r="AT170" s="12"/>
      <c r="AU170" s="12"/>
      <c r="AV170" s="30"/>
      <c r="AW170" s="30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30"/>
      <c r="BQ170" s="30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</row>
    <row r="171" spans="1:82" ht="12.75">
      <c r="A171" s="17"/>
      <c r="B171" s="17"/>
      <c r="C171" s="17"/>
      <c r="D171" s="17"/>
      <c r="E171" s="17"/>
      <c r="F171" s="17"/>
      <c r="G171" s="17"/>
      <c r="H171" s="12"/>
      <c r="I171" s="12"/>
      <c r="J171" s="30"/>
      <c r="K171" s="30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30"/>
      <c r="AG171" s="30"/>
      <c r="AH171" s="12"/>
      <c r="AI171" s="12"/>
      <c r="AJ171" s="12"/>
      <c r="AK171" s="12"/>
      <c r="AL171" s="12"/>
      <c r="AM171" s="12"/>
      <c r="AN171" s="30"/>
      <c r="AO171" s="30"/>
      <c r="AP171" s="12"/>
      <c r="AQ171" s="12"/>
      <c r="AR171" s="12"/>
      <c r="AS171" s="12"/>
      <c r="AT171" s="12"/>
      <c r="AU171" s="12"/>
      <c r="AV171" s="30"/>
      <c r="AW171" s="30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30"/>
      <c r="BQ171" s="30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</row>
    <row r="172" spans="1:82" ht="12.75">
      <c r="A172" s="17"/>
      <c r="B172" s="840"/>
      <c r="C172" s="831"/>
      <c r="D172" s="831"/>
      <c r="E172" s="831"/>
      <c r="F172" s="17"/>
      <c r="G172" s="17"/>
      <c r="H172" s="12"/>
      <c r="I172" s="12"/>
      <c r="J172" s="30"/>
      <c r="K172" s="30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30"/>
      <c r="AG172" s="30"/>
      <c r="AH172" s="12"/>
      <c r="AI172" s="12"/>
      <c r="AJ172" s="12"/>
      <c r="AK172" s="12"/>
      <c r="AL172" s="12"/>
      <c r="AM172" s="12"/>
      <c r="AN172" s="30"/>
      <c r="AO172" s="30"/>
      <c r="AP172" s="12"/>
      <c r="AQ172" s="12"/>
      <c r="AR172" s="12"/>
      <c r="AS172" s="12"/>
      <c r="AT172" s="12"/>
      <c r="AU172" s="12"/>
      <c r="AV172" s="30"/>
      <c r="AW172" s="30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30"/>
      <c r="BQ172" s="30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</row>
    <row r="173" spans="1:82" ht="12.75">
      <c r="A173" s="17"/>
      <c r="B173" s="831"/>
      <c r="C173" s="831"/>
      <c r="D173" s="831"/>
      <c r="E173" s="831"/>
      <c r="F173" s="17"/>
      <c r="G173" s="17"/>
      <c r="H173" s="12"/>
      <c r="I173" s="12"/>
      <c r="J173" s="30"/>
      <c r="K173" s="30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30"/>
      <c r="AG173" s="30"/>
      <c r="AH173" s="12"/>
      <c r="AI173" s="12"/>
      <c r="AJ173" s="12"/>
      <c r="AK173" s="12"/>
      <c r="AL173" s="12"/>
      <c r="AM173" s="12"/>
      <c r="AN173" s="30"/>
      <c r="AO173" s="30"/>
      <c r="AP173" s="12"/>
      <c r="AQ173" s="12"/>
      <c r="AR173" s="12"/>
      <c r="AS173" s="12"/>
      <c r="AT173" s="12"/>
      <c r="AU173" s="12"/>
      <c r="AV173" s="30"/>
      <c r="AW173" s="30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30"/>
      <c r="BQ173" s="30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</row>
    <row r="174" spans="1:82" ht="12.75">
      <c r="A174" s="17"/>
      <c r="B174" s="17"/>
      <c r="C174" s="17"/>
      <c r="D174" s="17"/>
      <c r="E174" s="17"/>
      <c r="F174" s="17"/>
      <c r="G174" s="17"/>
      <c r="H174" s="12"/>
      <c r="I174" s="12"/>
      <c r="J174" s="30"/>
      <c r="K174" s="30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30"/>
      <c r="AG174" s="30"/>
      <c r="AH174" s="12"/>
      <c r="AI174" s="12"/>
      <c r="AJ174" s="12"/>
      <c r="AK174" s="12"/>
      <c r="AL174" s="12"/>
      <c r="AM174" s="12"/>
      <c r="AN174" s="30"/>
      <c r="AO174" s="30"/>
      <c r="AP174" s="12"/>
      <c r="AQ174" s="12"/>
      <c r="AR174" s="12"/>
      <c r="AS174" s="12"/>
      <c r="AT174" s="12"/>
      <c r="AU174" s="12"/>
      <c r="AV174" s="30"/>
      <c r="AW174" s="30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30"/>
      <c r="BQ174" s="30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5" spans="1:82" ht="12.75">
      <c r="A175" s="17"/>
      <c r="B175" s="17"/>
      <c r="C175" s="17"/>
      <c r="D175" s="17"/>
      <c r="E175" s="17"/>
      <c r="F175" s="17"/>
      <c r="G175" s="17"/>
      <c r="H175" s="12"/>
      <c r="I175" s="12"/>
      <c r="J175" s="30"/>
      <c r="K175" s="30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30"/>
      <c r="AG175" s="30"/>
      <c r="AH175" s="12"/>
      <c r="AI175" s="12"/>
      <c r="AJ175" s="12"/>
      <c r="AK175" s="12"/>
      <c r="AL175" s="12"/>
      <c r="AM175" s="12"/>
      <c r="AN175" s="30"/>
      <c r="AO175" s="30"/>
      <c r="AP175" s="12"/>
      <c r="AQ175" s="12"/>
      <c r="AR175" s="12"/>
      <c r="AS175" s="12"/>
      <c r="AT175" s="12"/>
      <c r="AU175" s="12"/>
      <c r="AV175" s="30"/>
      <c r="AW175" s="30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30"/>
      <c r="BQ175" s="30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</row>
    <row r="176" spans="1:82" ht="12.75">
      <c r="A176" s="17"/>
      <c r="B176" s="831"/>
      <c r="C176" s="831"/>
      <c r="D176" s="831"/>
      <c r="E176" s="831"/>
      <c r="F176" s="17"/>
      <c r="G176" s="17"/>
      <c r="H176" s="12"/>
      <c r="I176" s="12"/>
      <c r="J176" s="30"/>
      <c r="K176" s="30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30"/>
      <c r="AG176" s="30"/>
      <c r="AH176" s="12"/>
      <c r="AI176" s="12"/>
      <c r="AJ176" s="12"/>
      <c r="AK176" s="12"/>
      <c r="AL176" s="12"/>
      <c r="AM176" s="12"/>
      <c r="AN176" s="30"/>
      <c r="AO176" s="30"/>
      <c r="AP176" s="12"/>
      <c r="AQ176" s="12"/>
      <c r="AR176" s="12"/>
      <c r="AS176" s="12"/>
      <c r="AT176" s="12"/>
      <c r="AU176" s="12"/>
      <c r="AV176" s="30"/>
      <c r="AW176" s="30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30"/>
      <c r="BQ176" s="30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</row>
    <row r="177" spans="1:82" ht="12.75">
      <c r="A177" s="17"/>
      <c r="B177" s="17"/>
      <c r="C177" s="23"/>
      <c r="D177" s="23"/>
      <c r="E177" s="23"/>
      <c r="F177" s="17"/>
      <c r="G177" s="17"/>
      <c r="H177" s="12"/>
      <c r="I177" s="12"/>
      <c r="J177" s="30"/>
      <c r="K177" s="30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30"/>
      <c r="AG177" s="30"/>
      <c r="AH177" s="12"/>
      <c r="AI177" s="12"/>
      <c r="AJ177" s="12"/>
      <c r="AK177" s="12"/>
      <c r="AL177" s="12"/>
      <c r="AM177" s="12"/>
      <c r="AN177" s="30"/>
      <c r="AO177" s="30"/>
      <c r="AP177" s="12"/>
      <c r="AQ177" s="12"/>
      <c r="AR177" s="12"/>
      <c r="AS177" s="12"/>
      <c r="AT177" s="12"/>
      <c r="AU177" s="12"/>
      <c r="AV177" s="30"/>
      <c r="AW177" s="30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30"/>
      <c r="BQ177" s="30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</row>
    <row r="178" spans="1:82" ht="12.75">
      <c r="A178" s="17"/>
      <c r="B178" s="17"/>
      <c r="C178" s="23"/>
      <c r="D178" s="23"/>
      <c r="E178" s="23"/>
      <c r="F178" s="17"/>
      <c r="G178" s="17"/>
      <c r="H178" s="12"/>
      <c r="I178" s="12"/>
      <c r="J178" s="30"/>
      <c r="K178" s="30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30"/>
      <c r="AG178" s="30"/>
      <c r="AH178" s="12"/>
      <c r="AI178" s="12"/>
      <c r="AJ178" s="12"/>
      <c r="AK178" s="12"/>
      <c r="AL178" s="12"/>
      <c r="AM178" s="12"/>
      <c r="AN178" s="30"/>
      <c r="AO178" s="30"/>
      <c r="AP178" s="12"/>
      <c r="AQ178" s="12"/>
      <c r="AR178" s="12"/>
      <c r="AS178" s="12"/>
      <c r="AT178" s="12"/>
      <c r="AU178" s="12"/>
      <c r="AV178" s="30"/>
      <c r="AW178" s="30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30"/>
      <c r="BQ178" s="30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1:82" ht="12.75">
      <c r="A179" s="17"/>
      <c r="B179" s="847"/>
      <c r="C179" s="847"/>
      <c r="D179" s="847"/>
      <c r="E179" s="847"/>
      <c r="F179" s="17"/>
      <c r="G179" s="17"/>
      <c r="H179" s="12"/>
      <c r="I179" s="12"/>
      <c r="J179" s="30"/>
      <c r="K179" s="30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30"/>
      <c r="AG179" s="30"/>
      <c r="AH179" s="12"/>
      <c r="AI179" s="12"/>
      <c r="AJ179" s="12"/>
      <c r="AK179" s="12"/>
      <c r="AL179" s="12"/>
      <c r="AM179" s="12"/>
      <c r="AN179" s="30"/>
      <c r="AO179" s="30"/>
      <c r="AP179" s="12"/>
      <c r="AQ179" s="12"/>
      <c r="AR179" s="12"/>
      <c r="AS179" s="12"/>
      <c r="AT179" s="12"/>
      <c r="AU179" s="12"/>
      <c r="AV179" s="30"/>
      <c r="AW179" s="30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30"/>
      <c r="BQ179" s="30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</row>
    <row r="180" spans="1:82" ht="12.75">
      <c r="A180" s="17"/>
      <c r="B180" s="17"/>
      <c r="C180" s="17"/>
      <c r="D180" s="17"/>
      <c r="E180" s="17"/>
      <c r="F180" s="17"/>
      <c r="G180" s="17"/>
      <c r="H180" s="12"/>
      <c r="I180" s="12"/>
      <c r="J180" s="30"/>
      <c r="K180" s="30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30"/>
      <c r="AG180" s="30"/>
      <c r="AH180" s="12"/>
      <c r="AI180" s="12"/>
      <c r="AJ180" s="12"/>
      <c r="AK180" s="12"/>
      <c r="AL180" s="12"/>
      <c r="AM180" s="12"/>
      <c r="AN180" s="30"/>
      <c r="AO180" s="30"/>
      <c r="AP180" s="12"/>
      <c r="AQ180" s="12"/>
      <c r="AR180" s="12"/>
      <c r="AS180" s="12"/>
      <c r="AT180" s="12"/>
      <c r="AU180" s="12"/>
      <c r="AV180" s="30"/>
      <c r="AW180" s="30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30"/>
      <c r="BQ180" s="30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</row>
    <row r="181" spans="1:82" ht="12.75">
      <c r="A181" s="17"/>
      <c r="B181" s="831"/>
      <c r="C181" s="831"/>
      <c r="D181" s="831"/>
      <c r="E181" s="831"/>
      <c r="F181" s="17"/>
      <c r="G181" s="32"/>
      <c r="H181" s="12"/>
      <c r="I181" s="12"/>
      <c r="J181" s="30"/>
      <c r="K181" s="30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30"/>
      <c r="AG181" s="30"/>
      <c r="AH181" s="12"/>
      <c r="AI181" s="12"/>
      <c r="AJ181" s="12"/>
      <c r="AK181" s="12"/>
      <c r="AL181" s="12"/>
      <c r="AM181" s="12"/>
      <c r="AN181" s="30"/>
      <c r="AO181" s="30"/>
      <c r="AP181" s="12"/>
      <c r="AQ181" s="12"/>
      <c r="AR181" s="12"/>
      <c r="AS181" s="12"/>
      <c r="AT181" s="12"/>
      <c r="AU181" s="12"/>
      <c r="AV181" s="30"/>
      <c r="AW181" s="30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30"/>
      <c r="BQ181" s="30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</row>
    <row r="182" spans="1:82" ht="12.75">
      <c r="A182" s="17"/>
      <c r="B182" s="831"/>
      <c r="C182" s="831"/>
      <c r="D182" s="831"/>
      <c r="E182" s="831"/>
      <c r="F182" s="17"/>
      <c r="G182" s="17"/>
      <c r="H182" s="12"/>
      <c r="I182" s="12"/>
      <c r="J182" s="30"/>
      <c r="K182" s="30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30"/>
      <c r="AG182" s="30"/>
      <c r="AH182" s="12"/>
      <c r="AI182" s="12"/>
      <c r="AJ182" s="12"/>
      <c r="AK182" s="12"/>
      <c r="AL182" s="12"/>
      <c r="AM182" s="12"/>
      <c r="AN182" s="30"/>
      <c r="AO182" s="30"/>
      <c r="AP182" s="12"/>
      <c r="AQ182" s="12"/>
      <c r="AR182" s="12"/>
      <c r="AS182" s="12"/>
      <c r="AT182" s="12"/>
      <c r="AU182" s="12"/>
      <c r="AV182" s="30"/>
      <c r="AW182" s="30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30"/>
      <c r="BQ182" s="30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1:82" ht="12.75">
      <c r="A183" s="17"/>
      <c r="B183" s="831"/>
      <c r="C183" s="831"/>
      <c r="D183" s="831"/>
      <c r="E183" s="831"/>
      <c r="F183" s="17"/>
      <c r="G183" s="17"/>
      <c r="H183" s="12"/>
      <c r="I183" s="12"/>
      <c r="J183" s="30"/>
      <c r="K183" s="30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30"/>
      <c r="AG183" s="30"/>
      <c r="AH183" s="12"/>
      <c r="AI183" s="12"/>
      <c r="AJ183" s="12"/>
      <c r="AK183" s="12"/>
      <c r="AL183" s="12"/>
      <c r="AM183" s="12"/>
      <c r="AN183" s="30"/>
      <c r="AO183" s="30"/>
      <c r="AP183" s="12"/>
      <c r="AQ183" s="12"/>
      <c r="AR183" s="12"/>
      <c r="AS183" s="12"/>
      <c r="AT183" s="12"/>
      <c r="AU183" s="12"/>
      <c r="AV183" s="30"/>
      <c r="AW183" s="30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30"/>
      <c r="BQ183" s="30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1:82" ht="12.75">
      <c r="A184" s="17"/>
      <c r="B184" s="17"/>
      <c r="C184" s="17"/>
      <c r="D184" s="17"/>
      <c r="E184" s="17"/>
      <c r="F184" s="17"/>
      <c r="G184" s="17"/>
      <c r="H184" s="12"/>
      <c r="I184" s="12"/>
      <c r="J184" s="30"/>
      <c r="K184" s="30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30"/>
      <c r="AG184" s="30"/>
      <c r="AH184" s="12"/>
      <c r="AI184" s="12"/>
      <c r="AJ184" s="12"/>
      <c r="AK184" s="12"/>
      <c r="AL184" s="12"/>
      <c r="AM184" s="12"/>
      <c r="AN184" s="30"/>
      <c r="AO184" s="30"/>
      <c r="AP184" s="12"/>
      <c r="AQ184" s="12"/>
      <c r="AR184" s="12"/>
      <c r="AS184" s="12"/>
      <c r="AT184" s="12"/>
      <c r="AU184" s="12"/>
      <c r="AV184" s="30"/>
      <c r="AW184" s="30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30"/>
      <c r="BQ184" s="30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1:82" ht="12.75">
      <c r="A185" s="17"/>
      <c r="B185" s="17"/>
      <c r="C185" s="17"/>
      <c r="D185" s="17"/>
      <c r="E185" s="17"/>
      <c r="F185" s="17"/>
      <c r="G185" s="17"/>
      <c r="H185" s="12"/>
      <c r="I185" s="12"/>
      <c r="J185" s="30"/>
      <c r="K185" s="30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30"/>
      <c r="AG185" s="30"/>
      <c r="AH185" s="12"/>
      <c r="AI185" s="12"/>
      <c r="AJ185" s="12"/>
      <c r="AK185" s="12"/>
      <c r="AL185" s="12"/>
      <c r="AM185" s="12"/>
      <c r="AN185" s="30"/>
      <c r="AO185" s="30"/>
      <c r="AP185" s="12"/>
      <c r="AQ185" s="12"/>
      <c r="AR185" s="12"/>
      <c r="AS185" s="12"/>
      <c r="AT185" s="12"/>
      <c r="AU185" s="12"/>
      <c r="AV185" s="30"/>
      <c r="AW185" s="30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30"/>
      <c r="BQ185" s="30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1:82" ht="12.75">
      <c r="A186" s="17"/>
      <c r="B186" s="831"/>
      <c r="C186" s="831"/>
      <c r="D186" s="831"/>
      <c r="E186" s="831"/>
      <c r="F186" s="17"/>
      <c r="G186" s="17"/>
      <c r="H186" s="12"/>
      <c r="I186" s="12"/>
      <c r="J186" s="30"/>
      <c r="K186" s="30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30"/>
      <c r="AG186" s="30"/>
      <c r="AH186" s="12"/>
      <c r="AI186" s="12"/>
      <c r="AJ186" s="12"/>
      <c r="AK186" s="12"/>
      <c r="AL186" s="12"/>
      <c r="AM186" s="12"/>
      <c r="AN186" s="30"/>
      <c r="AO186" s="30"/>
      <c r="AP186" s="12"/>
      <c r="AQ186" s="12"/>
      <c r="AR186" s="12"/>
      <c r="AS186" s="12"/>
      <c r="AT186" s="12"/>
      <c r="AU186" s="12"/>
      <c r="AV186" s="30"/>
      <c r="AW186" s="30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30"/>
      <c r="BQ186" s="30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1:82" ht="12.75">
      <c r="A187" s="17"/>
      <c r="B187" s="847"/>
      <c r="C187" s="847"/>
      <c r="D187" s="847"/>
      <c r="E187" s="847"/>
      <c r="F187" s="17"/>
      <c r="G187" s="17"/>
      <c r="H187" s="12"/>
      <c r="I187" s="33"/>
      <c r="J187" s="12"/>
      <c r="K187" s="34"/>
      <c r="L187" s="12"/>
      <c r="M187" s="33"/>
      <c r="N187" s="12"/>
      <c r="O187" s="33"/>
      <c r="P187" s="12"/>
      <c r="Q187" s="33"/>
      <c r="R187" s="12"/>
      <c r="S187" s="33"/>
      <c r="T187" s="12"/>
      <c r="U187" s="33"/>
      <c r="V187" s="12"/>
      <c r="W187" s="33"/>
      <c r="X187" s="12"/>
      <c r="Y187" s="33"/>
      <c r="Z187" s="12"/>
      <c r="AA187" s="33"/>
      <c r="AB187" s="12"/>
      <c r="AC187" s="33"/>
      <c r="AD187" s="12"/>
      <c r="AE187" s="33"/>
      <c r="AF187" s="12"/>
      <c r="AG187" s="33"/>
      <c r="AH187" s="12"/>
      <c r="AI187" s="33"/>
      <c r="AJ187" s="12"/>
      <c r="AK187" s="33"/>
      <c r="AL187" s="12"/>
      <c r="AM187" s="33"/>
      <c r="AN187" s="12"/>
      <c r="AO187" s="33"/>
      <c r="AP187" s="12"/>
      <c r="AQ187" s="33"/>
      <c r="AR187" s="12"/>
      <c r="AS187" s="33"/>
      <c r="AT187" s="12"/>
      <c r="AU187" s="33"/>
      <c r="AV187" s="12"/>
      <c r="AW187" s="33"/>
      <c r="AX187" s="12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12"/>
      <c r="BO187" s="33"/>
      <c r="BP187" s="12"/>
      <c r="BQ187" s="33"/>
      <c r="BR187" s="12"/>
      <c r="BS187" s="33"/>
      <c r="BT187" s="12"/>
      <c r="BU187" s="33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1:82" ht="12.75">
      <c r="A188" s="2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1:82" ht="12.75">
      <c r="A189" s="28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1:82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1:82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1:82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9"/>
      <c r="Q192" s="10"/>
      <c r="R192" s="10"/>
      <c r="S192" s="10"/>
      <c r="T192" s="10"/>
      <c r="U192" s="10"/>
      <c r="V192" s="11"/>
      <c r="W192" s="851"/>
      <c r="X192" s="852"/>
      <c r="Y192" s="852"/>
      <c r="Z192" s="852"/>
      <c r="AA192" s="852"/>
      <c r="AB192" s="85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</row>
    <row r="193" spans="1:82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</row>
    <row r="194" spans="1:82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</row>
    <row r="195" spans="1:82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</row>
    <row r="196" spans="1:82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</row>
    <row r="197" spans="1:82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</row>
    <row r="198" spans="1:82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</row>
    <row r="199" spans="1:82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</row>
    <row r="200" spans="1:82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</row>
    <row r="201" spans="1:82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1:82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1:82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1:82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1:82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1:82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1:82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1:82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1:82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1:82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1:82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1:82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1:82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1:82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</row>
    <row r="215" spans="1:82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</row>
    <row r="216" spans="1:82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</row>
    <row r="217" spans="1:82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</row>
    <row r="218" spans="1:82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</row>
    <row r="219" spans="1:82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</row>
    <row r="220" spans="1:82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1:82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1:82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1:82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1:82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1:82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1:82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1:82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1:82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1:82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1:82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1:82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1:82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1:82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1:82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1:82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1:82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</row>
    <row r="237" spans="1:82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</row>
    <row r="238" spans="1:82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</row>
    <row r="239" spans="1:82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</row>
    <row r="240" spans="1:82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</row>
    <row r="241" spans="1:82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</row>
    <row r="242" spans="1:82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</row>
    <row r="243" spans="1:82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1:82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1:82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1:82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1:82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1:82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1:82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1:82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1:82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1:82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1:82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1:82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1:82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1:82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</row>
    <row r="257" spans="1:82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</row>
    <row r="258" spans="1:82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</row>
    <row r="259" spans="1:82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</row>
    <row r="260" spans="1:82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</row>
    <row r="261" spans="1:82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</row>
    <row r="262" spans="1:82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</row>
    <row r="263" spans="1:82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</row>
    <row r="264" spans="1:82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</row>
    <row r="265" spans="1:82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</row>
    <row r="266" spans="1:82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</row>
    <row r="267" spans="1:82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</row>
    <row r="268" spans="1:82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</row>
    <row r="269" spans="1:82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</row>
    <row r="270" spans="1:82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</row>
    <row r="271" spans="1:82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</row>
    <row r="272" spans="1:82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</row>
    <row r="273" spans="1:82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</row>
    <row r="274" spans="1:82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</row>
    <row r="275" spans="1:82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</row>
    <row r="276" spans="1:82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</row>
    <row r="277" spans="1:82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</row>
    <row r="278" spans="1:82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</row>
    <row r="279" spans="1:82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</row>
    <row r="280" spans="1:82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</row>
    <row r="281" spans="1:82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</row>
    <row r="282" spans="1:82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</row>
    <row r="283" spans="1:82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</row>
    <row r="284" spans="1:82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</row>
    <row r="285" spans="1:82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</row>
    <row r="286" spans="1:82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</row>
    <row r="287" spans="1:82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</row>
    <row r="288" spans="1:82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</row>
    <row r="289" spans="1:82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</row>
    <row r="290" spans="1:82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</row>
    <row r="291" spans="1:82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</row>
    <row r="292" spans="1:82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</row>
    <row r="293" spans="1:82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</row>
    <row r="294" spans="1:82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</row>
    <row r="295" spans="1:82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</row>
    <row r="296" spans="1:82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</row>
    <row r="297" spans="1:82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</row>
    <row r="298" spans="1:82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</row>
    <row r="299" spans="1:82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</row>
    <row r="300" spans="1:82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</row>
    <row r="301" spans="1:82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</row>
    <row r="302" spans="1:82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</row>
    <row r="303" spans="1:82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</row>
    <row r="304" spans="1:82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</row>
    <row r="305" spans="1:82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</row>
    <row r="306" spans="1:82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</row>
    <row r="307" spans="1:82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</row>
    <row r="308" spans="1:82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</row>
    <row r="309" spans="1:82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</row>
    <row r="310" spans="1:82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</row>
    <row r="311" spans="1:82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</row>
    <row r="312" spans="1:82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</row>
    <row r="313" spans="1:82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</row>
    <row r="314" spans="1:82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</row>
    <row r="315" spans="1:82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</row>
    <row r="316" spans="1:82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</row>
    <row r="317" spans="1:82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</row>
    <row r="319" spans="1:82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</row>
    <row r="320" spans="1:82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</row>
    <row r="321" spans="1:82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</row>
    <row r="322" spans="1:82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</row>
    <row r="323" spans="1:82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</row>
    <row r="324" spans="1:82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</row>
    <row r="325" spans="1:82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</row>
    <row r="326" spans="1:82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</row>
    <row r="327" spans="1:82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</row>
    <row r="328" spans="1:82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</row>
    <row r="329" spans="1:82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</row>
    <row r="330" spans="1:82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</row>
    <row r="331" spans="1:82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</row>
    <row r="332" spans="1:82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</row>
    <row r="333" spans="1:82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</row>
    <row r="334" spans="1:82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</row>
    <row r="335" spans="1:82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</row>
    <row r="336" spans="1:82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</row>
    <row r="337" spans="1:82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</row>
    <row r="338" spans="1:82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</row>
    <row r="339" spans="1:82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</row>
    <row r="340" spans="1:82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</row>
    <row r="341" spans="1:82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</row>
    <row r="342" spans="1:82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</row>
    <row r="343" spans="1:82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</row>
    <row r="344" spans="1:82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</row>
    <row r="345" spans="1:82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</row>
    <row r="346" spans="1:82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</row>
    <row r="347" spans="1:82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</row>
    <row r="348" spans="1:82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</row>
    <row r="349" spans="1:82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</row>
    <row r="350" spans="1:82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</row>
    <row r="351" spans="1:82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</row>
    <row r="352" spans="1:82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</row>
    <row r="353" spans="1:82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</row>
    <row r="354" spans="1:82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</row>
    <row r="355" spans="1:82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</row>
    <row r="356" spans="1:82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</row>
    <row r="357" spans="1:82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</row>
    <row r="358" spans="1:82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</row>
    <row r="359" spans="1:82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</row>
    <row r="360" spans="1:82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</row>
    <row r="361" spans="1:82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</row>
    <row r="362" spans="1:82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</row>
    <row r="363" spans="1:82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</row>
    <row r="364" spans="1:82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</row>
    <row r="365" spans="1:82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</row>
    <row r="366" spans="1:82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</row>
    <row r="367" spans="1:82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</row>
    <row r="368" spans="1:82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</row>
    <row r="369" spans="1:82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</row>
    <row r="370" spans="1:82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</row>
    <row r="371" spans="1:82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</row>
    <row r="372" spans="1:82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</row>
    <row r="373" spans="1:82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</row>
    <row r="374" spans="1:82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</row>
    <row r="375" spans="1:82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</row>
    <row r="376" spans="1:82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</row>
    <row r="377" spans="1:82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</row>
  </sheetData>
  <sheetProtection/>
  <mergeCells count="259">
    <mergeCell ref="BL9:BM9"/>
    <mergeCell ref="BL10:BM10"/>
    <mergeCell ref="BF9:BG9"/>
    <mergeCell ref="BH9:BI9"/>
    <mergeCell ref="BJ9:BK9"/>
    <mergeCell ref="BF10:BG10"/>
    <mergeCell ref="BH10:BI10"/>
    <mergeCell ref="BJ10:BK10"/>
    <mergeCell ref="BN7:BO7"/>
    <mergeCell ref="B46:E46"/>
    <mergeCell ref="AX10:AY10"/>
    <mergeCell ref="B41:E41"/>
    <mergeCell ref="B38:E38"/>
    <mergeCell ref="AR10:AS10"/>
    <mergeCell ref="AZ10:BA10"/>
    <mergeCell ref="BB9:BC9"/>
    <mergeCell ref="BD9:BE9"/>
    <mergeCell ref="BB10:BC10"/>
    <mergeCell ref="L2:M2"/>
    <mergeCell ref="L3:M3"/>
    <mergeCell ref="L4:M4"/>
    <mergeCell ref="L5:M5"/>
    <mergeCell ref="BP9:BQ9"/>
    <mergeCell ref="B19:E19"/>
    <mergeCell ref="B13:E13"/>
    <mergeCell ref="A7:E7"/>
    <mergeCell ref="B8:G8"/>
    <mergeCell ref="BQ10:BQ11"/>
    <mergeCell ref="B16:E16"/>
    <mergeCell ref="BN10:BO10"/>
    <mergeCell ref="BD10:BE10"/>
    <mergeCell ref="AT10:AU10"/>
    <mergeCell ref="AP10:AQ10"/>
    <mergeCell ref="X10:Y10"/>
    <mergeCell ref="J10:K10"/>
    <mergeCell ref="AF10:AG10"/>
    <mergeCell ref="R10:S10"/>
    <mergeCell ref="B136:E136"/>
    <mergeCell ref="B137:E137"/>
    <mergeCell ref="B134:E134"/>
    <mergeCell ref="B42:E42"/>
    <mergeCell ref="B125:E125"/>
    <mergeCell ref="B126:E126"/>
    <mergeCell ref="A128:Y128"/>
    <mergeCell ref="A129:A131"/>
    <mergeCell ref="J130:K130"/>
    <mergeCell ref="B129:E131"/>
    <mergeCell ref="B33:E33"/>
    <mergeCell ref="A9:A11"/>
    <mergeCell ref="B9:E11"/>
    <mergeCell ref="B15:E15"/>
    <mergeCell ref="B24:E24"/>
    <mergeCell ref="B26:E26"/>
    <mergeCell ref="B12:E12"/>
    <mergeCell ref="B29:E29"/>
    <mergeCell ref="B32:E32"/>
    <mergeCell ref="B21:E21"/>
    <mergeCell ref="B173:E173"/>
    <mergeCell ref="B176:E176"/>
    <mergeCell ref="B17:E17"/>
    <mergeCell ref="B18:E18"/>
    <mergeCell ref="B163:E163"/>
    <mergeCell ref="B164:E164"/>
    <mergeCell ref="B154:E154"/>
    <mergeCell ref="B155:E155"/>
    <mergeCell ref="B156:E156"/>
    <mergeCell ref="B157:E157"/>
    <mergeCell ref="W192:AB192"/>
    <mergeCell ref="B179:E179"/>
    <mergeCell ref="B181:E181"/>
    <mergeCell ref="B182:E182"/>
    <mergeCell ref="B183:E183"/>
    <mergeCell ref="B186:E186"/>
    <mergeCell ref="B187:E187"/>
    <mergeCell ref="B172:E172"/>
    <mergeCell ref="B162:E162"/>
    <mergeCell ref="B145:E145"/>
    <mergeCell ref="B146:E146"/>
    <mergeCell ref="B147:E147"/>
    <mergeCell ref="B148:E148"/>
    <mergeCell ref="B149:E149"/>
    <mergeCell ref="B168:E168"/>
    <mergeCell ref="B169:E169"/>
    <mergeCell ref="B170:E170"/>
    <mergeCell ref="AV130:AW130"/>
    <mergeCell ref="Z130:AA130"/>
    <mergeCell ref="L130:M130"/>
    <mergeCell ref="R130:S130"/>
    <mergeCell ref="AD130:AE130"/>
    <mergeCell ref="AN130:AO130"/>
    <mergeCell ref="V130:W130"/>
    <mergeCell ref="P130:Q130"/>
    <mergeCell ref="X130:Y130"/>
    <mergeCell ref="H130:I130"/>
    <mergeCell ref="B143:E143"/>
    <mergeCell ref="N130:O130"/>
    <mergeCell ref="B140:E140"/>
    <mergeCell ref="B135:E135"/>
    <mergeCell ref="B142:E142"/>
    <mergeCell ref="B133:E133"/>
    <mergeCell ref="B138:E138"/>
    <mergeCell ref="B139:E139"/>
    <mergeCell ref="G129:G131"/>
    <mergeCell ref="B161:E161"/>
    <mergeCell ref="B132:E132"/>
    <mergeCell ref="B158:E158"/>
    <mergeCell ref="T130:U130"/>
    <mergeCell ref="B150:E150"/>
    <mergeCell ref="B151:E151"/>
    <mergeCell ref="B152:E152"/>
    <mergeCell ref="B160:E160"/>
    <mergeCell ref="B144:E144"/>
    <mergeCell ref="B141:E141"/>
    <mergeCell ref="BW129:BW131"/>
    <mergeCell ref="AP130:AQ130"/>
    <mergeCell ref="AR130:AS130"/>
    <mergeCell ref="AT130:AU130"/>
    <mergeCell ref="BV129:BV131"/>
    <mergeCell ref="BR130:BS130"/>
    <mergeCell ref="BT130:BU130"/>
    <mergeCell ref="BN130:BO130"/>
    <mergeCell ref="BT129:BU129"/>
    <mergeCell ref="BR129:BS129"/>
    <mergeCell ref="Z129:AS129"/>
    <mergeCell ref="AV129:BO129"/>
    <mergeCell ref="BP129:BQ129"/>
    <mergeCell ref="AJ130:AK130"/>
    <mergeCell ref="AF130:AG130"/>
    <mergeCell ref="BP130:BQ130"/>
    <mergeCell ref="AL130:AM130"/>
    <mergeCell ref="AH130:AI130"/>
    <mergeCell ref="AB130:AC130"/>
    <mergeCell ref="AX130:AY130"/>
    <mergeCell ref="F129:F131"/>
    <mergeCell ref="B121:E121"/>
    <mergeCell ref="B122:E122"/>
    <mergeCell ref="B113:E113"/>
    <mergeCell ref="B116:E116"/>
    <mergeCell ref="B117:E117"/>
    <mergeCell ref="B120:E120"/>
    <mergeCell ref="H129:Y129"/>
    <mergeCell ref="B109:E109"/>
    <mergeCell ref="B108:E108"/>
    <mergeCell ref="B96:E96"/>
    <mergeCell ref="B97:E97"/>
    <mergeCell ref="B98:E98"/>
    <mergeCell ref="B100:E100"/>
    <mergeCell ref="B103:E103"/>
    <mergeCell ref="B104:E104"/>
    <mergeCell ref="B101:E101"/>
    <mergeCell ref="B110:E110"/>
    <mergeCell ref="B112:E112"/>
    <mergeCell ref="B34:E34"/>
    <mergeCell ref="B64:E64"/>
    <mergeCell ref="B67:E67"/>
    <mergeCell ref="A39:E39"/>
    <mergeCell ref="B40:E40"/>
    <mergeCell ref="B58:E58"/>
    <mergeCell ref="B63:E63"/>
    <mergeCell ref="B55:E55"/>
    <mergeCell ref="B44:E44"/>
    <mergeCell ref="B74:G74"/>
    <mergeCell ref="B75:G75"/>
    <mergeCell ref="B76:G76"/>
    <mergeCell ref="B47:E47"/>
    <mergeCell ref="B65:E65"/>
    <mergeCell ref="B52:E52"/>
    <mergeCell ref="B57:E57"/>
    <mergeCell ref="A51:E51"/>
    <mergeCell ref="B54:E54"/>
    <mergeCell ref="B102:E102"/>
    <mergeCell ref="B45:E45"/>
    <mergeCell ref="B95:E95"/>
    <mergeCell ref="B53:E53"/>
    <mergeCell ref="B71:E71"/>
    <mergeCell ref="B50:E50"/>
    <mergeCell ref="B56:E56"/>
    <mergeCell ref="BY70:BY72"/>
    <mergeCell ref="BX70:BX72"/>
    <mergeCell ref="B69:E69"/>
    <mergeCell ref="B59:E59"/>
    <mergeCell ref="B60:E60"/>
    <mergeCell ref="B61:E61"/>
    <mergeCell ref="B62:E62"/>
    <mergeCell ref="B68:E68"/>
    <mergeCell ref="B66:E66"/>
    <mergeCell ref="B70:E70"/>
    <mergeCell ref="BP10:BP11"/>
    <mergeCell ref="B43:E43"/>
    <mergeCell ref="B49:E49"/>
    <mergeCell ref="B48:E48"/>
    <mergeCell ref="B22:E22"/>
    <mergeCell ref="AH10:AI10"/>
    <mergeCell ref="H10:I10"/>
    <mergeCell ref="Z10:AA10"/>
    <mergeCell ref="AD10:AE10"/>
    <mergeCell ref="AB10:AC10"/>
    <mergeCell ref="L1:M1"/>
    <mergeCell ref="AV10:AW10"/>
    <mergeCell ref="AJ10:AK10"/>
    <mergeCell ref="J1:K1"/>
    <mergeCell ref="J2:K2"/>
    <mergeCell ref="J3:K3"/>
    <mergeCell ref="J4:K4"/>
    <mergeCell ref="J5:K5"/>
    <mergeCell ref="AL10:AM10"/>
    <mergeCell ref="AN10:AO10"/>
    <mergeCell ref="J6:K6"/>
    <mergeCell ref="J7:K7"/>
    <mergeCell ref="L6:M6"/>
    <mergeCell ref="L7:M7"/>
    <mergeCell ref="L10:M10"/>
    <mergeCell ref="R9:S9"/>
    <mergeCell ref="T9:U9"/>
    <mergeCell ref="V9:W9"/>
    <mergeCell ref="X9:Y9"/>
    <mergeCell ref="N10:O10"/>
    <mergeCell ref="V10:W10"/>
    <mergeCell ref="N9:O9"/>
    <mergeCell ref="P10:Q10"/>
    <mergeCell ref="P9:Q9"/>
    <mergeCell ref="T10:U10"/>
    <mergeCell ref="H9:I9"/>
    <mergeCell ref="B28:E28"/>
    <mergeCell ref="B31:E31"/>
    <mergeCell ref="B30:E30"/>
    <mergeCell ref="B25:E25"/>
    <mergeCell ref="F9:F11"/>
    <mergeCell ref="G9:G11"/>
    <mergeCell ref="B20:E20"/>
    <mergeCell ref="B23:E23"/>
    <mergeCell ref="B14:E14"/>
    <mergeCell ref="AX9:AY9"/>
    <mergeCell ref="BN9:BO9"/>
    <mergeCell ref="AF9:AG9"/>
    <mergeCell ref="AJ9:AK9"/>
    <mergeCell ref="AL9:AM9"/>
    <mergeCell ref="AP9:AQ9"/>
    <mergeCell ref="AT9:AU9"/>
    <mergeCell ref="AN9:AO9"/>
    <mergeCell ref="AV9:AW9"/>
    <mergeCell ref="AZ9:BA9"/>
    <mergeCell ref="Z9:AA9"/>
    <mergeCell ref="AH9:AI9"/>
    <mergeCell ref="B37:E37"/>
    <mergeCell ref="B36:E36"/>
    <mergeCell ref="AB9:AC9"/>
    <mergeCell ref="AD9:AE9"/>
    <mergeCell ref="B35:E35"/>
    <mergeCell ref="J9:K9"/>
    <mergeCell ref="L9:M9"/>
    <mergeCell ref="B27:E27"/>
    <mergeCell ref="H5:I5"/>
    <mergeCell ref="H6:I6"/>
    <mergeCell ref="H7:I7"/>
    <mergeCell ref="H1:I1"/>
    <mergeCell ref="H2:I2"/>
    <mergeCell ref="H3:I3"/>
    <mergeCell ref="H4:I4"/>
  </mergeCells>
  <printOptions/>
  <pageMargins left="1.06" right="0.1968503937007874" top="0.2" bottom="0.11811023622047245" header="0.2" footer="0.15748031496062992"/>
  <pageSetup horizontalDpi="600" verticalDpi="600" orientation="landscape" paperSize="9" scale="50" r:id="rId1"/>
  <rowBreaks count="3" manualBreakCount="3">
    <brk id="78" max="255" man="1"/>
    <brk id="126" max="255" man="1"/>
    <brk id="188" max="255" man="1"/>
  </rowBreaks>
  <colBreaks count="1" manualBreakCount="1">
    <brk id="6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Sergey</cp:lastModifiedBy>
  <cp:lastPrinted>2016-02-25T06:30:29Z</cp:lastPrinted>
  <dcterms:created xsi:type="dcterms:W3CDTF">2009-03-05T14:06:34Z</dcterms:created>
  <dcterms:modified xsi:type="dcterms:W3CDTF">2016-03-15T08:17:10Z</dcterms:modified>
  <cp:category/>
  <cp:version/>
  <cp:contentType/>
  <cp:contentStatus/>
</cp:coreProperties>
</file>