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255" windowWidth="15480" windowHeight="11640" tabRatio="604" firstSheet="5" activeTab="7"/>
  </bookViews>
  <sheets>
    <sheet name="Сан.ДУ-1" sheetId="1" r:id="rId1"/>
    <sheet name="Сан.ДУ-2" sheetId="2" r:id="rId2"/>
    <sheet name="Сан.ДУ-3" sheetId="3" r:id="rId3"/>
    <sheet name="СВОД САН-КА" sheetId="4" r:id="rId4"/>
    <sheet name="Эл.ДУ-1" sheetId="5" r:id="rId5"/>
    <sheet name="Эл. ДУ-2" sheetId="6" r:id="rId6"/>
    <sheet name="Эл. ДУ-3" sheetId="7" r:id="rId7"/>
    <sheet name="СВОД ЭЛКА" sheetId="8" r:id="rId8"/>
    <sheet name="Рем.стр.ДУ-1" sheetId="9" r:id="rId9"/>
    <sheet name="Рем.стр.ДУ 2" sheetId="10" r:id="rId10"/>
    <sheet name="Рем.стр.ДУ-3" sheetId="11" r:id="rId11"/>
    <sheet name="СВОД.РЕМ.СТР." sheetId="12" r:id="rId12"/>
    <sheet name="ВСЕГО-Сводная" sheetId="13" r:id="rId13"/>
  </sheets>
  <definedNames>
    <definedName name="_xlnm.Print_Area" localSheetId="9">'Рем.стр.ДУ 2'!$A$3:$BY$69</definedName>
    <definedName name="_xlnm.Print_Area" localSheetId="10">'Рем.стр.ДУ-3'!$A$2:$CM$66</definedName>
    <definedName name="_xlnm.Print_Area" localSheetId="0">'Сан.ДУ-1'!$A$1:$BO$83</definedName>
    <definedName name="_xlnm.Print_Area" localSheetId="1">'Сан.ДУ-2'!$A$3:$BD$77</definedName>
    <definedName name="_xlnm.Print_Area" localSheetId="2">'Сан.ДУ-3'!$A$2:$BU$79</definedName>
    <definedName name="_xlnm.Print_Area" localSheetId="3">'СВОД САН-КА'!$A$2:$M$79</definedName>
    <definedName name="_xlnm.Print_Area" localSheetId="7">'СВОД ЭЛКА'!$A$1:$Q$57</definedName>
    <definedName name="_xlnm.Print_Area" localSheetId="11">'СВОД.РЕМ.СТР.'!$A$2:$P$69</definedName>
    <definedName name="_xlnm.Print_Area" localSheetId="5">'Эл. ДУ-2'!$A$2:$S$56</definedName>
    <definedName name="_xlnm.Print_Area" localSheetId="6">'Эл. ДУ-3'!$A$1:$AW$63</definedName>
    <definedName name="_xlnm.Print_Area" localSheetId="4">'Эл.ДУ-1'!$A$1:$AB$59</definedName>
  </definedNames>
  <calcPr fullCalcOnLoad="1"/>
</workbook>
</file>

<file path=xl/sharedStrings.xml><?xml version="1.0" encoding="utf-8"?>
<sst xmlns="http://schemas.openxmlformats.org/spreadsheetml/2006/main" count="2126" uniqueCount="281">
  <si>
    <t>№ п/п</t>
  </si>
  <si>
    <t>Наименование материалов и работ</t>
  </si>
  <si>
    <t>Ед. изм.</t>
  </si>
  <si>
    <t>1</t>
  </si>
  <si>
    <t>Кол-во всего по домам</t>
  </si>
  <si>
    <t>Стоим. всего по домам</t>
  </si>
  <si>
    <t>Кол-во</t>
  </si>
  <si>
    <t>Стоим. Всего</t>
  </si>
  <si>
    <t>Ду 15</t>
  </si>
  <si>
    <t>м</t>
  </si>
  <si>
    <t>Ду 20</t>
  </si>
  <si>
    <t>Ду 25</t>
  </si>
  <si>
    <t>Ду 32</t>
  </si>
  <si>
    <t>Ду 40</t>
  </si>
  <si>
    <t>Ду 57</t>
  </si>
  <si>
    <t>Ду 76</t>
  </si>
  <si>
    <t>Смена вентилей</t>
  </si>
  <si>
    <t>шт</t>
  </si>
  <si>
    <t xml:space="preserve">Ду 50 </t>
  </si>
  <si>
    <t>Смена задвижек:</t>
  </si>
  <si>
    <t>ДУ 80</t>
  </si>
  <si>
    <t>ДУ 25</t>
  </si>
  <si>
    <t>ДУ 32</t>
  </si>
  <si>
    <t>ДУ 57</t>
  </si>
  <si>
    <t>ДУ 76</t>
  </si>
  <si>
    <t>Смена вентилей:</t>
  </si>
  <si>
    <t xml:space="preserve">   шт</t>
  </si>
  <si>
    <t>Ду40</t>
  </si>
  <si>
    <t>Ду 80</t>
  </si>
  <si>
    <t>Ду 100</t>
  </si>
  <si>
    <t>Смена труб канализации:</t>
  </si>
  <si>
    <t>Ду 50 (полиэтиленовая)</t>
  </si>
  <si>
    <t>ДУ100 (полиэтиленовая )</t>
  </si>
  <si>
    <t>Прочие работы</t>
  </si>
  <si>
    <t>руб</t>
  </si>
  <si>
    <t>Всего стоимость по дому :</t>
  </si>
  <si>
    <t>Стоим.       един.</t>
  </si>
  <si>
    <t>улица Южная</t>
  </si>
  <si>
    <t>ул.Центральная</t>
  </si>
  <si>
    <t>2-й микрорайон</t>
  </si>
  <si>
    <t>Наименование работ</t>
  </si>
  <si>
    <t>Стоим. ед.</t>
  </si>
  <si>
    <t>Кровля</t>
  </si>
  <si>
    <t>м3</t>
  </si>
  <si>
    <t>м2</t>
  </si>
  <si>
    <t>м/п</t>
  </si>
  <si>
    <t>Фасад</t>
  </si>
  <si>
    <t>Ремонт порогов бетоном</t>
  </si>
  <si>
    <t>Ремонт балконов бетоном</t>
  </si>
  <si>
    <t>Подъезды</t>
  </si>
  <si>
    <t>Изготовление и установка металлических дверей</t>
  </si>
  <si>
    <t>Благоустройство</t>
  </si>
  <si>
    <t>Изготовление и установка скамеек</t>
  </si>
  <si>
    <t>Изготовление и установка столов</t>
  </si>
  <si>
    <t>Всего по дому:</t>
  </si>
  <si>
    <t>ул.Южная</t>
  </si>
  <si>
    <t>ул.Коммунальная</t>
  </si>
  <si>
    <t>Стоим.</t>
  </si>
  <si>
    <t>ул.40 лет Октября</t>
  </si>
  <si>
    <t xml:space="preserve">№ </t>
  </si>
  <si>
    <t>п/п</t>
  </si>
  <si>
    <t xml:space="preserve">Ед. </t>
  </si>
  <si>
    <t>изм.</t>
  </si>
  <si>
    <t>един.</t>
  </si>
  <si>
    <t>всего</t>
  </si>
  <si>
    <t>Стоим-ть</t>
  </si>
  <si>
    <t>ДУ-1</t>
  </si>
  <si>
    <t>ДУ-2</t>
  </si>
  <si>
    <t>ВСЕГО</t>
  </si>
  <si>
    <t>по ДУ-1,2,3</t>
  </si>
  <si>
    <t>Ремонт подъездов</t>
  </si>
  <si>
    <t>Ремонт кровли  шифером</t>
  </si>
  <si>
    <t xml:space="preserve">Смена труб холодной воды </t>
  </si>
  <si>
    <t xml:space="preserve">Смена труб горячей воды </t>
  </si>
  <si>
    <t xml:space="preserve">Смена труб отопления </t>
  </si>
  <si>
    <t>по ДУ 1,2,3</t>
  </si>
  <si>
    <t>Изготовление и установка ковровыбивалки</t>
  </si>
  <si>
    <t>ДУ-3</t>
  </si>
  <si>
    <t>и работ</t>
  </si>
  <si>
    <t xml:space="preserve">Наименование материалов </t>
  </si>
  <si>
    <t>Ремонт отмостки бетоном</t>
  </si>
  <si>
    <t>58 а</t>
  </si>
  <si>
    <t>58 б</t>
  </si>
  <si>
    <t>58 в</t>
  </si>
  <si>
    <t>Ду 89</t>
  </si>
  <si>
    <t>№</t>
  </si>
  <si>
    <t>Наименование</t>
  </si>
  <si>
    <t>Всего</t>
  </si>
  <si>
    <t>Общестроительные виды работ</t>
  </si>
  <si>
    <t>Сантехнические виды работ</t>
  </si>
  <si>
    <t>Электротехнические виды работ</t>
  </si>
  <si>
    <t>Контур заземления</t>
  </si>
  <si>
    <t>2 микрорайон</t>
  </si>
  <si>
    <t>1-ый микрорайон</t>
  </si>
  <si>
    <t>1 микрорайон</t>
  </si>
  <si>
    <t>МКР "Молодёжный"</t>
  </si>
  <si>
    <t>58 Б</t>
  </si>
  <si>
    <t>6 А</t>
  </si>
  <si>
    <t>Устройство мелких покрытий  оцинкованной сталью</t>
  </si>
  <si>
    <t>Ремонт кирпичной кладки выступающих частей кровли</t>
  </si>
  <si>
    <t>м.п.</t>
  </si>
  <si>
    <t>Асфальтирование внутридомовых территорий</t>
  </si>
  <si>
    <t>Изготовление и установка карусели</t>
  </si>
  <si>
    <t>Обрамление порога уголком</t>
  </si>
  <si>
    <t>4-й микрорайон</t>
  </si>
  <si>
    <t>Ремонт кровли подвального тамбура шифером с обрешёткой</t>
  </si>
  <si>
    <t>Замена деревянных дверных полотен с окраской</t>
  </si>
  <si>
    <t>Установка пластиковых окон с устройством откосов 1,3*1,4</t>
  </si>
  <si>
    <t>Установка пластиковых окон с устройством откосов 2,25*1,3</t>
  </si>
  <si>
    <t>Установка пластиковых окон с устройством откосов 0,8*1,3</t>
  </si>
  <si>
    <t>Окраска металлических дверей</t>
  </si>
  <si>
    <t>Изготовление и установка качели</t>
  </si>
  <si>
    <t>Изготовление и установка горки (шведская стенка)</t>
  </si>
  <si>
    <t>Щит этажный учёта распределительный</t>
  </si>
  <si>
    <t>Нулевая шина</t>
  </si>
  <si>
    <t>Заземляющая  шина</t>
  </si>
  <si>
    <t>Динрейка</t>
  </si>
  <si>
    <t>Сжим</t>
  </si>
  <si>
    <t>Пломба</t>
  </si>
  <si>
    <t>Выключатель  проводки</t>
  </si>
  <si>
    <t>Бокс распределительный</t>
  </si>
  <si>
    <t>Труба полиэтиленовая д.32 мм</t>
  </si>
  <si>
    <t>Распаячная коробка</t>
  </si>
  <si>
    <t>Монтажная коробка</t>
  </si>
  <si>
    <t>Провод АПВ 1х16</t>
  </si>
  <si>
    <t>Кабель АВВГ 5х16</t>
  </si>
  <si>
    <t>Лампа энергосберегающая</t>
  </si>
  <si>
    <t>Коробка проходная распределительная</t>
  </si>
  <si>
    <t>2 МКР</t>
  </si>
  <si>
    <t>ВСЕГО ПО ДОМУ:</t>
  </si>
  <si>
    <t>Итого:</t>
  </si>
  <si>
    <t>Изготовление и установка урн</t>
  </si>
  <si>
    <t>Установка почтовых ящиков</t>
  </si>
  <si>
    <t>Установка доводчиков на входные двери</t>
  </si>
  <si>
    <t>58 А</t>
  </si>
  <si>
    <t>58 В</t>
  </si>
  <si>
    <t>ДУ-89</t>
  </si>
  <si>
    <t>Ду 50</t>
  </si>
  <si>
    <t>Устройство поручней из труб</t>
  </si>
  <si>
    <t>Заделка межпанельных швов и трещин в  стенах мастикой</t>
  </si>
  <si>
    <t>Штукатурка фасада</t>
  </si>
  <si>
    <t>Устройство слухового окна</t>
  </si>
  <si>
    <t>Установка деревянных дверных блоков с уст-ом откосов</t>
  </si>
  <si>
    <t>2микрорайон</t>
  </si>
  <si>
    <t>4микрорайон</t>
  </si>
  <si>
    <t xml:space="preserve">ул.Шоссейная </t>
  </si>
  <si>
    <t>24а</t>
  </si>
  <si>
    <t xml:space="preserve">ул.Шоссейная  </t>
  </si>
  <si>
    <t>ул. Флотская</t>
  </si>
  <si>
    <t xml:space="preserve">ул.^Б-Садовая </t>
  </si>
  <si>
    <t>ул.Гагарина</t>
  </si>
  <si>
    <t>ул.Дачная</t>
  </si>
  <si>
    <t>Устройство ограждений из труб</t>
  </si>
  <si>
    <t>1мкр</t>
  </si>
  <si>
    <t>Кирпичная кладка</t>
  </si>
  <si>
    <t>ул Шоссейная</t>
  </si>
  <si>
    <t>ДУ 1</t>
  </si>
  <si>
    <t>кол-во</t>
  </si>
  <si>
    <t>ДУ 2</t>
  </si>
  <si>
    <t>ДУ 3</t>
  </si>
  <si>
    <t>Обшивка козырьков профлистом по дерев.каркасу</t>
  </si>
  <si>
    <t>Ду 50  ПЭ</t>
  </si>
  <si>
    <t>Герметизация примыканий  кровли мастикой</t>
  </si>
  <si>
    <t xml:space="preserve">Покраска поверхностей с подготовленному основанию </t>
  </si>
  <si>
    <t>Изгот. и установка декоративной изгороди</t>
  </si>
  <si>
    <t>п/м</t>
  </si>
  <si>
    <t>Установка шлагбаума</t>
  </si>
  <si>
    <t>Побелка цоколя</t>
  </si>
  <si>
    <t xml:space="preserve">Ремонт штукатурки цоколя </t>
  </si>
  <si>
    <t>1 мкр</t>
  </si>
  <si>
    <t>Ремонт рулонной кровли в 1 слой с примыканиями</t>
  </si>
  <si>
    <t xml:space="preserve">Промазка штукатурки  праймером </t>
  </si>
  <si>
    <t xml:space="preserve">Штукатурка вентшахт, парапетов, тамбуров </t>
  </si>
  <si>
    <t>Провод ПВ 1х4 (коммутация щитов)</t>
  </si>
  <si>
    <t>Светильник НПП - 1101</t>
  </si>
  <si>
    <t>Кабель - канал 20 х 20 мм</t>
  </si>
  <si>
    <t>ВСЕГО по ДУ</t>
  </si>
  <si>
    <t>ВСЕГО  по  ДУ</t>
  </si>
  <si>
    <t>стоим. всего</t>
  </si>
  <si>
    <t xml:space="preserve">ул.40 Лет Октября </t>
  </si>
  <si>
    <t>ДУ 100 (полиэтиленовая )</t>
  </si>
  <si>
    <t>ДУ 100 (чугунная)</t>
  </si>
  <si>
    <t>Всего по плану</t>
  </si>
  <si>
    <t>Всего по дому</t>
  </si>
  <si>
    <t>Теплоизоляция трубопроводов</t>
  </si>
  <si>
    <t>Ду100 (чугунная)</t>
  </si>
  <si>
    <t>ВСЕГО по плану:</t>
  </si>
  <si>
    <t>руб.</t>
  </si>
  <si>
    <t>Прочие работы:</t>
  </si>
  <si>
    <t xml:space="preserve">Кол-во </t>
  </si>
  <si>
    <t>Стоимость</t>
  </si>
  <si>
    <t>Всего по плану:</t>
  </si>
  <si>
    <t>Побелка фасада</t>
  </si>
  <si>
    <t>Покраска поверхностей фасада</t>
  </si>
  <si>
    <t xml:space="preserve">Покраска поверхностей фасада </t>
  </si>
  <si>
    <t>Ду 40,50</t>
  </si>
  <si>
    <t>Ду 100 (чугунная)</t>
  </si>
  <si>
    <t>Ремонт штукатурки цоколя (порогов)</t>
  </si>
  <si>
    <t>Автомат  трёхполюсный - 63А</t>
  </si>
  <si>
    <t>Автомат 1П-100А</t>
  </si>
  <si>
    <t>ул. Южная</t>
  </si>
  <si>
    <t>Щит учёта ЩМП-300х250х150</t>
  </si>
  <si>
    <t>Автомат  однополюсный - 25А</t>
  </si>
  <si>
    <t>Автомат  двухполюсный - 32А</t>
  </si>
  <si>
    <t>Гофра Ф -16, 32</t>
  </si>
  <si>
    <t>Фотореле</t>
  </si>
  <si>
    <t>Пробивка штрабы</t>
  </si>
  <si>
    <t>Заделка штрабы</t>
  </si>
  <si>
    <t>Устройство порогов из керамогранита</t>
  </si>
  <si>
    <t>Установка металлического козырька над балконом 5,9-х этажей</t>
  </si>
  <si>
    <t>Установка металлич. козырька над балконом 5,9-х этажей</t>
  </si>
  <si>
    <t>Всего по плану :</t>
  </si>
  <si>
    <t>Ремонтно-строительные работы ДУ-1 2015 год.</t>
  </si>
  <si>
    <t>Дополнительные работы за 2014 год</t>
  </si>
  <si>
    <t>Сантехнические работы по ДУ-1 на 2015 год.</t>
  </si>
  <si>
    <t>Ду 50 ( ПВХ)</t>
  </si>
  <si>
    <t>Ду 50 (ПВХ)</t>
  </si>
  <si>
    <t>Сантехнические работы по ДУ-2 на 2015 год.</t>
  </si>
  <si>
    <t>Сантехнические работы по ДУ - 3  на 2015 год.</t>
  </si>
  <si>
    <t>Текущий ремонт электроосвещения по ДУ-1 на 2015 год</t>
  </si>
  <si>
    <t>Дополнительные работы за 2014год</t>
  </si>
  <si>
    <t>Текущий ремонт электроосвещения по ДУ-2 на 2015 год</t>
  </si>
  <si>
    <t>Текущий ремонт электроосвещения по ДУ-3 на 2015 год</t>
  </si>
  <si>
    <t>Ремонтно-строительные работы ДУ-2 2015 год.</t>
  </si>
  <si>
    <t>Ремонтно-строительные работы ДУ-3  на 2015 год.</t>
  </si>
  <si>
    <t>6а</t>
  </si>
  <si>
    <t>58А</t>
  </si>
  <si>
    <t>Сводный план текущего ремонта сантехнических работ на 2015год</t>
  </si>
  <si>
    <t>Сводный план по текущему ремонту  электроосвещения по ДУ- 1,2,3 на 2015год</t>
  </si>
  <si>
    <t>микр.Молодежный</t>
  </si>
  <si>
    <t>73 А</t>
  </si>
  <si>
    <t>ул. Гагарина</t>
  </si>
  <si>
    <t>Автомат 3П-100А</t>
  </si>
  <si>
    <t>Датчик движения ( 360 )</t>
  </si>
  <si>
    <t>Светильник светодиодный с ДД</t>
  </si>
  <si>
    <t>Светильник светодиодный ЖКХ 6</t>
  </si>
  <si>
    <t>Лампа накаливания</t>
  </si>
  <si>
    <t>Лампа светодиодная СДЛ   Е-27</t>
  </si>
  <si>
    <t>Светильник НПП - 9101</t>
  </si>
  <si>
    <t>Сводный план ремонтно-строительных работ по ДУ 1,2,3 на 2015год.</t>
  </si>
  <si>
    <t>Кабель ВВГп 2 х 2,5</t>
  </si>
  <si>
    <t>Кабель ВВГп 2 х 1,5</t>
  </si>
  <si>
    <t>Кабель ВВГп 3х1,5</t>
  </si>
  <si>
    <t>Кабель ВВГп 3х4</t>
  </si>
  <si>
    <t>Светильник НПП - 9101  шар</t>
  </si>
  <si>
    <t>Светильник НПП - 1101  таблетка</t>
  </si>
  <si>
    <t>Светильник светодиодный с ДД АРТ 101-002</t>
  </si>
  <si>
    <t>Светильн. светодиод.ЖКХ 6 АРТ 101-001</t>
  </si>
  <si>
    <t>Кабель ВВГ 3х10</t>
  </si>
  <si>
    <t>Прожектор светодиодный 30вт</t>
  </si>
  <si>
    <t>Прожектор светодиодный 30 вт</t>
  </si>
  <si>
    <t>Устройство подъездных козырьков из профлиста по металлическому каркасу</t>
  </si>
  <si>
    <t>шт.</t>
  </si>
  <si>
    <t>Спил деревьев</t>
  </si>
  <si>
    <t>Устройство щебёночного покрытия</t>
  </si>
  <si>
    <t>Облицовка стен профлистом по металлическому каркасу</t>
  </si>
  <si>
    <t>Установка декоративной изгороди</t>
  </si>
  <si>
    <t>Установка придомового ограждения с кирпичн. столбами</t>
  </si>
  <si>
    <t>Устройство щебеночного покрытия</t>
  </si>
  <si>
    <t>Изготовление и установка песочниц с грибком</t>
  </si>
  <si>
    <t>Ремонт кровли подвальн тамбура шифером с обрешеткой</t>
  </si>
  <si>
    <t>Установка пластиковых дверей ПВХ</t>
  </si>
  <si>
    <t>Окраска металлических (поверхностей ) дверей</t>
  </si>
  <si>
    <t>Окраска металлических ( поверхностей) дверей</t>
  </si>
  <si>
    <t>Ремонт кровли подвального тамбура шифером с обрешеткой</t>
  </si>
  <si>
    <t>Устр-во подъездных козырьков из профлиста по металлическому каркасу</t>
  </si>
  <si>
    <t>Устройство металлических козырьков над лоджиями</t>
  </si>
  <si>
    <t>Ремонт полов из ДСП и ДВП с покраской</t>
  </si>
  <si>
    <t>Установка придомового ограждения с кирпичн столбами</t>
  </si>
  <si>
    <t>Окраска металлических (поверхностей) дверей</t>
  </si>
  <si>
    <t>Установка придомового ограждения с кирпичными  столбами</t>
  </si>
  <si>
    <t>4 МКР</t>
  </si>
  <si>
    <t>Управляющая компания</t>
  </si>
  <si>
    <t>Директор ООО "СЕЗ"                                                                    От имени собственника</t>
  </si>
  <si>
    <t>_____________ Пивоваров М.Ф.                                                 _________</t>
  </si>
  <si>
    <t>Директор ООО "СЕЗ"                                   От имени собственника</t>
  </si>
  <si>
    <t>__________ Пивоваров М.Ф.                       _______</t>
  </si>
  <si>
    <t>2015г.</t>
  </si>
  <si>
    <t>2016г.</t>
  </si>
  <si>
    <t>долг на 2016</t>
  </si>
  <si>
    <t>Сводный план текущего ремонта  на 2015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</si>
</sst>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sz val="12"/>
      <name val="Arial"/>
      <family val="2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4"/>
      <name val="Arial"/>
      <family val="2"/>
    </font>
    <font>
      <sz val="11"/>
      <name val="Arial Cyr"/>
      <family val="0"/>
    </font>
    <font>
      <b/>
      <i/>
      <sz val="11"/>
      <name val="Arial Cyr"/>
      <family val="0"/>
    </font>
    <font>
      <b/>
      <sz val="14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b/>
      <sz val="8"/>
      <name val="Arial"/>
      <family val="2"/>
    </font>
    <font>
      <b/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0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Arial"/>
      <family val="2"/>
    </font>
    <font>
      <b/>
      <i/>
      <sz val="12"/>
      <name val="Arial Cyr"/>
      <family val="0"/>
    </font>
    <font>
      <b/>
      <i/>
      <sz val="14"/>
      <name val="Arial Cyr"/>
      <family val="0"/>
    </font>
    <font>
      <sz val="14"/>
      <name val="Arial"/>
      <family val="2"/>
    </font>
    <font>
      <b/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0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24" borderId="11" xfId="0" applyFont="1" applyFill="1" applyBorder="1" applyAlignment="1">
      <alignment/>
    </xf>
    <xf numFmtId="0" fontId="0" fillId="24" borderId="11" xfId="0" applyFill="1" applyBorder="1" applyAlignment="1">
      <alignment/>
    </xf>
    <xf numFmtId="0" fontId="3" fillId="0" borderId="11" xfId="0" applyFont="1" applyBorder="1" applyAlignment="1">
      <alignment wrapText="1"/>
    </xf>
    <xf numFmtId="0" fontId="3" fillId="24" borderId="11" xfId="0" applyFont="1" applyFill="1" applyBorder="1" applyAlignment="1">
      <alignment wrapText="1"/>
    </xf>
    <xf numFmtId="0" fontId="4" fillId="0" borderId="0" xfId="0" applyFont="1" applyFill="1" applyBorder="1" applyAlignment="1" quotePrefix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horizontal="center" vertic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24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 shrinkToFit="1"/>
    </xf>
    <xf numFmtId="0" fontId="3" fillId="24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24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/>
    </xf>
    <xf numFmtId="1" fontId="3" fillId="24" borderId="0" xfId="0" applyNumberFormat="1" applyFont="1" applyFill="1" applyBorder="1" applyAlignment="1">
      <alignment/>
    </xf>
    <xf numFmtId="173" fontId="3" fillId="0" borderId="0" xfId="0" applyNumberFormat="1" applyFont="1" applyBorder="1" applyAlignment="1">
      <alignment/>
    </xf>
    <xf numFmtId="0" fontId="3" fillId="25" borderId="0" xfId="0" applyFont="1" applyFill="1" applyBorder="1" applyAlignment="1">
      <alignment/>
    </xf>
    <xf numFmtId="1" fontId="3" fillId="25" borderId="0" xfId="0" applyNumberFormat="1" applyFont="1" applyFill="1" applyBorder="1" applyAlignment="1">
      <alignment/>
    </xf>
    <xf numFmtId="0" fontId="4" fillId="25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26" borderId="0" xfId="0" applyFill="1" applyBorder="1" applyAlignment="1">
      <alignment/>
    </xf>
    <xf numFmtId="0" fontId="0" fillId="26" borderId="0" xfId="0" applyFill="1" applyBorder="1" applyAlignment="1">
      <alignment wrapText="1"/>
    </xf>
    <xf numFmtId="0" fontId="3" fillId="0" borderId="0" xfId="0" applyFont="1" applyBorder="1" applyAlignment="1">
      <alignment horizontal="right"/>
    </xf>
    <xf numFmtId="0" fontId="0" fillId="25" borderId="0" xfId="0" applyFill="1" applyBorder="1" applyAlignment="1">
      <alignment/>
    </xf>
    <xf numFmtId="1" fontId="8" fillId="25" borderId="0" xfId="0" applyNumberFormat="1" applyFont="1" applyFill="1" applyBorder="1" applyAlignment="1">
      <alignment horizontal="left" indent="2"/>
    </xf>
    <xf numFmtId="1" fontId="0" fillId="25" borderId="0" xfId="0" applyNumberFormat="1" applyFill="1" applyBorder="1" applyAlignment="1">
      <alignment/>
    </xf>
    <xf numFmtId="0" fontId="12" fillId="0" borderId="0" xfId="0" applyFont="1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16" xfId="0" applyFont="1" applyBorder="1" applyAlignment="1" quotePrefix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11" fillId="0" borderId="21" xfId="0" applyFont="1" applyBorder="1" applyAlignment="1" quotePrefix="1">
      <alignment horizontal="center"/>
    </xf>
    <xf numFmtId="0" fontId="11" fillId="0" borderId="22" xfId="0" applyFont="1" applyBorder="1" applyAlignment="1">
      <alignment horizontal="center"/>
    </xf>
    <xf numFmtId="0" fontId="0" fillId="24" borderId="0" xfId="0" applyFill="1" applyBorder="1" applyAlignment="1">
      <alignment/>
    </xf>
    <xf numFmtId="0" fontId="0" fillId="0" borderId="23" xfId="0" applyBorder="1" applyAlignment="1">
      <alignment wrapText="1"/>
    </xf>
    <xf numFmtId="0" fontId="0" fillId="24" borderId="0" xfId="0" applyFill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0" fontId="0" fillId="24" borderId="13" xfId="0" applyFill="1" applyBorder="1" applyAlignment="1">
      <alignment/>
    </xf>
    <xf numFmtId="0" fontId="0" fillId="24" borderId="24" xfId="0" applyFill="1" applyBorder="1" applyAlignment="1">
      <alignment/>
    </xf>
    <xf numFmtId="0" fontId="0" fillId="24" borderId="12" xfId="0" applyFill="1" applyBorder="1" applyAlignment="1">
      <alignment/>
    </xf>
    <xf numFmtId="0" fontId="0" fillId="0" borderId="25" xfId="0" applyBorder="1" applyAlignment="1" quotePrefix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 quotePrefix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24" borderId="30" xfId="0" applyFill="1" applyBorder="1" applyAlignment="1">
      <alignment/>
    </xf>
    <xf numFmtId="1" fontId="0" fillId="0" borderId="0" xfId="0" applyNumberFormat="1" applyAlignment="1">
      <alignment/>
    </xf>
    <xf numFmtId="0" fontId="0" fillId="24" borderId="31" xfId="0" applyFill="1" applyBorder="1" applyAlignment="1">
      <alignment/>
    </xf>
    <xf numFmtId="9" fontId="0" fillId="24" borderId="13" xfId="57" applyFont="1" applyFill="1" applyBorder="1" applyAlignment="1">
      <alignment/>
    </xf>
    <xf numFmtId="1" fontId="3" fillId="0" borderId="0" xfId="0" applyNumberFormat="1" applyFont="1" applyBorder="1" applyAlignment="1">
      <alignment horizontal="center" vertical="center"/>
    </xf>
    <xf numFmtId="0" fontId="14" fillId="0" borderId="20" xfId="0" applyFont="1" applyBorder="1" applyAlignment="1" quotePrefix="1">
      <alignment horizontal="left"/>
    </xf>
    <xf numFmtId="0" fontId="11" fillId="0" borderId="0" xfId="0" applyFont="1" applyBorder="1" applyAlignment="1">
      <alignment/>
    </xf>
    <xf numFmtId="0" fontId="11" fillId="0" borderId="32" xfId="0" applyFont="1" applyBorder="1" applyAlignment="1">
      <alignment/>
    </xf>
    <xf numFmtId="0" fontId="0" fillId="24" borderId="33" xfId="0" applyFill="1" applyBorder="1" applyAlignment="1">
      <alignment/>
    </xf>
    <xf numFmtId="0" fontId="0" fillId="24" borderId="34" xfId="0" applyFill="1" applyBorder="1" applyAlignment="1">
      <alignment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/>
    </xf>
    <xf numFmtId="9" fontId="0" fillId="24" borderId="37" xfId="57" applyFont="1" applyFill="1" applyBorder="1" applyAlignment="1">
      <alignment wrapText="1"/>
    </xf>
    <xf numFmtId="0" fontId="0" fillId="0" borderId="38" xfId="0" applyBorder="1" applyAlignment="1">
      <alignment/>
    </xf>
    <xf numFmtId="0" fontId="6" fillId="0" borderId="0" xfId="0" applyFont="1" applyBorder="1" applyAlignment="1" quotePrefix="1">
      <alignment/>
    </xf>
    <xf numFmtId="0" fontId="0" fillId="24" borderId="39" xfId="0" applyFill="1" applyBorder="1" applyAlignment="1">
      <alignment wrapText="1"/>
    </xf>
    <xf numFmtId="0" fontId="11" fillId="0" borderId="30" xfId="0" applyFont="1" applyBorder="1" applyAlignment="1">
      <alignment horizontal="center"/>
    </xf>
    <xf numFmtId="0" fontId="11" fillId="0" borderId="39" xfId="0" applyFont="1" applyBorder="1" applyAlignment="1" quotePrefix="1">
      <alignment horizontal="center"/>
    </xf>
    <xf numFmtId="0" fontId="0" fillId="25" borderId="0" xfId="0" applyFill="1" applyAlignment="1">
      <alignment/>
    </xf>
    <xf numFmtId="0" fontId="3" fillId="24" borderId="11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11" fillId="0" borderId="0" xfId="0" applyFont="1" applyAlignment="1">
      <alignment/>
    </xf>
    <xf numFmtId="0" fontId="11" fillId="8" borderId="0" xfId="0" applyFont="1" applyFill="1" applyAlignment="1">
      <alignment/>
    </xf>
    <xf numFmtId="0" fontId="11" fillId="24" borderId="0" xfId="0" applyFont="1" applyFill="1" applyAlignment="1">
      <alignment/>
    </xf>
    <xf numFmtId="0" fontId="0" fillId="24" borderId="20" xfId="0" applyFill="1" applyBorder="1" applyAlignment="1">
      <alignment/>
    </xf>
    <xf numFmtId="0" fontId="0" fillId="24" borderId="11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11" fillId="24" borderId="0" xfId="0" applyFont="1" applyFill="1" applyBorder="1" applyAlignment="1">
      <alignment/>
    </xf>
    <xf numFmtId="1" fontId="0" fillId="24" borderId="0" xfId="0" applyNumberFormat="1" applyFill="1" applyAlignment="1">
      <alignment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11" fillId="24" borderId="20" xfId="0" applyFont="1" applyFill="1" applyBorder="1" applyAlignment="1">
      <alignment/>
    </xf>
    <xf numFmtId="0" fontId="11" fillId="24" borderId="43" xfId="0" applyFont="1" applyFill="1" applyBorder="1" applyAlignment="1">
      <alignment horizontal="center"/>
    </xf>
    <xf numFmtId="0" fontId="11" fillId="24" borderId="12" xfId="0" applyFont="1" applyFill="1" applyBorder="1" applyAlignment="1">
      <alignment/>
    </xf>
    <xf numFmtId="0" fontId="11" fillId="24" borderId="11" xfId="0" applyFont="1" applyFill="1" applyBorder="1" applyAlignment="1">
      <alignment/>
    </xf>
    <xf numFmtId="1" fontId="11" fillId="24" borderId="12" xfId="0" applyNumberFormat="1" applyFont="1" applyFill="1" applyBorder="1" applyAlignment="1">
      <alignment/>
    </xf>
    <xf numFmtId="0" fontId="12" fillId="0" borderId="0" xfId="0" applyFont="1" applyBorder="1" applyAlignment="1" quotePrefix="1">
      <alignment horizontal="left"/>
    </xf>
    <xf numFmtId="0" fontId="3" fillId="24" borderId="11" xfId="0" applyFont="1" applyFill="1" applyBorder="1" applyAlignment="1" quotePrefix="1">
      <alignment horizontal="center" wrapText="1"/>
    </xf>
    <xf numFmtId="0" fontId="0" fillId="24" borderId="44" xfId="0" applyFill="1" applyBorder="1" applyAlignment="1">
      <alignment/>
    </xf>
    <xf numFmtId="0" fontId="14" fillId="24" borderId="20" xfId="0" applyFont="1" applyFill="1" applyBorder="1" applyAlignment="1">
      <alignment/>
    </xf>
    <xf numFmtId="0" fontId="14" fillId="24" borderId="33" xfId="0" applyFont="1" applyFill="1" applyBorder="1" applyAlignment="1" quotePrefix="1">
      <alignment horizontal="left"/>
    </xf>
    <xf numFmtId="0" fontId="14" fillId="24" borderId="20" xfId="0" applyFont="1" applyFill="1" applyBorder="1" applyAlignment="1" quotePrefix="1">
      <alignment horizontal="left"/>
    </xf>
    <xf numFmtId="0" fontId="11" fillId="24" borderId="15" xfId="0" applyFont="1" applyFill="1" applyBorder="1" applyAlignment="1">
      <alignment/>
    </xf>
    <xf numFmtId="0" fontId="13" fillId="24" borderId="18" xfId="0" applyFont="1" applyFill="1" applyBorder="1" applyAlignment="1">
      <alignment/>
    </xf>
    <xf numFmtId="0" fontId="11" fillId="24" borderId="19" xfId="0" applyFont="1" applyFill="1" applyBorder="1" applyAlignment="1">
      <alignment/>
    </xf>
    <xf numFmtId="0" fontId="11" fillId="24" borderId="45" xfId="0" applyFont="1" applyFill="1" applyBorder="1" applyAlignment="1">
      <alignment/>
    </xf>
    <xf numFmtId="0" fontId="11" fillId="24" borderId="18" xfId="0" applyFont="1" applyFill="1" applyBorder="1" applyAlignment="1">
      <alignment/>
    </xf>
    <xf numFmtId="0" fontId="11" fillId="24" borderId="16" xfId="0" applyFont="1" applyFill="1" applyBorder="1" applyAlignment="1" quotePrefix="1">
      <alignment horizontal="center"/>
    </xf>
    <xf numFmtId="0" fontId="11" fillId="24" borderId="0" xfId="0" applyFont="1" applyFill="1" applyBorder="1" applyAlignment="1" quotePrefix="1">
      <alignment horizontal="center"/>
    </xf>
    <xf numFmtId="0" fontId="11" fillId="24" borderId="17" xfId="0" applyFont="1" applyFill="1" applyBorder="1" applyAlignment="1">
      <alignment horizontal="center"/>
    </xf>
    <xf numFmtId="0" fontId="11" fillId="24" borderId="32" xfId="0" applyFont="1" applyFill="1" applyBorder="1" applyAlignment="1">
      <alignment horizontal="center"/>
    </xf>
    <xf numFmtId="0" fontId="11" fillId="24" borderId="17" xfId="0" applyFont="1" applyFill="1" applyBorder="1" applyAlignment="1">
      <alignment/>
    </xf>
    <xf numFmtId="0" fontId="11" fillId="24" borderId="23" xfId="0" applyFont="1" applyFill="1" applyBorder="1" applyAlignment="1">
      <alignment wrapText="1"/>
    </xf>
    <xf numFmtId="0" fontId="11" fillId="24" borderId="46" xfId="0" applyFont="1" applyFill="1" applyBorder="1" applyAlignment="1">
      <alignment/>
    </xf>
    <xf numFmtId="0" fontId="11" fillId="24" borderId="47" xfId="0" applyFont="1" applyFill="1" applyBorder="1" applyAlignment="1">
      <alignment wrapText="1"/>
    </xf>
    <xf numFmtId="0" fontId="11" fillId="24" borderId="48" xfId="0" applyFont="1" applyFill="1" applyBorder="1" applyAlignment="1">
      <alignment/>
    </xf>
    <xf numFmtId="0" fontId="11" fillId="24" borderId="49" xfId="0" applyFont="1" applyFill="1" applyBorder="1" applyAlignment="1">
      <alignment wrapText="1"/>
    </xf>
    <xf numFmtId="0" fontId="1" fillId="24" borderId="50" xfId="0" applyFont="1" applyFill="1" applyBorder="1" applyAlignment="1">
      <alignment/>
    </xf>
    <xf numFmtId="0" fontId="1" fillId="24" borderId="51" xfId="0" applyFont="1" applyFill="1" applyBorder="1" applyAlignment="1">
      <alignment/>
    </xf>
    <xf numFmtId="1" fontId="1" fillId="24" borderId="51" xfId="0" applyNumberFormat="1" applyFont="1" applyFill="1" applyBorder="1" applyAlignment="1">
      <alignment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/>
    </xf>
    <xf numFmtId="1" fontId="1" fillId="24" borderId="52" xfId="0" applyNumberFormat="1" applyFont="1" applyFill="1" applyBorder="1" applyAlignment="1">
      <alignment/>
    </xf>
    <xf numFmtId="1" fontId="1" fillId="24" borderId="30" xfId="0" applyNumberFormat="1" applyFont="1" applyFill="1" applyBorder="1" applyAlignment="1">
      <alignment/>
    </xf>
    <xf numFmtId="1" fontId="19" fillId="24" borderId="43" xfId="0" applyNumberFormat="1" applyFont="1" applyFill="1" applyBorder="1" applyAlignment="1">
      <alignment/>
    </xf>
    <xf numFmtId="0" fontId="19" fillId="24" borderId="11" xfId="0" applyFont="1" applyFill="1" applyBorder="1" applyAlignment="1">
      <alignment/>
    </xf>
    <xf numFmtId="1" fontId="19" fillId="24" borderId="11" xfId="0" applyNumberFormat="1" applyFont="1" applyFill="1" applyBorder="1" applyAlignment="1">
      <alignment/>
    </xf>
    <xf numFmtId="0" fontId="6" fillId="24" borderId="11" xfId="0" applyFont="1" applyFill="1" applyBorder="1" applyAlignment="1">
      <alignment/>
    </xf>
    <xf numFmtId="1" fontId="6" fillId="24" borderId="11" xfId="0" applyNumberFormat="1" applyFont="1" applyFill="1" applyBorder="1" applyAlignment="1">
      <alignment/>
    </xf>
    <xf numFmtId="0" fontId="6" fillId="24" borderId="11" xfId="0" applyFont="1" applyFill="1" applyBorder="1" applyAlignment="1">
      <alignment horizontal="right"/>
    </xf>
    <xf numFmtId="0" fontId="17" fillId="0" borderId="0" xfId="0" applyFont="1" applyBorder="1" applyAlignment="1" quotePrefix="1">
      <alignment horizontal="left"/>
    </xf>
    <xf numFmtId="0" fontId="11" fillId="24" borderId="20" xfId="0" applyFont="1" applyFill="1" applyBorder="1" applyAlignment="1">
      <alignment horizontal="center"/>
    </xf>
    <xf numFmtId="0" fontId="4" fillId="24" borderId="11" xfId="0" applyFont="1" applyFill="1" applyBorder="1" applyAlignment="1">
      <alignment/>
    </xf>
    <xf numFmtId="0" fontId="11" fillId="0" borderId="54" xfId="0" applyFont="1" applyBorder="1" applyAlignment="1">
      <alignment horizontal="center"/>
    </xf>
    <xf numFmtId="0" fontId="11" fillId="24" borderId="47" xfId="0" applyFont="1" applyFill="1" applyBorder="1" applyAlignment="1">
      <alignment/>
    </xf>
    <xf numFmtId="0" fontId="4" fillId="24" borderId="11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24" borderId="45" xfId="0" applyFill="1" applyBorder="1" applyAlignment="1">
      <alignment/>
    </xf>
    <xf numFmtId="0" fontId="0" fillId="24" borderId="26" xfId="0" applyFill="1" applyBorder="1" applyAlignment="1">
      <alignment/>
    </xf>
    <xf numFmtId="0" fontId="0" fillId="24" borderId="25" xfId="0" applyFill="1" applyBorder="1" applyAlignment="1" quotePrefix="1">
      <alignment horizontal="center"/>
    </xf>
    <xf numFmtId="0" fontId="0" fillId="24" borderId="27" xfId="0" applyFill="1" applyBorder="1" applyAlignment="1">
      <alignment horizontal="center"/>
    </xf>
    <xf numFmtId="0" fontId="0" fillId="24" borderId="27" xfId="0" applyFill="1" applyBorder="1" applyAlignment="1" quotePrefix="1">
      <alignment horizontal="center"/>
    </xf>
    <xf numFmtId="0" fontId="0" fillId="24" borderId="14" xfId="0" applyFill="1" applyBorder="1" applyAlignment="1">
      <alignment horizontal="center"/>
    </xf>
    <xf numFmtId="0" fontId="0" fillId="24" borderId="28" xfId="0" applyFill="1" applyBorder="1" applyAlignment="1">
      <alignment/>
    </xf>
    <xf numFmtId="0" fontId="0" fillId="24" borderId="28" xfId="0" applyFill="1" applyBorder="1" applyAlignment="1">
      <alignment horizontal="center"/>
    </xf>
    <xf numFmtId="0" fontId="3" fillId="24" borderId="13" xfId="0" applyFont="1" applyFill="1" applyBorder="1" applyAlignment="1" quotePrefix="1">
      <alignment horizontal="center" wrapText="1"/>
    </xf>
    <xf numFmtId="0" fontId="3" fillId="0" borderId="20" xfId="0" applyFont="1" applyBorder="1" applyAlignment="1">
      <alignment wrapText="1"/>
    </xf>
    <xf numFmtId="0" fontId="11" fillId="24" borderId="55" xfId="0" applyFont="1" applyFill="1" applyBorder="1" applyAlignment="1">
      <alignment/>
    </xf>
    <xf numFmtId="0" fontId="3" fillId="0" borderId="20" xfId="0" applyFont="1" applyBorder="1" applyAlignment="1" quotePrefix="1">
      <alignment/>
    </xf>
    <xf numFmtId="0" fontId="3" fillId="0" borderId="11" xfId="0" applyFont="1" applyBorder="1" applyAlignment="1" quotePrefix="1">
      <alignment horizontal="left"/>
    </xf>
    <xf numFmtId="0" fontId="4" fillId="0" borderId="52" xfId="0" applyFont="1" applyBorder="1" applyAlignment="1" quotePrefix="1">
      <alignment/>
    </xf>
    <xf numFmtId="0" fontId="4" fillId="0" borderId="56" xfId="0" applyFont="1" applyBorder="1" applyAlignment="1">
      <alignment/>
    </xf>
    <xf numFmtId="0" fontId="0" fillId="24" borderId="57" xfId="0" applyFill="1" applyBorder="1" applyAlignment="1">
      <alignment/>
    </xf>
    <xf numFmtId="0" fontId="0" fillId="24" borderId="58" xfId="0" applyFill="1" applyBorder="1" applyAlignment="1">
      <alignment/>
    </xf>
    <xf numFmtId="1" fontId="11" fillId="24" borderId="55" xfId="0" applyNumberFormat="1" applyFont="1" applyFill="1" applyBorder="1" applyAlignment="1">
      <alignment/>
    </xf>
    <xf numFmtId="1" fontId="11" fillId="24" borderId="49" xfId="0" applyNumberFormat="1" applyFont="1" applyFill="1" applyBorder="1" applyAlignment="1">
      <alignment/>
    </xf>
    <xf numFmtId="1" fontId="11" fillId="24" borderId="48" xfId="0" applyNumberFormat="1" applyFont="1" applyFill="1" applyBorder="1" applyAlignment="1">
      <alignment/>
    </xf>
    <xf numFmtId="1" fontId="19" fillId="24" borderId="59" xfId="0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7" fillId="24" borderId="43" xfId="0" applyFont="1" applyFill="1" applyBorder="1" applyAlignment="1">
      <alignment wrapText="1"/>
    </xf>
    <xf numFmtId="0" fontId="1" fillId="0" borderId="40" xfId="0" applyFont="1" applyBorder="1" applyAlignment="1">
      <alignment horizontal="center"/>
    </xf>
    <xf numFmtId="0" fontId="1" fillId="0" borderId="60" xfId="0" applyFont="1" applyBorder="1" applyAlignment="1">
      <alignment/>
    </xf>
    <xf numFmtId="1" fontId="19" fillId="24" borderId="44" xfId="0" applyNumberFormat="1" applyFont="1" applyFill="1" applyBorder="1" applyAlignment="1">
      <alignment/>
    </xf>
    <xf numFmtId="1" fontId="19" fillId="24" borderId="13" xfId="0" applyNumberFormat="1" applyFont="1" applyFill="1" applyBorder="1" applyAlignment="1">
      <alignment/>
    </xf>
    <xf numFmtId="0" fontId="1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59" xfId="0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 horizontal="right" vertical="center"/>
    </xf>
    <xf numFmtId="0" fontId="3" fillId="24" borderId="12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4" fillId="24" borderId="12" xfId="0" applyFont="1" applyFill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37" xfId="0" applyFont="1" applyBorder="1" applyAlignment="1">
      <alignment wrapText="1"/>
    </xf>
    <xf numFmtId="0" fontId="7" fillId="0" borderId="29" xfId="0" applyFont="1" applyBorder="1" applyAlignment="1">
      <alignment horizontal="left"/>
    </xf>
    <xf numFmtId="0" fontId="7" fillId="0" borderId="29" xfId="0" applyFont="1" applyBorder="1" applyAlignment="1">
      <alignment wrapText="1"/>
    </xf>
    <xf numFmtId="0" fontId="7" fillId="0" borderId="38" xfId="0" applyFont="1" applyBorder="1" applyAlignment="1">
      <alignment horizontal="left"/>
    </xf>
    <xf numFmtId="0" fontId="7" fillId="0" borderId="23" xfId="0" applyFont="1" applyBorder="1" applyAlignment="1">
      <alignment wrapText="1"/>
    </xf>
    <xf numFmtId="0" fontId="1" fillId="24" borderId="11" xfId="0" applyFont="1" applyFill="1" applyBorder="1" applyAlignment="1">
      <alignment/>
    </xf>
    <xf numFmtId="0" fontId="0" fillId="0" borderId="0" xfId="0" applyAlignment="1">
      <alignment horizontal="left"/>
    </xf>
    <xf numFmtId="0" fontId="3" fillId="24" borderId="0" xfId="0" applyFont="1" applyFill="1" applyBorder="1" applyAlignment="1">
      <alignment wrapText="1"/>
    </xf>
    <xf numFmtId="0" fontId="3" fillId="24" borderId="0" xfId="0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24" borderId="11" xfId="0" applyFont="1" applyFill="1" applyBorder="1" applyAlignment="1">
      <alignment horizontal="right" vertical="center"/>
    </xf>
    <xf numFmtId="0" fontId="1" fillId="24" borderId="51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1" fillId="24" borderId="12" xfId="0" applyFont="1" applyFill="1" applyBorder="1" applyAlignment="1">
      <alignment/>
    </xf>
    <xf numFmtId="0" fontId="1" fillId="24" borderId="11" xfId="0" applyFont="1" applyFill="1" applyBorder="1" applyAlignment="1">
      <alignment wrapText="1"/>
    </xf>
    <xf numFmtId="0" fontId="3" fillId="24" borderId="11" xfId="0" applyFont="1" applyFill="1" applyBorder="1" applyAlignment="1" quotePrefix="1">
      <alignment horizontal="right" wrapText="1"/>
    </xf>
    <xf numFmtId="0" fontId="0" fillId="24" borderId="24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0" fontId="1" fillId="24" borderId="59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1" fillId="24" borderId="33" xfId="0" applyFont="1" applyFill="1" applyBorder="1" applyAlignment="1">
      <alignment/>
    </xf>
    <xf numFmtId="1" fontId="1" fillId="24" borderId="11" xfId="0" applyNumberFormat="1" applyFont="1" applyFill="1" applyBorder="1" applyAlignment="1">
      <alignment/>
    </xf>
    <xf numFmtId="1" fontId="11" fillId="24" borderId="11" xfId="0" applyNumberFormat="1" applyFont="1" applyFill="1" applyBorder="1" applyAlignment="1">
      <alignment/>
    </xf>
    <xf numFmtId="0" fontId="1" fillId="24" borderId="11" xfId="0" applyFont="1" applyFill="1" applyBorder="1" applyAlignment="1" quotePrefix="1">
      <alignment horizontal="left"/>
    </xf>
    <xf numFmtId="1" fontId="1" fillId="24" borderId="20" xfId="0" applyNumberFormat="1" applyFont="1" applyFill="1" applyBorder="1" applyAlignment="1">
      <alignment/>
    </xf>
    <xf numFmtId="1" fontId="1" fillId="24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24" borderId="63" xfId="0" applyFont="1" applyFill="1" applyBorder="1" applyAlignment="1">
      <alignment/>
    </xf>
    <xf numFmtId="0" fontId="0" fillId="0" borderId="11" xfId="0" applyFont="1" applyBorder="1" applyAlignment="1">
      <alignment horizontal="right" vertical="center"/>
    </xf>
    <xf numFmtId="9" fontId="0" fillId="24" borderId="13" xfId="57" applyFont="1" applyFill="1" applyBorder="1" applyAlignment="1">
      <alignment/>
    </xf>
    <xf numFmtId="9" fontId="0" fillId="24" borderId="33" xfId="57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1" fillId="24" borderId="64" xfId="0" applyFont="1" applyFill="1" applyBorder="1" applyAlignment="1">
      <alignment/>
    </xf>
    <xf numFmtId="0" fontId="1" fillId="24" borderId="36" xfId="0" applyFont="1" applyFill="1" applyBorder="1" applyAlignment="1">
      <alignment horizontal="center"/>
    </xf>
    <xf numFmtId="0" fontId="2" fillId="24" borderId="43" xfId="0" applyFont="1" applyFill="1" applyBorder="1" applyAlignment="1">
      <alignment wrapText="1"/>
    </xf>
    <xf numFmtId="0" fontId="2" fillId="24" borderId="11" xfId="0" applyFont="1" applyFill="1" applyBorder="1" applyAlignment="1">
      <alignment/>
    </xf>
    <xf numFmtId="0" fontId="2" fillId="24" borderId="20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24" borderId="35" xfId="0" applyFont="1" applyFill="1" applyBorder="1" applyAlignment="1">
      <alignment/>
    </xf>
    <xf numFmtId="0" fontId="2" fillId="24" borderId="65" xfId="0" applyFont="1" applyFill="1" applyBorder="1" applyAlignment="1">
      <alignment/>
    </xf>
    <xf numFmtId="0" fontId="2" fillId="24" borderId="11" xfId="0" applyFont="1" applyFill="1" applyBorder="1" applyAlignment="1">
      <alignment horizontal="center"/>
    </xf>
    <xf numFmtId="0" fontId="2" fillId="24" borderId="35" xfId="0" applyFont="1" applyFill="1" applyBorder="1" applyAlignment="1" quotePrefix="1">
      <alignment horizontal="right"/>
    </xf>
    <xf numFmtId="0" fontId="2" fillId="24" borderId="11" xfId="0" applyFont="1" applyFill="1" applyBorder="1" applyAlignment="1" quotePrefix="1">
      <alignment horizontal="right"/>
    </xf>
    <xf numFmtId="0" fontId="2" fillId="24" borderId="11" xfId="0" applyFont="1" applyFill="1" applyBorder="1" applyAlignment="1" quotePrefix="1">
      <alignment horizontal="center"/>
    </xf>
    <xf numFmtId="0" fontId="2" fillId="24" borderId="12" xfId="0" applyFont="1" applyFill="1" applyBorder="1" applyAlignment="1">
      <alignment horizontal="center"/>
    </xf>
    <xf numFmtId="0" fontId="1" fillId="24" borderId="44" xfId="0" applyFont="1" applyFill="1" applyBorder="1" applyAlignment="1">
      <alignment/>
    </xf>
    <xf numFmtId="0" fontId="1" fillId="24" borderId="35" xfId="0" applyFont="1" applyFill="1" applyBorder="1" applyAlignment="1">
      <alignment/>
    </xf>
    <xf numFmtId="0" fontId="3" fillId="24" borderId="12" xfId="0" applyFont="1" applyFill="1" applyBorder="1" applyAlignment="1">
      <alignment horizontal="center"/>
    </xf>
    <xf numFmtId="0" fontId="14" fillId="24" borderId="20" xfId="0" applyFont="1" applyFill="1" applyBorder="1" applyAlignment="1">
      <alignment horizontal="left"/>
    </xf>
    <xf numFmtId="0" fontId="11" fillId="24" borderId="0" xfId="0" applyFont="1" applyFill="1" applyAlignment="1" quotePrefix="1">
      <alignment horizontal="left"/>
    </xf>
    <xf numFmtId="0" fontId="11" fillId="24" borderId="20" xfId="0" applyFont="1" applyFill="1" applyBorder="1" applyAlignment="1" quotePrefix="1">
      <alignment horizontal="left"/>
    </xf>
    <xf numFmtId="0" fontId="3" fillId="24" borderId="11" xfId="0" applyFont="1" applyFill="1" applyBorder="1" applyAlignment="1" quotePrefix="1">
      <alignment horizontal="center"/>
    </xf>
    <xf numFmtId="0" fontId="1" fillId="24" borderId="35" xfId="0" applyFont="1" applyFill="1" applyBorder="1" applyAlignment="1">
      <alignment horizontal="center"/>
    </xf>
    <xf numFmtId="0" fontId="1" fillId="24" borderId="65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0" xfId="0" applyFont="1" applyFill="1" applyBorder="1" applyAlignment="1" quotePrefix="1">
      <alignment horizontal="left"/>
    </xf>
    <xf numFmtId="0" fontId="14" fillId="0" borderId="20" xfId="0" applyFont="1" applyBorder="1" applyAlignment="1">
      <alignment horizontal="left"/>
    </xf>
    <xf numFmtId="0" fontId="1" fillId="24" borderId="66" xfId="0" applyFont="1" applyFill="1" applyBorder="1" applyAlignment="1">
      <alignment/>
    </xf>
    <xf numFmtId="0" fontId="1" fillId="24" borderId="43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24" borderId="0" xfId="0" applyFont="1" applyFill="1" applyBorder="1" applyAlignment="1">
      <alignment/>
    </xf>
    <xf numFmtId="0" fontId="1" fillId="24" borderId="29" xfId="0" applyFont="1" applyFill="1" applyBorder="1" applyAlignment="1">
      <alignment horizontal="center"/>
    </xf>
    <xf numFmtId="0" fontId="1" fillId="24" borderId="37" xfId="0" applyFont="1" applyFill="1" applyBorder="1" applyAlignment="1">
      <alignment horizontal="center" wrapText="1"/>
    </xf>
    <xf numFmtId="0" fontId="1" fillId="24" borderId="29" xfId="0" applyFont="1" applyFill="1" applyBorder="1" applyAlignment="1">
      <alignment horizontal="center" wrapText="1"/>
    </xf>
    <xf numFmtId="0" fontId="1" fillId="24" borderId="13" xfId="0" applyFont="1" applyFill="1" applyBorder="1" applyAlignment="1">
      <alignment wrapText="1"/>
    </xf>
    <xf numFmtId="0" fontId="1" fillId="24" borderId="38" xfId="0" applyFont="1" applyFill="1" applyBorder="1" applyAlignment="1">
      <alignment horizontal="center"/>
    </xf>
    <xf numFmtId="1" fontId="1" fillId="24" borderId="34" xfId="0" applyNumberFormat="1" applyFont="1" applyFill="1" applyBorder="1" applyAlignment="1">
      <alignment/>
    </xf>
    <xf numFmtId="1" fontId="19" fillId="24" borderId="67" xfId="0" applyNumberFormat="1" applyFont="1" applyFill="1" applyBorder="1" applyAlignment="1">
      <alignment/>
    </xf>
    <xf numFmtId="1" fontId="19" fillId="24" borderId="53" xfId="0" applyNumberFormat="1" applyFont="1" applyFill="1" applyBorder="1" applyAlignment="1">
      <alignment/>
    </xf>
    <xf numFmtId="0" fontId="1" fillId="24" borderId="68" xfId="0" applyFont="1" applyFill="1" applyBorder="1" applyAlignment="1">
      <alignment/>
    </xf>
    <xf numFmtId="0" fontId="1" fillId="24" borderId="20" xfId="0" applyFont="1" applyFill="1" applyBorder="1" applyAlignment="1">
      <alignment horizontal="center"/>
    </xf>
    <xf numFmtId="1" fontId="1" fillId="24" borderId="65" xfId="0" applyNumberFormat="1" applyFont="1" applyFill="1" applyBorder="1" applyAlignment="1">
      <alignment/>
    </xf>
    <xf numFmtId="1" fontId="1" fillId="24" borderId="69" xfId="0" applyNumberFormat="1" applyFont="1" applyFill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0" xfId="0" applyAlignment="1" quotePrefix="1">
      <alignment horizontal="left"/>
    </xf>
    <xf numFmtId="0" fontId="17" fillId="0" borderId="0" xfId="0" applyFont="1" applyBorder="1" applyAlignment="1">
      <alignment/>
    </xf>
    <xf numFmtId="0" fontId="0" fillId="0" borderId="11" xfId="0" applyBorder="1" applyAlignment="1">
      <alignment/>
    </xf>
    <xf numFmtId="0" fontId="1" fillId="24" borderId="53" xfId="0" applyFont="1" applyFill="1" applyBorder="1" applyAlignment="1">
      <alignment horizontal="center"/>
    </xf>
    <xf numFmtId="0" fontId="1" fillId="24" borderId="53" xfId="0" applyFont="1" applyFill="1" applyBorder="1" applyAlignment="1">
      <alignment horizontal="center" wrapText="1"/>
    </xf>
    <xf numFmtId="0" fontId="1" fillId="24" borderId="70" xfId="0" applyFont="1" applyFill="1" applyBorder="1" applyAlignment="1">
      <alignment/>
    </xf>
    <xf numFmtId="0" fontId="14" fillId="24" borderId="11" xfId="0" applyFont="1" applyFill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0" fillId="24" borderId="51" xfId="0" applyFill="1" applyBorder="1" applyAlignment="1">
      <alignment horizontal="center"/>
    </xf>
    <xf numFmtId="0" fontId="13" fillId="24" borderId="50" xfId="0" applyFont="1" applyFill="1" applyBorder="1" applyAlignment="1">
      <alignment horizontal="center"/>
    </xf>
    <xf numFmtId="0" fontId="14" fillId="24" borderId="11" xfId="0" applyFont="1" applyFill="1" applyBorder="1" applyAlignment="1" quotePrefix="1">
      <alignment horizontal="center"/>
    </xf>
    <xf numFmtId="0" fontId="1" fillId="24" borderId="17" xfId="0" applyFont="1" applyFill="1" applyBorder="1" applyAlignment="1">
      <alignment horizontal="center"/>
    </xf>
    <xf numFmtId="0" fontId="1" fillId="24" borderId="23" xfId="0" applyFont="1" applyFill="1" applyBorder="1" applyAlignment="1">
      <alignment horizontal="center" wrapText="1"/>
    </xf>
    <xf numFmtId="0" fontId="1" fillId="24" borderId="38" xfId="0" applyFont="1" applyFill="1" applyBorder="1" applyAlignment="1">
      <alignment horizontal="center" wrapText="1"/>
    </xf>
    <xf numFmtId="0" fontId="0" fillId="24" borderId="71" xfId="0" applyFill="1" applyBorder="1" applyAlignment="1">
      <alignment/>
    </xf>
    <xf numFmtId="0" fontId="3" fillId="24" borderId="17" xfId="0" applyFont="1" applyFill="1" applyBorder="1" applyAlignment="1">
      <alignment/>
    </xf>
    <xf numFmtId="0" fontId="3" fillId="24" borderId="15" xfId="0" applyFont="1" applyFill="1" applyBorder="1" applyAlignment="1" quotePrefix="1">
      <alignment horizontal="left"/>
    </xf>
    <xf numFmtId="0" fontId="3" fillId="24" borderId="72" xfId="0" applyFont="1" applyFill="1" applyBorder="1" applyAlignment="1">
      <alignment/>
    </xf>
    <xf numFmtId="0" fontId="3" fillId="24" borderId="23" xfId="0" applyFont="1" applyFill="1" applyBorder="1" applyAlignment="1">
      <alignment/>
    </xf>
    <xf numFmtId="0" fontId="11" fillId="24" borderId="26" xfId="0" applyFont="1" applyFill="1" applyBorder="1" applyAlignment="1">
      <alignment horizontal="center"/>
    </xf>
    <xf numFmtId="0" fontId="11" fillId="24" borderId="27" xfId="0" applyFont="1" applyFill="1" applyBorder="1" applyAlignment="1">
      <alignment horizontal="center"/>
    </xf>
    <xf numFmtId="0" fontId="11" fillId="24" borderId="28" xfId="0" applyFont="1" applyFill="1" applyBorder="1" applyAlignment="1">
      <alignment horizontal="center"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11" fillId="24" borderId="0" xfId="0" applyFont="1" applyFill="1" applyAlignment="1">
      <alignment horizontal="left"/>
    </xf>
    <xf numFmtId="0" fontId="14" fillId="24" borderId="2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11" fillId="24" borderId="36" xfId="0" applyFont="1" applyFill="1" applyBorder="1" applyAlignment="1">
      <alignment horizontal="center"/>
    </xf>
    <xf numFmtId="0" fontId="11" fillId="24" borderId="35" xfId="0" applyFont="1" applyFill="1" applyBorder="1" applyAlignment="1">
      <alignment horizontal="center"/>
    </xf>
    <xf numFmtId="0" fontId="13" fillId="24" borderId="44" xfId="0" applyFont="1" applyFill="1" applyBorder="1" applyAlignment="1">
      <alignment/>
    </xf>
    <xf numFmtId="0" fontId="13" fillId="24" borderId="59" xfId="0" applyFont="1" applyFill="1" applyBorder="1" applyAlignment="1">
      <alignment/>
    </xf>
    <xf numFmtId="0" fontId="13" fillId="24" borderId="43" xfId="0" applyFont="1" applyFill="1" applyBorder="1" applyAlignment="1">
      <alignment horizontal="center"/>
    </xf>
    <xf numFmtId="0" fontId="11" fillId="24" borderId="65" xfId="0" applyFont="1" applyFill="1" applyBorder="1" applyAlignment="1">
      <alignment horizontal="center"/>
    </xf>
    <xf numFmtId="0" fontId="13" fillId="24" borderId="35" xfId="0" applyFont="1" applyFill="1" applyBorder="1" applyAlignment="1">
      <alignment horizontal="center"/>
    </xf>
    <xf numFmtId="0" fontId="11" fillId="24" borderId="73" xfId="0" applyFont="1" applyFill="1" applyBorder="1" applyAlignment="1">
      <alignment horizontal="center"/>
    </xf>
    <xf numFmtId="0" fontId="13" fillId="0" borderId="11" xfId="0" applyFont="1" applyBorder="1" applyAlignment="1">
      <alignment/>
    </xf>
    <xf numFmtId="0" fontId="11" fillId="24" borderId="10" xfId="0" applyFont="1" applyFill="1" applyBorder="1" applyAlignment="1" quotePrefix="1">
      <alignment horizontal="left"/>
    </xf>
    <xf numFmtId="0" fontId="11" fillId="24" borderId="66" xfId="0" applyFont="1" applyFill="1" applyBorder="1" applyAlignment="1">
      <alignment/>
    </xf>
    <xf numFmtId="0" fontId="11" fillId="24" borderId="63" xfId="0" applyFont="1" applyFill="1" applyBorder="1" applyAlignment="1">
      <alignment/>
    </xf>
    <xf numFmtId="0" fontId="11" fillId="0" borderId="43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3" fillId="24" borderId="51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1" fillId="24" borderId="0" xfId="0" applyFont="1" applyFill="1" applyBorder="1" applyAlignment="1" quotePrefix="1">
      <alignment horizontal="left"/>
    </xf>
    <xf numFmtId="0" fontId="11" fillId="24" borderId="49" xfId="0" applyFont="1" applyFill="1" applyBorder="1" applyAlignment="1">
      <alignment horizontal="center"/>
    </xf>
    <xf numFmtId="1" fontId="2" fillId="24" borderId="11" xfId="0" applyNumberFormat="1" applyFont="1" applyFill="1" applyBorder="1" applyAlignment="1" quotePrefix="1">
      <alignment horizontal="right"/>
    </xf>
    <xf numFmtId="1" fontId="2" fillId="24" borderId="11" xfId="0" applyNumberFormat="1" applyFont="1" applyFill="1" applyBorder="1" applyAlignment="1">
      <alignment/>
    </xf>
    <xf numFmtId="0" fontId="2" fillId="24" borderId="57" xfId="0" applyFont="1" applyFill="1" applyBorder="1" applyAlignment="1">
      <alignment/>
    </xf>
    <xf numFmtId="0" fontId="2" fillId="24" borderId="63" xfId="0" applyFont="1" applyFill="1" applyBorder="1" applyAlignment="1">
      <alignment/>
    </xf>
    <xf numFmtId="0" fontId="2" fillId="24" borderId="20" xfId="0" applyFont="1" applyFill="1" applyBorder="1" applyAlignment="1">
      <alignment horizontal="center"/>
    </xf>
    <xf numFmtId="0" fontId="2" fillId="24" borderId="66" xfId="0" applyFont="1" applyFill="1" applyBorder="1" applyAlignment="1" quotePrefix="1">
      <alignment horizontal="right"/>
    </xf>
    <xf numFmtId="0" fontId="2" fillId="24" borderId="74" xfId="0" applyFont="1" applyFill="1" applyBorder="1" applyAlignment="1" quotePrefix="1">
      <alignment horizontal="right"/>
    </xf>
    <xf numFmtId="0" fontId="2" fillId="24" borderId="68" xfId="0" applyFont="1" applyFill="1" applyBorder="1" applyAlignment="1">
      <alignment/>
    </xf>
    <xf numFmtId="0" fontId="2" fillId="24" borderId="75" xfId="0" applyFont="1" applyFill="1" applyBorder="1" applyAlignment="1">
      <alignment/>
    </xf>
    <xf numFmtId="0" fontId="2" fillId="24" borderId="76" xfId="0" applyFont="1" applyFill="1" applyBorder="1" applyAlignment="1">
      <alignment/>
    </xf>
    <xf numFmtId="0" fontId="2" fillId="24" borderId="77" xfId="0" applyFont="1" applyFill="1" applyBorder="1" applyAlignment="1">
      <alignment/>
    </xf>
    <xf numFmtId="0" fontId="2" fillId="24" borderId="69" xfId="0" applyFont="1" applyFill="1" applyBorder="1" applyAlignment="1">
      <alignment/>
    </xf>
    <xf numFmtId="0" fontId="5" fillId="0" borderId="78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9" fillId="24" borderId="31" xfId="0" applyFont="1" applyFill="1" applyBorder="1" applyAlignment="1">
      <alignment horizontal="center"/>
    </xf>
    <xf numFmtId="0" fontId="10" fillId="24" borderId="30" xfId="0" applyFont="1" applyFill="1" applyBorder="1" applyAlignment="1">
      <alignment/>
    </xf>
    <xf numFmtId="1" fontId="10" fillId="24" borderId="30" xfId="0" applyNumberFormat="1" applyFont="1" applyFill="1" applyBorder="1" applyAlignment="1">
      <alignment horizontal="center" vertical="center"/>
    </xf>
    <xf numFmtId="0" fontId="10" fillId="24" borderId="30" xfId="0" applyFont="1" applyFill="1" applyBorder="1" applyAlignment="1">
      <alignment horizontal="right" vertical="center"/>
    </xf>
    <xf numFmtId="0" fontId="2" fillId="24" borderId="30" xfId="0" applyFont="1" applyFill="1" applyBorder="1" applyAlignment="1">
      <alignment horizontal="right" vertical="center"/>
    </xf>
    <xf numFmtId="0" fontId="0" fillId="0" borderId="51" xfId="0" applyFon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67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24" borderId="30" xfId="0" applyFill="1" applyBorder="1" applyAlignment="1">
      <alignment horizontal="right" vertical="center"/>
    </xf>
    <xf numFmtId="0" fontId="0" fillId="0" borderId="40" xfId="0" applyBorder="1" applyAlignment="1">
      <alignment/>
    </xf>
    <xf numFmtId="0" fontId="0" fillId="0" borderId="25" xfId="0" applyBorder="1" applyAlignment="1">
      <alignment/>
    </xf>
    <xf numFmtId="0" fontId="0" fillId="0" borderId="57" xfId="0" applyBorder="1" applyAlignment="1">
      <alignment/>
    </xf>
    <xf numFmtId="0" fontId="0" fillId="0" borderId="63" xfId="0" applyBorder="1" applyAlignment="1">
      <alignment/>
    </xf>
    <xf numFmtId="1" fontId="1" fillId="24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 quotePrefix="1">
      <alignment horizontal="left"/>
    </xf>
    <xf numFmtId="0" fontId="11" fillId="24" borderId="0" xfId="0" applyFont="1" applyFill="1" applyBorder="1" applyAlignment="1" quotePrefix="1">
      <alignment horizontal="left"/>
    </xf>
    <xf numFmtId="0" fontId="11" fillId="0" borderId="0" xfId="0" applyFont="1" applyAlignment="1" quotePrefix="1">
      <alignment horizontal="left"/>
    </xf>
    <xf numFmtId="173" fontId="3" fillId="24" borderId="11" xfId="0" applyNumberFormat="1" applyFont="1" applyFill="1" applyBorder="1" applyAlignment="1" quotePrefix="1">
      <alignment horizontal="right"/>
    </xf>
    <xf numFmtId="0" fontId="2" fillId="24" borderId="35" xfId="0" applyFont="1" applyFill="1" applyBorder="1" applyAlignment="1">
      <alignment wrapText="1"/>
    </xf>
    <xf numFmtId="0" fontId="2" fillId="24" borderId="50" xfId="0" applyFont="1" applyFill="1" applyBorder="1" applyAlignment="1">
      <alignment wrapText="1"/>
    </xf>
    <xf numFmtId="0" fontId="2" fillId="24" borderId="44" xfId="0" applyFont="1" applyFill="1" applyBorder="1" applyAlignment="1">
      <alignment wrapText="1"/>
    </xf>
    <xf numFmtId="0" fontId="2" fillId="24" borderId="20" xfId="0" applyFont="1" applyFill="1" applyBorder="1" applyAlignment="1">
      <alignment wrapText="1"/>
    </xf>
    <xf numFmtId="0" fontId="10" fillId="0" borderId="47" xfId="0" applyFont="1" applyBorder="1" applyAlignment="1">
      <alignment/>
    </xf>
    <xf numFmtId="0" fontId="43" fillId="24" borderId="11" xfId="0" applyFont="1" applyFill="1" applyBorder="1" applyAlignment="1">
      <alignment wrapText="1"/>
    </xf>
    <xf numFmtId="0" fontId="7" fillId="24" borderId="35" xfId="0" applyFont="1" applyFill="1" applyBorder="1" applyAlignment="1">
      <alignment wrapText="1"/>
    </xf>
    <xf numFmtId="0" fontId="4" fillId="24" borderId="70" xfId="0" applyFont="1" applyFill="1" applyBorder="1" applyAlignment="1">
      <alignment horizontal="center"/>
    </xf>
    <xf numFmtId="0" fontId="7" fillId="24" borderId="50" xfId="0" applyFont="1" applyFill="1" applyBorder="1" applyAlignment="1">
      <alignment wrapText="1"/>
    </xf>
    <xf numFmtId="0" fontId="7" fillId="24" borderId="44" xfId="0" applyFont="1" applyFill="1" applyBorder="1" applyAlignment="1">
      <alignment wrapText="1"/>
    </xf>
    <xf numFmtId="0" fontId="4" fillId="24" borderId="12" xfId="0" applyFont="1" applyFill="1" applyBorder="1" applyAlignment="1">
      <alignment/>
    </xf>
    <xf numFmtId="0" fontId="1" fillId="24" borderId="43" xfId="0" applyFont="1" applyFill="1" applyBorder="1" applyAlignment="1">
      <alignment horizontal="right" vertical="center"/>
    </xf>
    <xf numFmtId="0" fontId="1" fillId="24" borderId="65" xfId="0" applyFont="1" applyFill="1" applyBorder="1" applyAlignment="1">
      <alignment horizontal="right" vertical="center"/>
    </xf>
    <xf numFmtId="0" fontId="1" fillId="24" borderId="73" xfId="0" applyFont="1" applyFill="1" applyBorder="1" applyAlignment="1">
      <alignment horizontal="right" vertical="center"/>
    </xf>
    <xf numFmtId="0" fontId="1" fillId="24" borderId="44" xfId="0" applyFont="1" applyFill="1" applyBorder="1" applyAlignment="1">
      <alignment horizontal="right" vertical="center"/>
    </xf>
    <xf numFmtId="0" fontId="1" fillId="24" borderId="59" xfId="0" applyFont="1" applyFill="1" applyBorder="1" applyAlignment="1">
      <alignment horizontal="right" vertical="center"/>
    </xf>
    <xf numFmtId="0" fontId="1" fillId="24" borderId="31" xfId="0" applyFont="1" applyFill="1" applyBorder="1" applyAlignment="1">
      <alignment horizontal="center" vertical="center"/>
    </xf>
    <xf numFmtId="0" fontId="1" fillId="24" borderId="39" xfId="0" applyFont="1" applyFill="1" applyBorder="1" applyAlignment="1">
      <alignment horizontal="center" vertical="center" wrapText="1"/>
    </xf>
    <xf numFmtId="0" fontId="2" fillId="24" borderId="34" xfId="0" applyFont="1" applyFill="1" applyBorder="1" applyAlignment="1">
      <alignment horizontal="right" vertical="center"/>
    </xf>
    <xf numFmtId="0" fontId="10" fillId="24" borderId="31" xfId="0" applyFont="1" applyFill="1" applyBorder="1" applyAlignment="1">
      <alignment horizontal="right" vertical="center"/>
    </xf>
    <xf numFmtId="0" fontId="7" fillId="24" borderId="53" xfId="0" applyFont="1" applyFill="1" applyBorder="1" applyAlignment="1">
      <alignment wrapText="1"/>
    </xf>
    <xf numFmtId="0" fontId="2" fillId="24" borderId="53" xfId="0" applyFont="1" applyFill="1" applyBorder="1" applyAlignment="1">
      <alignment wrapText="1"/>
    </xf>
    <xf numFmtId="0" fontId="0" fillId="22" borderId="0" xfId="0" applyFill="1" applyAlignment="1">
      <alignment/>
    </xf>
    <xf numFmtId="0" fontId="7" fillId="22" borderId="50" xfId="0" applyFont="1" applyFill="1" applyBorder="1" applyAlignment="1">
      <alignment wrapText="1"/>
    </xf>
    <xf numFmtId="0" fontId="1" fillId="22" borderId="11" xfId="0" applyFont="1" applyFill="1" applyBorder="1" applyAlignment="1">
      <alignment horizontal="center"/>
    </xf>
    <xf numFmtId="0" fontId="1" fillId="22" borderId="11" xfId="0" applyFont="1" applyFill="1" applyBorder="1" applyAlignment="1">
      <alignment/>
    </xf>
    <xf numFmtId="0" fontId="0" fillId="22" borderId="0" xfId="0" applyFont="1" applyFill="1" applyAlignment="1">
      <alignment/>
    </xf>
    <xf numFmtId="1" fontId="2" fillId="24" borderId="30" xfId="0" applyNumberFormat="1" applyFont="1" applyFill="1" applyBorder="1" applyAlignment="1">
      <alignment/>
    </xf>
    <xf numFmtId="9" fontId="1" fillId="24" borderId="13" xfId="57" applyFont="1" applyFill="1" applyBorder="1" applyAlignment="1">
      <alignment/>
    </xf>
    <xf numFmtId="0" fontId="0" fillId="22" borderId="11" xfId="0" applyFill="1" applyBorder="1" applyAlignment="1">
      <alignment horizontal="center"/>
    </xf>
    <xf numFmtId="0" fontId="11" fillId="22" borderId="20" xfId="0" applyFont="1" applyFill="1" applyBorder="1" applyAlignment="1">
      <alignment/>
    </xf>
    <xf numFmtId="0" fontId="11" fillId="22" borderId="35" xfId="0" applyFont="1" applyFill="1" applyBorder="1" applyAlignment="1">
      <alignment horizontal="center"/>
    </xf>
    <xf numFmtId="0" fontId="11" fillId="22" borderId="36" xfId="0" applyFont="1" applyFill="1" applyBorder="1" applyAlignment="1">
      <alignment horizontal="center"/>
    </xf>
    <xf numFmtId="1" fontId="1" fillId="22" borderId="11" xfId="0" applyNumberFormat="1" applyFont="1" applyFill="1" applyBorder="1" applyAlignment="1">
      <alignment/>
    </xf>
    <xf numFmtId="1" fontId="1" fillId="22" borderId="12" xfId="0" applyNumberFormat="1" applyFont="1" applyFill="1" applyBorder="1" applyAlignment="1">
      <alignment/>
    </xf>
    <xf numFmtId="0" fontId="0" fillId="26" borderId="11" xfId="0" applyFill="1" applyBorder="1" applyAlignment="1">
      <alignment horizontal="center"/>
    </xf>
    <xf numFmtId="0" fontId="11" fillId="26" borderId="35" xfId="0" applyFont="1" applyFill="1" applyBorder="1" applyAlignment="1">
      <alignment horizontal="center"/>
    </xf>
    <xf numFmtId="0" fontId="11" fillId="26" borderId="36" xfId="0" applyFont="1" applyFill="1" applyBorder="1" applyAlignment="1">
      <alignment horizontal="center"/>
    </xf>
    <xf numFmtId="0" fontId="1" fillId="26" borderId="11" xfId="0" applyFont="1" applyFill="1" applyBorder="1" applyAlignment="1">
      <alignment/>
    </xf>
    <xf numFmtId="1" fontId="1" fillId="26" borderId="11" xfId="0" applyNumberFormat="1" applyFont="1" applyFill="1" applyBorder="1" applyAlignment="1">
      <alignment/>
    </xf>
    <xf numFmtId="1" fontId="1" fillId="26" borderId="12" xfId="0" applyNumberFormat="1" applyFont="1" applyFill="1" applyBorder="1" applyAlignment="1">
      <alignment/>
    </xf>
    <xf numFmtId="0" fontId="0" fillId="26" borderId="0" xfId="0" applyFill="1" applyAlignment="1">
      <alignment/>
    </xf>
    <xf numFmtId="0" fontId="0" fillId="22" borderId="51" xfId="0" applyFill="1" applyBorder="1" applyAlignment="1">
      <alignment horizontal="center"/>
    </xf>
    <xf numFmtId="0" fontId="11" fillId="22" borderId="11" xfId="0" applyFont="1" applyFill="1" applyBorder="1" applyAlignment="1">
      <alignment horizontal="left"/>
    </xf>
    <xf numFmtId="0" fontId="11" fillId="22" borderId="11" xfId="0" applyFont="1" applyFill="1" applyBorder="1" applyAlignment="1">
      <alignment horizontal="center"/>
    </xf>
    <xf numFmtId="0" fontId="11" fillId="22" borderId="11" xfId="0" applyFont="1" applyFill="1" applyBorder="1" applyAlignment="1">
      <alignment/>
    </xf>
    <xf numFmtId="0" fontId="11" fillId="22" borderId="0" xfId="0" applyFont="1" applyFill="1" applyBorder="1" applyAlignment="1">
      <alignment/>
    </xf>
    <xf numFmtId="0" fontId="11" fillId="22" borderId="82" xfId="0" applyFont="1" applyFill="1" applyBorder="1" applyAlignment="1">
      <alignment/>
    </xf>
    <xf numFmtId="0" fontId="11" fillId="22" borderId="50" xfId="0" applyFont="1" applyFill="1" applyBorder="1" applyAlignment="1">
      <alignment/>
    </xf>
    <xf numFmtId="0" fontId="11" fillId="22" borderId="73" xfId="0" applyFont="1" applyFill="1" applyBorder="1" applyAlignment="1">
      <alignment/>
    </xf>
    <xf numFmtId="0" fontId="11" fillId="22" borderId="0" xfId="0" applyFont="1" applyFill="1" applyAlignment="1">
      <alignment/>
    </xf>
    <xf numFmtId="0" fontId="11" fillId="26" borderId="11" xfId="0" applyFont="1" applyFill="1" applyBorder="1" applyAlignment="1">
      <alignment/>
    </xf>
    <xf numFmtId="0" fontId="11" fillId="26" borderId="0" xfId="0" applyFont="1" applyFill="1" applyAlignment="1">
      <alignment/>
    </xf>
    <xf numFmtId="0" fontId="0" fillId="26" borderId="51" xfId="0" applyFill="1" applyBorder="1" applyAlignment="1">
      <alignment horizontal="center"/>
    </xf>
    <xf numFmtId="0" fontId="11" fillId="26" borderId="11" xfId="0" applyFont="1" applyFill="1" applyBorder="1" applyAlignment="1">
      <alignment horizontal="center"/>
    </xf>
    <xf numFmtId="0" fontId="13" fillId="26" borderId="11" xfId="0" applyFont="1" applyFill="1" applyBorder="1" applyAlignment="1">
      <alignment/>
    </xf>
    <xf numFmtId="0" fontId="0" fillId="26" borderId="11" xfId="0" applyFill="1" applyBorder="1" applyAlignment="1">
      <alignment/>
    </xf>
    <xf numFmtId="0" fontId="0" fillId="26" borderId="40" xfId="0" applyFill="1" applyBorder="1" applyAlignment="1">
      <alignment horizontal="center"/>
    </xf>
    <xf numFmtId="0" fontId="1" fillId="26" borderId="43" xfId="0" applyFont="1" applyFill="1" applyBorder="1" applyAlignment="1">
      <alignment horizontal="center"/>
    </xf>
    <xf numFmtId="0" fontId="1" fillId="26" borderId="20" xfId="0" applyFont="1" applyFill="1" applyBorder="1" applyAlignment="1">
      <alignment horizontal="center"/>
    </xf>
    <xf numFmtId="0" fontId="1" fillId="26" borderId="35" xfId="0" applyFont="1" applyFill="1" applyBorder="1" applyAlignment="1">
      <alignment/>
    </xf>
    <xf numFmtId="1" fontId="1" fillId="26" borderId="65" xfId="0" applyNumberFormat="1" applyFont="1" applyFill="1" applyBorder="1" applyAlignment="1">
      <alignment/>
    </xf>
    <xf numFmtId="0" fontId="0" fillId="22" borderId="40" xfId="0" applyFill="1" applyBorder="1" applyAlignment="1">
      <alignment horizontal="center"/>
    </xf>
    <xf numFmtId="0" fontId="1" fillId="22" borderId="43" xfId="0" applyFont="1" applyFill="1" applyBorder="1" applyAlignment="1">
      <alignment horizontal="center"/>
    </xf>
    <xf numFmtId="0" fontId="1" fillId="22" borderId="20" xfId="0" applyFont="1" applyFill="1" applyBorder="1" applyAlignment="1">
      <alignment horizontal="center"/>
    </xf>
    <xf numFmtId="0" fontId="1" fillId="22" borderId="35" xfId="0" applyFont="1" applyFill="1" applyBorder="1" applyAlignment="1">
      <alignment/>
    </xf>
    <xf numFmtId="1" fontId="1" fillId="22" borderId="65" xfId="0" applyNumberFormat="1" applyFont="1" applyFill="1" applyBorder="1" applyAlignment="1">
      <alignment/>
    </xf>
    <xf numFmtId="0" fontId="9" fillId="24" borderId="52" xfId="0" applyFont="1" applyFill="1" applyBorder="1" applyAlignment="1">
      <alignment horizontal="center"/>
    </xf>
    <xf numFmtId="0" fontId="9" fillId="24" borderId="54" xfId="0" applyFont="1" applyFill="1" applyBorder="1" applyAlignment="1">
      <alignment/>
    </xf>
    <xf numFmtId="1" fontId="9" fillId="24" borderId="30" xfId="0" applyNumberFormat="1" applyFont="1" applyFill="1" applyBorder="1" applyAlignment="1">
      <alignment horizontal="center" vertical="center"/>
    </xf>
    <xf numFmtId="1" fontId="10" fillId="24" borderId="30" xfId="0" applyNumberFormat="1" applyFont="1" applyFill="1" applyBorder="1" applyAlignment="1">
      <alignment horizontal="right" vertical="center"/>
    </xf>
    <xf numFmtId="0" fontId="9" fillId="24" borderId="11" xfId="0" applyFont="1" applyFill="1" applyBorder="1" applyAlignment="1">
      <alignment horizontal="center"/>
    </xf>
    <xf numFmtId="0" fontId="44" fillId="24" borderId="11" xfId="0" applyFont="1" applyFill="1" applyBorder="1" applyAlignment="1">
      <alignment horizontal="center"/>
    </xf>
    <xf numFmtId="0" fontId="10" fillId="24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24" borderId="11" xfId="0" applyFont="1" applyFill="1" applyBorder="1" applyAlignment="1">
      <alignment/>
    </xf>
    <xf numFmtId="0" fontId="44" fillId="24" borderId="20" xfId="0" applyFont="1" applyFill="1" applyBorder="1" applyAlignment="1">
      <alignment horizontal="center"/>
    </xf>
    <xf numFmtId="0" fontId="10" fillId="24" borderId="35" xfId="0" applyFont="1" applyFill="1" applyBorder="1" applyAlignment="1">
      <alignment horizontal="center"/>
    </xf>
    <xf numFmtId="0" fontId="10" fillId="24" borderId="12" xfId="0" applyFont="1" applyFill="1" applyBorder="1" applyAlignment="1">
      <alignment/>
    </xf>
    <xf numFmtId="1" fontId="10" fillId="24" borderId="11" xfId="0" applyNumberFormat="1" applyFont="1" applyFill="1" applyBorder="1" applyAlignment="1">
      <alignment/>
    </xf>
    <xf numFmtId="1" fontId="10" fillId="24" borderId="20" xfId="0" applyNumberFormat="1" applyFont="1" applyFill="1" applyBorder="1" applyAlignment="1">
      <alignment/>
    </xf>
    <xf numFmtId="1" fontId="10" fillId="24" borderId="12" xfId="0" applyNumberFormat="1" applyFont="1" applyFill="1" applyBorder="1" applyAlignment="1">
      <alignment/>
    </xf>
    <xf numFmtId="0" fontId="7" fillId="24" borderId="52" xfId="0" applyFont="1" applyFill="1" applyBorder="1" applyAlignment="1">
      <alignment wrapText="1"/>
    </xf>
    <xf numFmtId="0" fontId="9" fillId="0" borderId="54" xfId="0" applyFont="1" applyBorder="1" applyAlignment="1">
      <alignment horizontal="center"/>
    </xf>
    <xf numFmtId="0" fontId="10" fillId="0" borderId="30" xfId="0" applyFont="1" applyBorder="1" applyAlignment="1">
      <alignment/>
    </xf>
    <xf numFmtId="0" fontId="2" fillId="24" borderId="30" xfId="0" applyFont="1" applyFill="1" applyBorder="1" applyAlignment="1">
      <alignment/>
    </xf>
    <xf numFmtId="0" fontId="2" fillId="24" borderId="30" xfId="0" applyFont="1" applyFill="1" applyBorder="1" applyAlignment="1" quotePrefix="1">
      <alignment horizontal="right" wrapText="1"/>
    </xf>
    <xf numFmtId="0" fontId="9" fillId="24" borderId="30" xfId="0" applyFont="1" applyFill="1" applyBorder="1" applyAlignment="1">
      <alignment/>
    </xf>
    <xf numFmtId="0" fontId="11" fillId="24" borderId="11" xfId="0" applyFont="1" applyFill="1" applyBorder="1" applyAlignment="1">
      <alignment horizontal="center"/>
    </xf>
    <xf numFmtId="0" fontId="11" fillId="24" borderId="0" xfId="0" applyFont="1" applyFill="1" applyAlignment="1">
      <alignment horizontal="center" vertical="center"/>
    </xf>
    <xf numFmtId="0" fontId="11" fillId="24" borderId="11" xfId="0" applyFont="1" applyFill="1" applyBorder="1" applyAlignment="1">
      <alignment horizontal="center" vertical="center"/>
    </xf>
    <xf numFmtId="0" fontId="11" fillId="24" borderId="11" xfId="0" applyFont="1" applyFill="1" applyBorder="1" applyAlignment="1">
      <alignment horizontal="right" vertical="center"/>
    </xf>
    <xf numFmtId="0" fontId="11" fillId="0" borderId="44" xfId="0" applyFont="1" applyBorder="1" applyAlignment="1">
      <alignment horizontal="right" vertical="center"/>
    </xf>
    <xf numFmtId="0" fontId="11" fillId="0" borderId="59" xfId="0" applyFont="1" applyBorder="1" applyAlignment="1">
      <alignment horizontal="right" vertical="center"/>
    </xf>
    <xf numFmtId="0" fontId="11" fillId="0" borderId="65" xfId="0" applyFont="1" applyBorder="1" applyAlignment="1">
      <alignment horizontal="right" vertical="center"/>
    </xf>
    <xf numFmtId="0" fontId="11" fillId="24" borderId="51" xfId="0" applyFont="1" applyFill="1" applyBorder="1" applyAlignment="1">
      <alignment horizontal="center" vertical="center"/>
    </xf>
    <xf numFmtId="0" fontId="11" fillId="24" borderId="51" xfId="0" applyFont="1" applyFill="1" applyBorder="1" applyAlignment="1">
      <alignment horizontal="right" vertical="center"/>
    </xf>
    <xf numFmtId="1" fontId="11" fillId="24" borderId="20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3" fillId="24" borderId="51" xfId="0" applyFont="1" applyFill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73" xfId="0" applyFont="1" applyBorder="1" applyAlignment="1">
      <alignment horizontal="right" vertical="center"/>
    </xf>
    <xf numFmtId="0" fontId="13" fillId="24" borderId="31" xfId="0" applyFont="1" applyFill="1" applyBorder="1" applyAlignment="1">
      <alignment horizontal="center"/>
    </xf>
    <xf numFmtId="0" fontId="11" fillId="24" borderId="30" xfId="0" applyFont="1" applyFill="1" applyBorder="1" applyAlignment="1">
      <alignment/>
    </xf>
    <xf numFmtId="1" fontId="11" fillId="24" borderId="30" xfId="0" applyNumberFormat="1" applyFont="1" applyFill="1" applyBorder="1" applyAlignment="1">
      <alignment horizontal="center" vertical="center"/>
    </xf>
    <xf numFmtId="0" fontId="11" fillId="24" borderId="30" xfId="0" applyFont="1" applyFill="1" applyBorder="1" applyAlignment="1">
      <alignment horizontal="right" vertical="center"/>
    </xf>
    <xf numFmtId="0" fontId="11" fillId="24" borderId="31" xfId="0" applyFont="1" applyFill="1" applyBorder="1" applyAlignment="1">
      <alignment horizontal="right" vertical="center"/>
    </xf>
    <xf numFmtId="0" fontId="1" fillId="26" borderId="51" xfId="0" applyFont="1" applyFill="1" applyBorder="1" applyAlignment="1">
      <alignment horizontal="center"/>
    </xf>
    <xf numFmtId="0" fontId="11" fillId="26" borderId="51" xfId="0" applyFont="1" applyFill="1" applyBorder="1" applyAlignment="1">
      <alignment horizontal="center"/>
    </xf>
    <xf numFmtId="0" fontId="0" fillId="26" borderId="51" xfId="0" applyFont="1" applyFill="1" applyBorder="1" applyAlignment="1">
      <alignment horizontal="right" vertical="center"/>
    </xf>
    <xf numFmtId="0" fontId="0" fillId="26" borderId="51" xfId="0" applyFill="1" applyBorder="1" applyAlignment="1">
      <alignment horizontal="right" vertical="center"/>
    </xf>
    <xf numFmtId="0" fontId="0" fillId="26" borderId="51" xfId="0" applyFill="1" applyBorder="1" applyAlignment="1">
      <alignment/>
    </xf>
    <xf numFmtId="0" fontId="0" fillId="24" borderId="31" xfId="0" applyFill="1" applyBorder="1" applyAlignment="1">
      <alignment horizontal="center"/>
    </xf>
    <xf numFmtId="0" fontId="0" fillId="26" borderId="50" xfId="0" applyFill="1" applyBorder="1" applyAlignment="1">
      <alignment/>
    </xf>
    <xf numFmtId="0" fontId="0" fillId="26" borderId="73" xfId="0" applyFill="1" applyBorder="1" applyAlignment="1">
      <alignment/>
    </xf>
    <xf numFmtId="0" fontId="3" fillId="24" borderId="11" xfId="0" applyFont="1" applyFill="1" applyBorder="1" applyAlignment="1">
      <alignment horizontal="right" vertical="center"/>
    </xf>
    <xf numFmtId="0" fontId="3" fillId="24" borderId="51" xfId="0" applyFont="1" applyFill="1" applyBorder="1" applyAlignment="1">
      <alignment horizontal="right" vertical="center"/>
    </xf>
    <xf numFmtId="0" fontId="7" fillId="26" borderId="26" xfId="0" applyFont="1" applyFill="1" applyBorder="1" applyAlignment="1">
      <alignment wrapText="1"/>
    </xf>
    <xf numFmtId="0" fontId="1" fillId="26" borderId="51" xfId="0" applyFont="1" applyFill="1" applyBorder="1" applyAlignment="1">
      <alignment/>
    </xf>
    <xf numFmtId="0" fontId="10" fillId="26" borderId="11" xfId="0" applyFont="1" applyFill="1" applyBorder="1" applyAlignment="1">
      <alignment/>
    </xf>
    <xf numFmtId="0" fontId="0" fillId="26" borderId="82" xfId="0" applyFill="1" applyBorder="1" applyAlignment="1">
      <alignment/>
    </xf>
    <xf numFmtId="1" fontId="2" fillId="26" borderId="51" xfId="0" applyNumberFormat="1" applyFont="1" applyFill="1" applyBorder="1" applyAlignment="1" quotePrefix="1">
      <alignment horizontal="right"/>
    </xf>
    <xf numFmtId="1" fontId="2" fillId="26" borderId="51" xfId="0" applyNumberFormat="1" applyFont="1" applyFill="1" applyBorder="1" applyAlignment="1">
      <alignment/>
    </xf>
    <xf numFmtId="0" fontId="2" fillId="26" borderId="83" xfId="0" applyFont="1" applyFill="1" applyBorder="1" applyAlignment="1">
      <alignment/>
    </xf>
    <xf numFmtId="0" fontId="2" fillId="26" borderId="73" xfId="0" applyFont="1" applyFill="1" applyBorder="1" applyAlignment="1">
      <alignment/>
    </xf>
    <xf numFmtId="0" fontId="2" fillId="22" borderId="43" xfId="0" applyFont="1" applyFill="1" applyBorder="1" applyAlignment="1">
      <alignment wrapText="1"/>
    </xf>
    <xf numFmtId="0" fontId="10" fillId="22" borderId="11" xfId="0" applyFont="1" applyFill="1" applyBorder="1" applyAlignment="1">
      <alignment horizontal="center"/>
    </xf>
    <xf numFmtId="0" fontId="10" fillId="22" borderId="20" xfId="0" applyFont="1" applyFill="1" applyBorder="1" applyAlignment="1">
      <alignment/>
    </xf>
    <xf numFmtId="0" fontId="2" fillId="22" borderId="35" xfId="0" applyFont="1" applyFill="1" applyBorder="1" applyAlignment="1" quotePrefix="1">
      <alignment horizontal="right"/>
    </xf>
    <xf numFmtId="0" fontId="2" fillId="22" borderId="11" xfId="0" applyFont="1" applyFill="1" applyBorder="1" applyAlignment="1" quotePrefix="1">
      <alignment horizontal="right"/>
    </xf>
    <xf numFmtId="0" fontId="2" fillId="22" borderId="20" xfId="0" applyFont="1" applyFill="1" applyBorder="1" applyAlignment="1">
      <alignment/>
    </xf>
    <xf numFmtId="0" fontId="2" fillId="22" borderId="11" xfId="0" applyFont="1" applyFill="1" applyBorder="1" applyAlignment="1">
      <alignment/>
    </xf>
    <xf numFmtId="0" fontId="2" fillId="22" borderId="12" xfId="0" applyFont="1" applyFill="1" applyBorder="1" applyAlignment="1">
      <alignment/>
    </xf>
    <xf numFmtId="0" fontId="2" fillId="22" borderId="69" xfId="0" applyFont="1" applyFill="1" applyBorder="1" applyAlignment="1">
      <alignment/>
    </xf>
    <xf numFmtId="0" fontId="2" fillId="22" borderId="35" xfId="0" applyFont="1" applyFill="1" applyBorder="1" applyAlignment="1">
      <alignment/>
    </xf>
    <xf numFmtId="0" fontId="2" fillId="22" borderId="65" xfId="0" applyFont="1" applyFill="1" applyBorder="1" applyAlignment="1">
      <alignment/>
    </xf>
    <xf numFmtId="0" fontId="7" fillId="22" borderId="43" xfId="0" applyFont="1" applyFill="1" applyBorder="1" applyAlignment="1">
      <alignment wrapText="1"/>
    </xf>
    <xf numFmtId="0" fontId="0" fillId="22" borderId="11" xfId="0" applyFill="1" applyBorder="1" applyAlignment="1">
      <alignment/>
    </xf>
    <xf numFmtId="0" fontId="7" fillId="26" borderId="50" xfId="0" applyFont="1" applyFill="1" applyBorder="1" applyAlignment="1">
      <alignment wrapText="1"/>
    </xf>
    <xf numFmtId="0" fontId="0" fillId="26" borderId="81" xfId="0" applyFont="1" applyFill="1" applyBorder="1" applyAlignment="1">
      <alignment horizontal="center"/>
    </xf>
    <xf numFmtId="0" fontId="1" fillId="26" borderId="81" xfId="0" applyFont="1" applyFill="1" applyBorder="1" applyAlignment="1">
      <alignment/>
    </xf>
    <xf numFmtId="0" fontId="0" fillId="26" borderId="51" xfId="0" applyFont="1" applyFill="1" applyBorder="1" applyAlignment="1">
      <alignment horizontal="center"/>
    </xf>
    <xf numFmtId="0" fontId="9" fillId="24" borderId="54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right" vertical="center"/>
    </xf>
    <xf numFmtId="1" fontId="10" fillId="24" borderId="0" xfId="0" applyNumberFormat="1" applyFont="1" applyFill="1" applyBorder="1" applyAlignment="1">
      <alignment horizontal="right" vertical="center"/>
    </xf>
    <xf numFmtId="0" fontId="1" fillId="24" borderId="37" xfId="0" applyFont="1" applyFill="1" applyBorder="1" applyAlignment="1">
      <alignment horizontal="center" vertical="center" wrapText="1"/>
    </xf>
    <xf numFmtId="0" fontId="0" fillId="24" borderId="54" xfId="0" applyFill="1" applyBorder="1" applyAlignment="1">
      <alignment/>
    </xf>
    <xf numFmtId="0" fontId="0" fillId="0" borderId="37" xfId="0" applyBorder="1" applyAlignment="1">
      <alignment wrapText="1"/>
    </xf>
    <xf numFmtId="0" fontId="0" fillId="0" borderId="17" xfId="0" applyBorder="1" applyAlignment="1">
      <alignment/>
    </xf>
    <xf numFmtId="0" fontId="4" fillId="0" borderId="56" xfId="0" applyFont="1" applyBorder="1" applyAlignment="1" quotePrefix="1">
      <alignment/>
    </xf>
    <xf numFmtId="9" fontId="0" fillId="24" borderId="38" xfId="57" applyFont="1" applyFill="1" applyBorder="1" applyAlignment="1">
      <alignment/>
    </xf>
    <xf numFmtId="0" fontId="4" fillId="0" borderId="84" xfId="0" applyFont="1" applyBorder="1" applyAlignment="1">
      <alignment/>
    </xf>
    <xf numFmtId="0" fontId="0" fillId="24" borderId="17" xfId="0" applyFill="1" applyBorder="1" applyAlignment="1" quotePrefix="1">
      <alignment horizontal="left"/>
    </xf>
    <xf numFmtId="0" fontId="0" fillId="24" borderId="23" xfId="0" applyFill="1" applyBorder="1" applyAlignment="1">
      <alignment wrapText="1"/>
    </xf>
    <xf numFmtId="9" fontId="0" fillId="24" borderId="17" xfId="57" applyFont="1" applyFill="1" applyBorder="1" applyAlignment="1">
      <alignment/>
    </xf>
    <xf numFmtId="9" fontId="0" fillId="24" borderId="23" xfId="57" applyFont="1" applyFill="1" applyBorder="1" applyAlignment="1">
      <alignment wrapText="1"/>
    </xf>
    <xf numFmtId="9" fontId="0" fillId="24" borderId="54" xfId="57" applyFont="1" applyFill="1" applyBorder="1" applyAlignment="1">
      <alignment/>
    </xf>
    <xf numFmtId="9" fontId="0" fillId="24" borderId="34" xfId="57" applyFont="1" applyFill="1" applyBorder="1" applyAlignment="1">
      <alignment wrapText="1"/>
    </xf>
    <xf numFmtId="9" fontId="0" fillId="0" borderId="54" xfId="57" applyFont="1" applyBorder="1" applyAlignment="1">
      <alignment/>
    </xf>
    <xf numFmtId="9" fontId="0" fillId="24" borderId="31" xfId="57" applyFont="1" applyFill="1" applyBorder="1" applyAlignment="1">
      <alignment/>
    </xf>
    <xf numFmtId="9" fontId="0" fillId="24" borderId="39" xfId="57" applyFont="1" applyFill="1" applyBorder="1" applyAlignment="1">
      <alignment wrapText="1"/>
    </xf>
    <xf numFmtId="9" fontId="0" fillId="0" borderId="34" xfId="57" applyFont="1" applyBorder="1" applyAlignment="1">
      <alignment wrapText="1"/>
    </xf>
    <xf numFmtId="0" fontId="9" fillId="24" borderId="51" xfId="0" applyFont="1" applyFill="1" applyBorder="1" applyAlignment="1">
      <alignment horizontal="center"/>
    </xf>
    <xf numFmtId="0" fontId="11" fillId="24" borderId="13" xfId="0" applyFont="1" applyFill="1" applyBorder="1" applyAlignment="1">
      <alignment horizontal="center" vertical="center"/>
    </xf>
    <xf numFmtId="0" fontId="11" fillId="24" borderId="13" xfId="0" applyFont="1" applyFill="1" applyBorder="1" applyAlignment="1">
      <alignment horizontal="right" vertical="center"/>
    </xf>
    <xf numFmtId="0" fontId="11" fillId="24" borderId="33" xfId="0" applyFont="1" applyFill="1" applyBorder="1" applyAlignment="1">
      <alignment horizontal="right" vertical="center"/>
    </xf>
    <xf numFmtId="0" fontId="1" fillId="24" borderId="17" xfId="0" applyFont="1" applyFill="1" applyBorder="1" applyAlignment="1">
      <alignment horizontal="center" vertical="center"/>
    </xf>
    <xf numFmtId="0" fontId="1" fillId="24" borderId="23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right" vertical="center"/>
    </xf>
    <xf numFmtId="0" fontId="1" fillId="24" borderId="33" xfId="0" applyFont="1" applyFill="1" applyBorder="1" applyAlignment="1">
      <alignment horizontal="right" vertical="center"/>
    </xf>
    <xf numFmtId="0" fontId="1" fillId="24" borderId="3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 quotePrefix="1">
      <alignment/>
    </xf>
    <xf numFmtId="1" fontId="2" fillId="5" borderId="30" xfId="0" applyNumberFormat="1" applyFont="1" applyFill="1" applyBorder="1" applyAlignment="1">
      <alignment/>
    </xf>
    <xf numFmtId="0" fontId="1" fillId="24" borderId="24" xfId="0" applyFont="1" applyFill="1" applyBorder="1" applyAlignment="1">
      <alignment horizontal="right" vertical="center"/>
    </xf>
    <xf numFmtId="1" fontId="1" fillId="24" borderId="24" xfId="0" applyNumberFormat="1" applyFont="1" applyFill="1" applyBorder="1" applyAlignment="1">
      <alignment horizontal="right" vertical="center"/>
    </xf>
    <xf numFmtId="0" fontId="3" fillId="24" borderId="56" xfId="0" applyFont="1" applyFill="1" applyBorder="1" applyAlignment="1">
      <alignment horizontal="center"/>
    </xf>
    <xf numFmtId="0" fontId="11" fillId="26" borderId="11" xfId="0" applyFont="1" applyFill="1" applyBorder="1" applyAlignment="1" quotePrefix="1">
      <alignment horizontal="left"/>
    </xf>
    <xf numFmtId="0" fontId="11" fillId="26" borderId="20" xfId="0" applyFont="1" applyFill="1" applyBorder="1" applyAlignment="1" quotePrefix="1">
      <alignment horizontal="left"/>
    </xf>
    <xf numFmtId="0" fontId="0" fillId="24" borderId="0" xfId="0" applyFill="1" applyBorder="1" applyAlignment="1">
      <alignment horizontal="right"/>
    </xf>
    <xf numFmtId="0" fontId="1" fillId="24" borderId="82" xfId="0" applyFont="1" applyFill="1" applyBorder="1" applyAlignment="1">
      <alignment/>
    </xf>
    <xf numFmtId="0" fontId="1" fillId="24" borderId="11" xfId="0" applyFont="1" applyFill="1" applyBorder="1" applyAlignment="1">
      <alignment horizontal="center" wrapText="1"/>
    </xf>
    <xf numFmtId="0" fontId="3" fillId="24" borderId="70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 wrapText="1"/>
    </xf>
    <xf numFmtId="0" fontId="1" fillId="24" borderId="38" xfId="0" applyFont="1" applyFill="1" applyBorder="1" applyAlignment="1" quotePrefix="1">
      <alignment horizontal="center" wrapText="1"/>
    </xf>
    <xf numFmtId="0" fontId="3" fillId="24" borderId="13" xfId="0" applyFont="1" applyFill="1" applyBorder="1" applyAlignment="1">
      <alignment horizontal="right" vertical="center"/>
    </xf>
    <xf numFmtId="0" fontId="3" fillId="24" borderId="33" xfId="0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24" borderId="0" xfId="0" applyFont="1" applyFill="1" applyBorder="1" applyAlignment="1">
      <alignment/>
    </xf>
    <xf numFmtId="1" fontId="10" fillId="24" borderId="54" xfId="0" applyNumberFormat="1" applyFont="1" applyFill="1" applyBorder="1" applyAlignment="1">
      <alignment horizontal="right" vertical="center"/>
    </xf>
    <xf numFmtId="0" fontId="1" fillId="22" borderId="51" xfId="0" applyFont="1" applyFill="1" applyBorder="1" applyAlignment="1">
      <alignment horizontal="center"/>
    </xf>
    <xf numFmtId="0" fontId="11" fillId="22" borderId="51" xfId="0" applyFont="1" applyFill="1" applyBorder="1" applyAlignment="1">
      <alignment horizontal="center"/>
    </xf>
    <xf numFmtId="0" fontId="3" fillId="24" borderId="13" xfId="0" applyFont="1" applyFill="1" applyBorder="1" applyAlignment="1">
      <alignment wrapText="1"/>
    </xf>
    <xf numFmtId="0" fontId="13" fillId="0" borderId="20" xfId="0" applyFont="1" applyBorder="1" applyAlignment="1">
      <alignment horizontal="left"/>
    </xf>
    <xf numFmtId="0" fontId="22" fillId="24" borderId="11" xfId="0" applyFont="1" applyFill="1" applyBorder="1" applyAlignment="1" quotePrefix="1">
      <alignment horizontal="left"/>
    </xf>
    <xf numFmtId="0" fontId="22" fillId="24" borderId="11" xfId="0" applyFont="1" applyFill="1" applyBorder="1" applyAlignment="1">
      <alignment horizontal="left"/>
    </xf>
    <xf numFmtId="0" fontId="22" fillId="24" borderId="20" xfId="0" applyFont="1" applyFill="1" applyBorder="1" applyAlignment="1" quotePrefix="1">
      <alignment horizontal="left"/>
    </xf>
    <xf numFmtId="0" fontId="22" fillId="24" borderId="10" xfId="0" applyFont="1" applyFill="1" applyBorder="1" applyAlignment="1" quotePrefix="1">
      <alignment horizontal="left"/>
    </xf>
    <xf numFmtId="0" fontId="22" fillId="24" borderId="12" xfId="0" applyFont="1" applyFill="1" applyBorder="1" applyAlignment="1" quotePrefix="1">
      <alignment horizontal="left"/>
    </xf>
    <xf numFmtId="0" fontId="22" fillId="24" borderId="20" xfId="0" applyFont="1" applyFill="1" applyBorder="1" applyAlignment="1">
      <alignment horizontal="left"/>
    </xf>
    <xf numFmtId="0" fontId="22" fillId="24" borderId="10" xfId="0" applyFont="1" applyFill="1" applyBorder="1" applyAlignment="1">
      <alignment horizontal="left"/>
    </xf>
    <xf numFmtId="0" fontId="22" fillId="24" borderId="12" xfId="0" applyFont="1" applyFill="1" applyBorder="1" applyAlignment="1">
      <alignment horizontal="left"/>
    </xf>
    <xf numFmtId="0" fontId="1" fillId="24" borderId="11" xfId="0" applyFont="1" applyFill="1" applyBorder="1" applyAlignment="1">
      <alignment horizontal="center" vertical="center" wrapText="1"/>
    </xf>
    <xf numFmtId="0" fontId="18" fillId="24" borderId="56" xfId="0" applyFont="1" applyFill="1" applyBorder="1" applyAlignment="1" quotePrefix="1">
      <alignment horizontal="center"/>
    </xf>
    <xf numFmtId="0" fontId="11" fillId="24" borderId="81" xfId="0" applyFont="1" applyFill="1" applyBorder="1" applyAlignment="1">
      <alignment horizontal="right" vertical="center"/>
    </xf>
    <xf numFmtId="0" fontId="0" fillId="22" borderId="51" xfId="0" applyFont="1" applyFill="1" applyBorder="1" applyAlignment="1">
      <alignment horizontal="right" vertical="center"/>
    </xf>
    <xf numFmtId="0" fontId="0" fillId="22" borderId="51" xfId="0" applyFill="1" applyBorder="1" applyAlignment="1">
      <alignment horizontal="right" vertical="center"/>
    </xf>
    <xf numFmtId="0" fontId="0" fillId="22" borderId="12" xfId="0" applyFill="1" applyBorder="1" applyAlignment="1">
      <alignment/>
    </xf>
    <xf numFmtId="0" fontId="0" fillId="5" borderId="30" xfId="0" applyFill="1" applyBorder="1" applyAlignment="1">
      <alignment/>
    </xf>
    <xf numFmtId="0" fontId="0" fillId="5" borderId="31" xfId="0" applyFill="1" applyBorder="1" applyAlignment="1">
      <alignment/>
    </xf>
    <xf numFmtId="1" fontId="0" fillId="3" borderId="30" xfId="0" applyNumberFormat="1" applyFill="1" applyBorder="1" applyAlignment="1">
      <alignment horizontal="center" vertical="center"/>
    </xf>
    <xf numFmtId="0" fontId="1" fillId="3" borderId="34" xfId="0" applyFont="1" applyFill="1" applyBorder="1" applyAlignment="1">
      <alignment/>
    </xf>
    <xf numFmtId="0" fontId="1" fillId="3" borderId="30" xfId="0" applyFont="1" applyFill="1" applyBorder="1" applyAlignment="1">
      <alignment/>
    </xf>
    <xf numFmtId="0" fontId="1" fillId="3" borderId="84" xfId="0" applyFont="1" applyFill="1" applyBorder="1" applyAlignment="1">
      <alignment/>
    </xf>
    <xf numFmtId="0" fontId="0" fillId="5" borderId="34" xfId="0" applyFill="1" applyBorder="1" applyAlignment="1">
      <alignment/>
    </xf>
    <xf numFmtId="1" fontId="2" fillId="5" borderId="30" xfId="0" applyNumberFormat="1" applyFont="1" applyFill="1" applyBorder="1" applyAlignment="1" quotePrefix="1">
      <alignment horizontal="right"/>
    </xf>
    <xf numFmtId="0" fontId="2" fillId="5" borderId="39" xfId="0" applyFont="1" applyFill="1" applyBorder="1" applyAlignment="1">
      <alignment/>
    </xf>
    <xf numFmtId="0" fontId="1" fillId="24" borderId="81" xfId="0" applyFont="1" applyFill="1" applyBorder="1" applyAlignment="1">
      <alignment horizontal="right" vertical="center"/>
    </xf>
    <xf numFmtId="0" fontId="25" fillId="24" borderId="17" xfId="0" applyFont="1" applyFill="1" applyBorder="1" applyAlignment="1">
      <alignment horizontal="center" vertical="center"/>
    </xf>
    <xf numFmtId="0" fontId="25" fillId="24" borderId="23" xfId="0" applyFont="1" applyFill="1" applyBorder="1" applyAlignment="1">
      <alignment horizontal="center" vertical="center" wrapText="1"/>
    </xf>
    <xf numFmtId="0" fontId="25" fillId="24" borderId="37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10" fillId="24" borderId="85" xfId="0" applyFont="1" applyFill="1" applyBorder="1" applyAlignment="1">
      <alignment horizontal="center"/>
    </xf>
    <xf numFmtId="0" fontId="1" fillId="24" borderId="20" xfId="0" applyFont="1" applyFill="1" applyBorder="1" applyAlignment="1">
      <alignment horizontal="right" vertical="center"/>
    </xf>
    <xf numFmtId="0" fontId="18" fillId="24" borderId="11" xfId="0" applyFont="1" applyFill="1" applyBorder="1" applyAlignment="1" quotePrefix="1">
      <alignment/>
    </xf>
    <xf numFmtId="0" fontId="1" fillId="24" borderId="53" xfId="0" applyFont="1" applyFill="1" applyBorder="1" applyAlignment="1">
      <alignment horizontal="center" vertical="center" wrapText="1"/>
    </xf>
    <xf numFmtId="0" fontId="1" fillId="24" borderId="53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/>
    </xf>
    <xf numFmtId="0" fontId="3" fillId="24" borderId="17" xfId="0" applyFont="1" applyFill="1" applyBorder="1" applyAlignment="1">
      <alignment horizontal="center"/>
    </xf>
    <xf numFmtId="0" fontId="3" fillId="24" borderId="13" xfId="0" applyFont="1" applyFill="1" applyBorder="1" applyAlignment="1" quotePrefix="1">
      <alignment horizontal="right" wrapText="1"/>
    </xf>
    <xf numFmtId="0" fontId="3" fillId="0" borderId="4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24" borderId="48" xfId="0" applyFont="1" applyFill="1" applyBorder="1" applyAlignment="1">
      <alignment horizontal="center"/>
    </xf>
    <xf numFmtId="0" fontId="3" fillId="24" borderId="13" xfId="0" applyFont="1" applyFill="1" applyBorder="1" applyAlignment="1">
      <alignment/>
    </xf>
    <xf numFmtId="0" fontId="6" fillId="0" borderId="45" xfId="0" applyFont="1" applyBorder="1" applyAlignment="1">
      <alignment/>
    </xf>
    <xf numFmtId="0" fontId="3" fillId="24" borderId="49" xfId="0" applyFont="1" applyFill="1" applyBorder="1" applyAlignment="1">
      <alignment horizontal="center" wrapText="1"/>
    </xf>
    <xf numFmtId="0" fontId="7" fillId="24" borderId="40" xfId="0" applyFont="1" applyFill="1" applyBorder="1" applyAlignment="1">
      <alignment wrapText="1"/>
    </xf>
    <xf numFmtId="0" fontId="4" fillId="24" borderId="24" xfId="0" applyFont="1" applyFill="1" applyBorder="1" applyAlignment="1">
      <alignment/>
    </xf>
    <xf numFmtId="0" fontId="4" fillId="24" borderId="13" xfId="0" applyFont="1" applyFill="1" applyBorder="1" applyAlignment="1">
      <alignment/>
    </xf>
    <xf numFmtId="0" fontId="6" fillId="0" borderId="19" xfId="0" applyFont="1" applyBorder="1" applyAlignment="1">
      <alignment/>
    </xf>
    <xf numFmtId="0" fontId="3" fillId="24" borderId="48" xfId="0" applyFont="1" applyFill="1" applyBorder="1" applyAlignment="1">
      <alignment/>
    </xf>
    <xf numFmtId="0" fontId="3" fillId="24" borderId="49" xfId="0" applyFont="1" applyFill="1" applyBorder="1" applyAlignment="1">
      <alignment wrapText="1"/>
    </xf>
    <xf numFmtId="0" fontId="3" fillId="24" borderId="45" xfId="0" applyFont="1" applyFill="1" applyBorder="1" applyAlignment="1">
      <alignment/>
    </xf>
    <xf numFmtId="0" fontId="3" fillId="24" borderId="19" xfId="0" applyFont="1" applyFill="1" applyBorder="1" applyAlignment="1">
      <alignment/>
    </xf>
    <xf numFmtId="0" fontId="3" fillId="24" borderId="23" xfId="0" applyFont="1" applyFill="1" applyBorder="1" applyAlignment="1">
      <alignment horizontal="center" wrapText="1"/>
    </xf>
    <xf numFmtId="0" fontId="0" fillId="27" borderId="0" xfId="0" applyFill="1" applyAlignment="1">
      <alignment/>
    </xf>
    <xf numFmtId="0" fontId="0" fillId="24" borderId="0" xfId="0" applyFill="1" applyAlignment="1">
      <alignment wrapText="1"/>
    </xf>
    <xf numFmtId="0" fontId="3" fillId="24" borderId="11" xfId="0" applyFont="1" applyFill="1" applyBorder="1" applyAlignment="1">
      <alignment/>
    </xf>
    <xf numFmtId="0" fontId="3" fillId="24" borderId="11" xfId="0" applyFont="1" applyFill="1" applyBorder="1" applyAlignment="1">
      <alignment wrapText="1"/>
    </xf>
    <xf numFmtId="0" fontId="3" fillId="24" borderId="51" xfId="0" applyFont="1" applyFill="1" applyBorder="1" applyAlignment="1">
      <alignment/>
    </xf>
    <xf numFmtId="0" fontId="3" fillId="24" borderId="51" xfId="0" applyFont="1" applyFill="1" applyBorder="1" applyAlignment="1">
      <alignment/>
    </xf>
    <xf numFmtId="0" fontId="3" fillId="24" borderId="51" xfId="0" applyFont="1" applyFill="1" applyBorder="1" applyAlignment="1" quotePrefix="1">
      <alignment horizontal="right" wrapText="1"/>
    </xf>
    <xf numFmtId="0" fontId="0" fillId="24" borderId="51" xfId="0" applyFill="1" applyBorder="1" applyAlignment="1">
      <alignment/>
    </xf>
    <xf numFmtId="1" fontId="2" fillId="24" borderId="30" xfId="0" applyNumberFormat="1" applyFont="1" applyFill="1" applyBorder="1" applyAlignment="1">
      <alignment/>
    </xf>
    <xf numFmtId="0" fontId="3" fillId="24" borderId="11" xfId="0" applyFont="1" applyFill="1" applyBorder="1" applyAlignment="1" quotePrefix="1">
      <alignment horizontal="left"/>
    </xf>
    <xf numFmtId="0" fontId="3" fillId="24" borderId="11" xfId="0" applyFont="1" applyFill="1" applyBorder="1" applyAlignment="1">
      <alignment horizontal="left"/>
    </xf>
    <xf numFmtId="0" fontId="3" fillId="24" borderId="81" xfId="0" applyFont="1" applyFill="1" applyBorder="1" applyAlignment="1">
      <alignment/>
    </xf>
    <xf numFmtId="0" fontId="47" fillId="24" borderId="11" xfId="0" applyFont="1" applyFill="1" applyBorder="1" applyAlignment="1">
      <alignment wrapText="1"/>
    </xf>
    <xf numFmtId="0" fontId="47" fillId="24" borderId="11" xfId="0" applyFont="1" applyFill="1" applyBorder="1" applyAlignment="1">
      <alignment/>
    </xf>
    <xf numFmtId="0" fontId="47" fillId="24" borderId="11" xfId="0" applyFont="1" applyFill="1" applyBorder="1" applyAlignment="1">
      <alignment/>
    </xf>
    <xf numFmtId="0" fontId="1" fillId="24" borderId="33" xfId="0" applyFont="1" applyFill="1" applyBorder="1" applyAlignment="1">
      <alignment horizontal="right" vertical="center"/>
    </xf>
    <xf numFmtId="0" fontId="1" fillId="24" borderId="82" xfId="0" applyFont="1" applyFill="1" applyBorder="1" applyAlignment="1">
      <alignment horizontal="right" vertical="center"/>
    </xf>
    <xf numFmtId="1" fontId="10" fillId="24" borderId="30" xfId="0" applyNumberFormat="1" applyFont="1" applyFill="1" applyBorder="1" applyAlignment="1">
      <alignment horizontal="right" vertical="center"/>
    </xf>
    <xf numFmtId="1" fontId="10" fillId="24" borderId="38" xfId="0" applyNumberFormat="1" applyFont="1" applyFill="1" applyBorder="1" applyAlignment="1">
      <alignment horizontal="right" vertical="center"/>
    </xf>
    <xf numFmtId="0" fontId="1" fillId="24" borderId="11" xfId="0" applyFont="1" applyFill="1" applyBorder="1" applyAlignment="1">
      <alignment horizontal="right" vertical="center"/>
    </xf>
    <xf numFmtId="0" fontId="1" fillId="24" borderId="13" xfId="0" applyFont="1" applyFill="1" applyBorder="1" applyAlignment="1">
      <alignment horizontal="right" vertical="center"/>
    </xf>
    <xf numFmtId="0" fontId="1" fillId="24" borderId="51" xfId="0" applyFont="1" applyFill="1" applyBorder="1" applyAlignment="1">
      <alignment horizontal="right" vertical="center"/>
    </xf>
    <xf numFmtId="0" fontId="3" fillId="24" borderId="82" xfId="0" applyFont="1" applyFill="1" applyBorder="1" applyAlignment="1">
      <alignment horizontal="right" vertical="center"/>
    </xf>
    <xf numFmtId="0" fontId="2" fillId="24" borderId="34" xfId="0" applyFont="1" applyFill="1" applyBorder="1" applyAlignment="1">
      <alignment horizontal="right" vertical="center"/>
    </xf>
    <xf numFmtId="0" fontId="10" fillId="24" borderId="39" xfId="0" applyFont="1" applyFill="1" applyBorder="1" applyAlignment="1">
      <alignment horizontal="right" vertical="center"/>
    </xf>
    <xf numFmtId="0" fontId="0" fillId="24" borderId="0" xfId="0" applyFill="1" applyAlignment="1">
      <alignment/>
    </xf>
    <xf numFmtId="0" fontId="11" fillId="24" borderId="51" xfId="0" applyFont="1" applyFill="1" applyBorder="1" applyAlignment="1">
      <alignment horizontal="center"/>
    </xf>
    <xf numFmtId="0" fontId="11" fillId="24" borderId="73" xfId="0" applyFont="1" applyFill="1" applyBorder="1" applyAlignment="1">
      <alignment horizontal="right" vertical="center"/>
    </xf>
    <xf numFmtId="1" fontId="11" fillId="24" borderId="30" xfId="0" applyNumberFormat="1" applyFont="1" applyFill="1" applyBorder="1" applyAlignment="1">
      <alignment horizontal="right" vertical="center"/>
    </xf>
    <xf numFmtId="0" fontId="11" fillId="24" borderId="34" xfId="0" applyFont="1" applyFill="1" applyBorder="1" applyAlignment="1">
      <alignment horizontal="right" vertical="center"/>
    </xf>
    <xf numFmtId="0" fontId="11" fillId="24" borderId="39" xfId="0" applyFont="1" applyFill="1" applyBorder="1" applyAlignment="1">
      <alignment horizontal="right" vertical="center"/>
    </xf>
    <xf numFmtId="1" fontId="1" fillId="24" borderId="11" xfId="0" applyNumberFormat="1" applyFont="1" applyFill="1" applyBorder="1" applyAlignment="1">
      <alignment/>
    </xf>
    <xf numFmtId="1" fontId="1" fillId="24" borderId="20" xfId="0" applyNumberFormat="1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0" fillId="24" borderId="11" xfId="0" applyFont="1" applyFill="1" applyBorder="1" applyAlignment="1">
      <alignment/>
    </xf>
    <xf numFmtId="0" fontId="11" fillId="24" borderId="51" xfId="0" applyFont="1" applyFill="1" applyBorder="1" applyAlignment="1">
      <alignment/>
    </xf>
    <xf numFmtId="0" fontId="19" fillId="24" borderId="11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Alignment="1">
      <alignment horizontal="center"/>
    </xf>
    <xf numFmtId="0" fontId="11" fillId="0" borderId="56" xfId="0" applyFont="1" applyBorder="1" applyAlignment="1" quotePrefix="1">
      <alignment horizontal="center"/>
    </xf>
    <xf numFmtId="0" fontId="11" fillId="0" borderId="84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0" fontId="3" fillId="24" borderId="52" xfId="0" applyFont="1" applyFill="1" applyBorder="1" applyAlignment="1" quotePrefix="1">
      <alignment horizontal="center"/>
    </xf>
    <xf numFmtId="0" fontId="3" fillId="24" borderId="84" xfId="0" applyFont="1" applyFill="1" applyBorder="1" applyAlignment="1">
      <alignment horizontal="center"/>
    </xf>
    <xf numFmtId="0" fontId="3" fillId="24" borderId="52" xfId="0" applyFont="1" applyFill="1" applyBorder="1" applyAlignment="1">
      <alignment horizontal="center"/>
    </xf>
    <xf numFmtId="0" fontId="3" fillId="24" borderId="56" xfId="0" applyFont="1" applyFill="1" applyBorder="1" applyAlignment="1">
      <alignment horizontal="center"/>
    </xf>
    <xf numFmtId="0" fontId="3" fillId="24" borderId="34" xfId="0" applyFont="1" applyFill="1" applyBorder="1" applyAlignment="1">
      <alignment horizontal="center"/>
    </xf>
    <xf numFmtId="0" fontId="3" fillId="24" borderId="54" xfId="0" applyFont="1" applyFill="1" applyBorder="1" applyAlignment="1">
      <alignment horizontal="center"/>
    </xf>
    <xf numFmtId="0" fontId="3" fillId="24" borderId="31" xfId="0" applyFont="1" applyFill="1" applyBorder="1" applyAlignment="1" quotePrefix="1">
      <alignment horizontal="center"/>
    </xf>
    <xf numFmtId="0" fontId="3" fillId="24" borderId="39" xfId="0" applyFont="1" applyFill="1" applyBorder="1" applyAlignment="1">
      <alignment horizontal="center"/>
    </xf>
    <xf numFmtId="0" fontId="3" fillId="24" borderId="31" xfId="0" applyFont="1" applyFill="1" applyBorder="1" applyAlignment="1">
      <alignment horizontal="center"/>
    </xf>
    <xf numFmtId="0" fontId="3" fillId="24" borderId="30" xfId="0" applyFont="1" applyFill="1" applyBorder="1" applyAlignment="1">
      <alignment horizontal="center"/>
    </xf>
    <xf numFmtId="0" fontId="12" fillId="0" borderId="47" xfId="0" applyFont="1" applyBorder="1" applyAlignment="1" quotePrefix="1">
      <alignment horizontal="center"/>
    </xf>
    <xf numFmtId="0" fontId="12" fillId="0" borderId="86" xfId="0" applyFont="1" applyBorder="1" applyAlignment="1" quotePrefix="1">
      <alignment horizontal="center"/>
    </xf>
    <xf numFmtId="0" fontId="1" fillId="24" borderId="56" xfId="0" applyFont="1" applyFill="1" applyBorder="1" applyAlignment="1">
      <alignment horizontal="center"/>
    </xf>
    <xf numFmtId="0" fontId="1" fillId="24" borderId="84" xfId="0" applyFont="1" applyFill="1" applyBorder="1" applyAlignment="1">
      <alignment horizontal="center"/>
    </xf>
    <xf numFmtId="0" fontId="1" fillId="24" borderId="31" xfId="0" applyFont="1" applyFill="1" applyBorder="1" applyAlignment="1">
      <alignment horizontal="center"/>
    </xf>
    <xf numFmtId="0" fontId="1" fillId="24" borderId="39" xfId="0" applyFont="1" applyFill="1" applyBorder="1" applyAlignment="1">
      <alignment horizontal="center"/>
    </xf>
    <xf numFmtId="0" fontId="3" fillId="24" borderId="0" xfId="0" applyFont="1" applyFill="1" applyBorder="1" applyAlignment="1" quotePrefix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37" xfId="0" applyFont="1" applyFill="1" applyBorder="1" applyAlignment="1">
      <alignment horizontal="center"/>
    </xf>
    <xf numFmtId="0" fontId="3" fillId="24" borderId="38" xfId="0" applyFont="1" applyFill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24" borderId="17" xfId="57" applyNumberFormat="1" applyFont="1" applyFill="1" applyBorder="1" applyAlignment="1">
      <alignment horizontal="center"/>
    </xf>
    <xf numFmtId="0" fontId="3" fillId="24" borderId="23" xfId="57" applyNumberFormat="1" applyFont="1" applyFill="1" applyBorder="1" applyAlignment="1">
      <alignment horizontal="center"/>
    </xf>
    <xf numFmtId="0" fontId="3" fillId="24" borderId="38" xfId="57" applyNumberFormat="1" applyFont="1" applyFill="1" applyBorder="1" applyAlignment="1">
      <alignment horizontal="center"/>
    </xf>
    <xf numFmtId="0" fontId="3" fillId="24" borderId="37" xfId="57" applyNumberFormat="1" applyFont="1" applyFill="1" applyBorder="1" applyAlignment="1">
      <alignment horizontal="center"/>
    </xf>
    <xf numFmtId="0" fontId="4" fillId="0" borderId="45" xfId="0" applyFont="1" applyBorder="1" applyAlignment="1" quotePrefix="1">
      <alignment horizontal="center"/>
    </xf>
    <xf numFmtId="0" fontId="4" fillId="0" borderId="19" xfId="0" applyFont="1" applyBorder="1" applyAlignment="1" quotePrefix="1">
      <alignment horizontal="center"/>
    </xf>
    <xf numFmtId="0" fontId="4" fillId="0" borderId="52" xfId="0" applyFont="1" applyBorder="1" applyAlignment="1" quotePrefix="1">
      <alignment horizontal="center"/>
    </xf>
    <xf numFmtId="0" fontId="4" fillId="0" borderId="84" xfId="0" applyFont="1" applyBorder="1" applyAlignment="1" quotePrefix="1">
      <alignment horizontal="center"/>
    </xf>
    <xf numFmtId="0" fontId="4" fillId="0" borderId="18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0" fillId="24" borderId="71" xfId="0" applyFill="1" applyBorder="1" applyAlignment="1">
      <alignment horizontal="right"/>
    </xf>
    <xf numFmtId="0" fontId="0" fillId="24" borderId="0" xfId="0" applyFill="1" applyBorder="1" applyAlignment="1">
      <alignment horizontal="right"/>
    </xf>
    <xf numFmtId="0" fontId="3" fillId="0" borderId="54" xfId="0" applyFont="1" applyBorder="1" applyAlignment="1">
      <alignment horizontal="center"/>
    </xf>
    <xf numFmtId="0" fontId="3" fillId="24" borderId="17" xfId="0" applyFont="1" applyFill="1" applyBorder="1" applyAlignment="1">
      <alignment horizontal="center"/>
    </xf>
    <xf numFmtId="0" fontId="3" fillId="24" borderId="23" xfId="0" applyFont="1" applyFill="1" applyBorder="1" applyAlignment="1">
      <alignment horizontal="center"/>
    </xf>
    <xf numFmtId="0" fontId="3" fillId="0" borderId="19" xfId="0" applyFont="1" applyBorder="1" applyAlignment="1" quotePrefix="1">
      <alignment horizontal="center" wrapText="1"/>
    </xf>
    <xf numFmtId="0" fontId="3" fillId="0" borderId="21" xfId="0" applyFont="1" applyBorder="1" applyAlignment="1" quotePrefix="1">
      <alignment horizontal="center" wrapText="1"/>
    </xf>
    <xf numFmtId="0" fontId="3" fillId="0" borderId="22" xfId="0" applyFont="1" applyBorder="1" applyAlignment="1" quotePrefix="1">
      <alignment horizontal="center" wrapText="1"/>
    </xf>
    <xf numFmtId="0" fontId="3" fillId="0" borderId="26" xfId="0" applyFont="1" applyBorder="1" applyAlignment="1" quotePrefix="1">
      <alignment horizontal="center" wrapText="1"/>
    </xf>
    <xf numFmtId="0" fontId="3" fillId="0" borderId="27" xfId="0" applyFont="1" applyBorder="1" applyAlignment="1" quotePrefix="1">
      <alignment horizontal="center" wrapText="1"/>
    </xf>
    <xf numFmtId="0" fontId="3" fillId="0" borderId="28" xfId="0" applyFont="1" applyBorder="1" applyAlignment="1" quotePrefix="1">
      <alignment horizontal="center" wrapText="1"/>
    </xf>
    <xf numFmtId="0" fontId="3" fillId="0" borderId="34" xfId="0" applyFont="1" applyBorder="1" applyAlignment="1">
      <alignment horizontal="center"/>
    </xf>
    <xf numFmtId="0" fontId="3" fillId="0" borderId="38" xfId="57" applyNumberFormat="1" applyFont="1" applyBorder="1" applyAlignment="1">
      <alignment horizontal="center"/>
    </xf>
    <xf numFmtId="0" fontId="3" fillId="0" borderId="37" xfId="57" applyNumberFormat="1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24" borderId="31" xfId="57" applyNumberFormat="1" applyFont="1" applyFill="1" applyBorder="1" applyAlignment="1">
      <alignment horizontal="center"/>
    </xf>
    <xf numFmtId="0" fontId="3" fillId="24" borderId="39" xfId="57" applyNumberFormat="1" applyFont="1" applyFill="1" applyBorder="1" applyAlignment="1">
      <alignment horizontal="center"/>
    </xf>
    <xf numFmtId="0" fontId="3" fillId="24" borderId="52" xfId="57" applyNumberFormat="1" applyFont="1" applyFill="1" applyBorder="1" applyAlignment="1">
      <alignment horizontal="center"/>
    </xf>
    <xf numFmtId="0" fontId="3" fillId="24" borderId="84" xfId="57" applyNumberFormat="1" applyFont="1" applyFill="1" applyBorder="1" applyAlignment="1">
      <alignment horizontal="center"/>
    </xf>
    <xf numFmtId="0" fontId="3" fillId="24" borderId="54" xfId="0" applyFont="1" applyFill="1" applyBorder="1" applyAlignment="1" quotePrefix="1">
      <alignment horizontal="center"/>
    </xf>
    <xf numFmtId="0" fontId="15" fillId="0" borderId="0" xfId="0" applyFont="1" applyAlignment="1" quotePrefix="1">
      <alignment horizontal="center"/>
    </xf>
    <xf numFmtId="0" fontId="15" fillId="0" borderId="0" xfId="0" applyFont="1" applyAlignment="1">
      <alignment horizontal="center"/>
    </xf>
    <xf numFmtId="0" fontId="6" fillId="24" borderId="40" xfId="0" applyFont="1" applyFill="1" applyBorder="1" applyAlignment="1">
      <alignment horizontal="center"/>
    </xf>
    <xf numFmtId="0" fontId="6" fillId="24" borderId="87" xfId="0" applyFont="1" applyFill="1" applyBorder="1" applyAlignment="1" quotePrefix="1">
      <alignment horizontal="center"/>
    </xf>
    <xf numFmtId="0" fontId="6" fillId="24" borderId="71" xfId="0" applyFont="1" applyFill="1" applyBorder="1" applyAlignment="1">
      <alignment horizontal="center"/>
    </xf>
    <xf numFmtId="0" fontId="6" fillId="24" borderId="71" xfId="0" applyFont="1" applyFill="1" applyBorder="1" applyAlignment="1" quotePrefix="1">
      <alignment horizontal="center"/>
    </xf>
    <xf numFmtId="0" fontId="6" fillId="24" borderId="40" xfId="0" applyFont="1" applyFill="1" applyBorder="1" applyAlignment="1" quotePrefix="1">
      <alignment horizontal="center"/>
    </xf>
    <xf numFmtId="0" fontId="11" fillId="24" borderId="18" xfId="0" applyFont="1" applyFill="1" applyBorder="1" applyAlignment="1">
      <alignment horizontal="center"/>
    </xf>
    <xf numFmtId="0" fontId="11" fillId="24" borderId="19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2" fillId="24" borderId="20" xfId="0" applyFont="1" applyFill="1" applyBorder="1" applyAlignment="1" quotePrefix="1">
      <alignment horizontal="left"/>
    </xf>
    <xf numFmtId="0" fontId="22" fillId="24" borderId="10" xfId="0" applyFont="1" applyFill="1" applyBorder="1" applyAlignment="1">
      <alignment horizontal="left"/>
    </xf>
    <xf numFmtId="0" fontId="22" fillId="24" borderId="12" xfId="0" applyFont="1" applyFill="1" applyBorder="1" applyAlignment="1">
      <alignment horizontal="left"/>
    </xf>
    <xf numFmtId="0" fontId="18" fillId="24" borderId="52" xfId="0" applyFont="1" applyFill="1" applyBorder="1" applyAlignment="1" quotePrefix="1">
      <alignment horizontal="center"/>
    </xf>
    <xf numFmtId="0" fontId="18" fillId="24" borderId="84" xfId="0" applyFont="1" applyFill="1" applyBorder="1" applyAlignment="1" quotePrefix="1">
      <alignment horizontal="center"/>
    </xf>
    <xf numFmtId="0" fontId="1" fillId="24" borderId="51" xfId="0" applyFont="1" applyFill="1" applyBorder="1" applyAlignment="1">
      <alignment horizontal="center" vertical="center" wrapText="1"/>
    </xf>
    <xf numFmtId="0" fontId="1" fillId="24" borderId="81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82" xfId="0" applyFont="1" applyFill="1" applyBorder="1" applyAlignment="1">
      <alignment horizontal="left" vertical="center" wrapText="1"/>
    </xf>
    <xf numFmtId="0" fontId="1" fillId="24" borderId="88" xfId="0" applyFont="1" applyFill="1" applyBorder="1" applyAlignment="1">
      <alignment horizontal="left" vertical="center" wrapText="1"/>
    </xf>
    <xf numFmtId="0" fontId="1" fillId="24" borderId="70" xfId="0" applyFont="1" applyFill="1" applyBorder="1" applyAlignment="1">
      <alignment horizontal="left" vertical="center" wrapText="1"/>
    </xf>
    <xf numFmtId="0" fontId="1" fillId="24" borderId="89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1" fillId="24" borderId="80" xfId="0" applyFont="1" applyFill="1" applyBorder="1" applyAlignment="1">
      <alignment horizontal="left" vertical="center" wrapText="1"/>
    </xf>
    <xf numFmtId="0" fontId="1" fillId="24" borderId="33" xfId="0" applyFont="1" applyFill="1" applyBorder="1" applyAlignment="1">
      <alignment horizontal="left" vertical="center" wrapText="1"/>
    </xf>
    <xf numFmtId="0" fontId="1" fillId="24" borderId="71" xfId="0" applyFont="1" applyFill="1" applyBorder="1" applyAlignment="1">
      <alignment horizontal="left" vertical="center" wrapText="1"/>
    </xf>
    <xf numFmtId="0" fontId="1" fillId="24" borderId="24" xfId="0" applyFont="1" applyFill="1" applyBorder="1" applyAlignment="1">
      <alignment horizontal="left" vertical="center" wrapText="1"/>
    </xf>
    <xf numFmtId="0" fontId="22" fillId="24" borderId="34" xfId="0" applyFont="1" applyFill="1" applyBorder="1" applyAlignment="1" quotePrefix="1">
      <alignment horizontal="center"/>
    </xf>
    <xf numFmtId="0" fontId="22" fillId="24" borderId="56" xfId="0" applyFont="1" applyFill="1" applyBorder="1" applyAlignment="1">
      <alignment horizontal="center"/>
    </xf>
    <xf numFmtId="0" fontId="22" fillId="24" borderId="54" xfId="0" applyFont="1" applyFill="1" applyBorder="1" applyAlignment="1">
      <alignment horizontal="center"/>
    </xf>
    <xf numFmtId="0" fontId="22" fillId="26" borderId="82" xfId="0" applyFont="1" applyFill="1" applyBorder="1" applyAlignment="1" quotePrefix="1">
      <alignment horizontal="left"/>
    </xf>
    <xf numFmtId="0" fontId="22" fillId="26" borderId="88" xfId="0" applyFont="1" applyFill="1" applyBorder="1" applyAlignment="1" quotePrefix="1">
      <alignment horizontal="left"/>
    </xf>
    <xf numFmtId="0" fontId="22" fillId="26" borderId="70" xfId="0" applyFont="1" applyFill="1" applyBorder="1" applyAlignment="1" quotePrefix="1">
      <alignment horizontal="left"/>
    </xf>
    <xf numFmtId="0" fontId="22" fillId="22" borderId="20" xfId="0" applyFont="1" applyFill="1" applyBorder="1" applyAlignment="1" quotePrefix="1">
      <alignment horizontal="center"/>
    </xf>
    <xf numFmtId="0" fontId="22" fillId="22" borderId="10" xfId="0" applyFont="1" applyFill="1" applyBorder="1" applyAlignment="1" quotePrefix="1">
      <alignment horizontal="center"/>
    </xf>
    <xf numFmtId="0" fontId="22" fillId="22" borderId="12" xfId="0" applyFont="1" applyFill="1" applyBorder="1" applyAlignment="1" quotePrefix="1">
      <alignment horizontal="center"/>
    </xf>
    <xf numFmtId="0" fontId="18" fillId="24" borderId="52" xfId="0" applyFont="1" applyFill="1" applyBorder="1" applyAlignment="1">
      <alignment horizontal="center"/>
    </xf>
    <xf numFmtId="0" fontId="22" fillId="24" borderId="10" xfId="0" applyFont="1" applyFill="1" applyBorder="1" applyAlignment="1" quotePrefix="1">
      <alignment horizontal="left"/>
    </xf>
    <xf numFmtId="0" fontId="22" fillId="24" borderId="12" xfId="0" applyFont="1" applyFill="1" applyBorder="1" applyAlignment="1" quotePrefix="1">
      <alignment horizontal="left"/>
    </xf>
    <xf numFmtId="0" fontId="1" fillId="24" borderId="11" xfId="0" applyFont="1" applyFill="1" applyBorder="1" applyAlignment="1">
      <alignment horizontal="center" vertical="center" wrapText="1"/>
    </xf>
    <xf numFmtId="0" fontId="1" fillId="24" borderId="82" xfId="0" applyFont="1" applyFill="1" applyBorder="1" applyAlignment="1" quotePrefix="1">
      <alignment horizontal="center" vertical="center" wrapText="1"/>
    </xf>
    <xf numFmtId="0" fontId="1" fillId="24" borderId="89" xfId="0" applyFont="1" applyFill="1" applyBorder="1" applyAlignment="1" quotePrefix="1">
      <alignment horizontal="center" vertical="center" wrapText="1"/>
    </xf>
    <xf numFmtId="0" fontId="1" fillId="24" borderId="33" xfId="0" applyFont="1" applyFill="1" applyBorder="1" applyAlignment="1" quotePrefix="1">
      <alignment horizontal="center" vertical="center" wrapText="1"/>
    </xf>
    <xf numFmtId="0" fontId="1" fillId="0" borderId="4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4" fillId="24" borderId="45" xfId="0" applyFont="1" applyFill="1" applyBorder="1" applyAlignment="1">
      <alignment horizontal="center"/>
    </xf>
    <xf numFmtId="0" fontId="24" fillId="24" borderId="19" xfId="0" applyFont="1" applyFill="1" applyBorder="1" applyAlignment="1" quotePrefix="1">
      <alignment horizontal="center"/>
    </xf>
    <xf numFmtId="0" fontId="24" fillId="24" borderId="31" xfId="0" applyFont="1" applyFill="1" applyBorder="1" applyAlignment="1" quotePrefix="1">
      <alignment horizontal="center" wrapText="1"/>
    </xf>
    <xf numFmtId="0" fontId="24" fillId="24" borderId="39" xfId="0" applyFont="1" applyFill="1" applyBorder="1" applyAlignment="1" quotePrefix="1">
      <alignment horizontal="center" wrapText="1"/>
    </xf>
    <xf numFmtId="0" fontId="24" fillId="24" borderId="18" xfId="0" applyFont="1" applyFill="1" applyBorder="1" applyAlignment="1" quotePrefix="1">
      <alignment horizontal="center"/>
    </xf>
    <xf numFmtId="0" fontId="22" fillId="24" borderId="11" xfId="0" applyFont="1" applyFill="1" applyBorder="1" applyAlignment="1">
      <alignment horizontal="left"/>
    </xf>
    <xf numFmtId="0" fontId="22" fillId="24" borderId="2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24" borderId="82" xfId="0" applyFont="1" applyFill="1" applyBorder="1" applyAlignment="1">
      <alignment horizontal="center" vertical="center" wrapText="1"/>
    </xf>
    <xf numFmtId="0" fontId="1" fillId="24" borderId="88" xfId="0" applyFont="1" applyFill="1" applyBorder="1" applyAlignment="1">
      <alignment horizontal="center" vertical="center" wrapText="1"/>
    </xf>
    <xf numFmtId="0" fontId="1" fillId="24" borderId="70" xfId="0" applyFont="1" applyFill="1" applyBorder="1" applyAlignment="1">
      <alignment horizontal="center" vertical="center" wrapText="1"/>
    </xf>
    <xf numFmtId="0" fontId="1" fillId="24" borderId="89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4" borderId="80" xfId="0" applyFont="1" applyFill="1" applyBorder="1" applyAlignment="1">
      <alignment horizontal="center" vertical="center" wrapText="1"/>
    </xf>
    <xf numFmtId="0" fontId="1" fillId="24" borderId="33" xfId="0" applyFont="1" applyFill="1" applyBorder="1" applyAlignment="1">
      <alignment horizontal="center" vertical="center" wrapText="1"/>
    </xf>
    <xf numFmtId="0" fontId="1" fillId="24" borderId="71" xfId="0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 wrapText="1"/>
    </xf>
    <xf numFmtId="0" fontId="1" fillId="24" borderId="51" xfId="0" applyFont="1" applyFill="1" applyBorder="1" applyAlignment="1" quotePrefix="1">
      <alignment horizontal="center" vertical="center" wrapText="1"/>
    </xf>
    <xf numFmtId="0" fontId="1" fillId="24" borderId="81" xfId="0" applyFont="1" applyFill="1" applyBorder="1" applyAlignment="1" quotePrefix="1">
      <alignment horizontal="center" vertical="center" wrapText="1"/>
    </xf>
    <xf numFmtId="0" fontId="1" fillId="24" borderId="13" xfId="0" applyFont="1" applyFill="1" applyBorder="1" applyAlignment="1" quotePrefix="1">
      <alignment horizontal="center" vertical="center" wrapText="1"/>
    </xf>
    <xf numFmtId="0" fontId="16" fillId="26" borderId="82" xfId="0" applyFont="1" applyFill="1" applyBorder="1" applyAlignment="1" quotePrefix="1">
      <alignment horizontal="left"/>
    </xf>
    <xf numFmtId="0" fontId="16" fillId="26" borderId="88" xfId="0" applyFont="1" applyFill="1" applyBorder="1" applyAlignment="1" quotePrefix="1">
      <alignment horizontal="left"/>
    </xf>
    <xf numFmtId="0" fontId="16" fillId="26" borderId="70" xfId="0" applyFont="1" applyFill="1" applyBorder="1" applyAlignment="1" quotePrefix="1">
      <alignment horizontal="left"/>
    </xf>
    <xf numFmtId="0" fontId="16" fillId="22" borderId="20" xfId="0" applyFont="1" applyFill="1" applyBorder="1" applyAlignment="1">
      <alignment horizontal="center"/>
    </xf>
    <xf numFmtId="0" fontId="16" fillId="22" borderId="10" xfId="0" applyFont="1" applyFill="1" applyBorder="1" applyAlignment="1" quotePrefix="1">
      <alignment horizontal="center"/>
    </xf>
    <xf numFmtId="0" fontId="16" fillId="22" borderId="12" xfId="0" applyFont="1" applyFill="1" applyBorder="1" applyAlignment="1" quotePrefix="1">
      <alignment horizontal="center"/>
    </xf>
    <xf numFmtId="0" fontId="22" fillId="24" borderId="11" xfId="0" applyFont="1" applyFill="1" applyBorder="1" applyAlignment="1" quotePrefix="1">
      <alignment horizontal="left"/>
    </xf>
    <xf numFmtId="0" fontId="18" fillId="24" borderId="45" xfId="0" applyFont="1" applyFill="1" applyBorder="1" applyAlignment="1" quotePrefix="1">
      <alignment horizontal="center"/>
    </xf>
    <xf numFmtId="0" fontId="18" fillId="24" borderId="19" xfId="0" applyFont="1" applyFill="1" applyBorder="1" applyAlignment="1" quotePrefix="1">
      <alignment horizontal="center"/>
    </xf>
    <xf numFmtId="0" fontId="18" fillId="24" borderId="14" xfId="0" applyFont="1" applyFill="1" applyBorder="1" applyAlignment="1" quotePrefix="1">
      <alignment horizontal="center"/>
    </xf>
    <xf numFmtId="0" fontId="18" fillId="24" borderId="22" xfId="0" applyFont="1" applyFill="1" applyBorder="1" applyAlignment="1" quotePrefix="1">
      <alignment horizontal="center"/>
    </xf>
    <xf numFmtId="0" fontId="18" fillId="24" borderId="18" xfId="0" applyFont="1" applyFill="1" applyBorder="1" applyAlignment="1" quotePrefix="1">
      <alignment horizontal="center"/>
    </xf>
    <xf numFmtId="0" fontId="18" fillId="24" borderId="45" xfId="0" applyFont="1" applyFill="1" applyBorder="1" applyAlignment="1" quotePrefix="1">
      <alignment horizontal="center" vertical="center"/>
    </xf>
    <xf numFmtId="0" fontId="18" fillId="24" borderId="19" xfId="0" applyFont="1" applyFill="1" applyBorder="1" applyAlignment="1" quotePrefix="1">
      <alignment horizontal="center" vertical="center"/>
    </xf>
    <xf numFmtId="0" fontId="18" fillId="24" borderId="14" xfId="0" applyFont="1" applyFill="1" applyBorder="1" applyAlignment="1" quotePrefix="1">
      <alignment horizontal="center" vertical="center"/>
    </xf>
    <xf numFmtId="0" fontId="18" fillId="24" borderId="22" xfId="0" applyFont="1" applyFill="1" applyBorder="1" applyAlignment="1" quotePrefix="1">
      <alignment horizontal="center" vertical="center"/>
    </xf>
    <xf numFmtId="0" fontId="22" fillId="24" borderId="52" xfId="0" applyFont="1" applyFill="1" applyBorder="1" applyAlignment="1" quotePrefix="1">
      <alignment horizontal="center"/>
    </xf>
    <xf numFmtId="0" fontId="22" fillId="24" borderId="84" xfId="0" applyFont="1" applyFill="1" applyBorder="1" applyAlignment="1">
      <alignment horizontal="center"/>
    </xf>
    <xf numFmtId="0" fontId="16" fillId="3" borderId="34" xfId="0" applyFont="1" applyFill="1" applyBorder="1" applyAlignment="1" quotePrefix="1">
      <alignment horizontal="center"/>
    </xf>
    <xf numFmtId="0" fontId="16" fillId="3" borderId="56" xfId="0" applyFont="1" applyFill="1" applyBorder="1" applyAlignment="1">
      <alignment horizontal="center"/>
    </xf>
    <xf numFmtId="0" fontId="16" fillId="3" borderId="54" xfId="0" applyFont="1" applyFill="1" applyBorder="1" applyAlignment="1">
      <alignment horizontal="center"/>
    </xf>
    <xf numFmtId="0" fontId="16" fillId="22" borderId="20" xfId="0" applyFont="1" applyFill="1" applyBorder="1" applyAlignment="1" quotePrefix="1">
      <alignment horizontal="center"/>
    </xf>
    <xf numFmtId="0" fontId="2" fillId="0" borderId="0" xfId="0" applyFont="1" applyBorder="1" applyAlignment="1" quotePrefix="1">
      <alignment horizontal="left"/>
    </xf>
    <xf numFmtId="0" fontId="2" fillId="0" borderId="0" xfId="0" applyFont="1" applyBorder="1" applyAlignment="1">
      <alignment horizontal="left"/>
    </xf>
    <xf numFmtId="0" fontId="1" fillId="0" borderId="57" xfId="0" applyFont="1" applyBorder="1" applyAlignment="1" quotePrefix="1">
      <alignment horizontal="center"/>
    </xf>
    <xf numFmtId="0" fontId="1" fillId="0" borderId="77" xfId="0" applyFont="1" applyBorder="1" applyAlignment="1">
      <alignment horizontal="center"/>
    </xf>
    <xf numFmtId="0" fontId="1" fillId="0" borderId="74" xfId="0" applyFont="1" applyBorder="1" applyAlignment="1" quotePrefix="1">
      <alignment horizontal="center"/>
    </xf>
    <xf numFmtId="0" fontId="1" fillId="0" borderId="74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24" borderId="66" xfId="0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 wrapText="1"/>
    </xf>
    <xf numFmtId="0" fontId="1" fillId="24" borderId="48" xfId="0" applyFont="1" applyFill="1" applyBorder="1" applyAlignment="1">
      <alignment horizontal="center" vertical="center" wrapText="1"/>
    </xf>
    <xf numFmtId="0" fontId="1" fillId="24" borderId="72" xfId="0" applyFont="1" applyFill="1" applyBorder="1" applyAlignment="1" quotePrefix="1">
      <alignment horizontal="center" vertical="center" wrapText="1"/>
    </xf>
    <xf numFmtId="0" fontId="1" fillId="24" borderId="67" xfId="0" applyFont="1" applyFill="1" applyBorder="1" applyAlignment="1" quotePrefix="1">
      <alignment horizontal="center" vertical="center" wrapText="1"/>
    </xf>
    <xf numFmtId="0" fontId="1" fillId="24" borderId="23" xfId="0" applyFont="1" applyFill="1" applyBorder="1" applyAlignment="1" quotePrefix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3" xfId="0" applyBorder="1" applyAlignment="1" quotePrefix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90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37" xfId="0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7" fillId="24" borderId="20" xfId="0" applyFont="1" applyFill="1" applyBorder="1" applyAlignment="1" quotePrefix="1">
      <alignment horizontal="left" wrapText="1"/>
    </xf>
    <xf numFmtId="0" fontId="7" fillId="24" borderId="10" xfId="0" applyFont="1" applyFill="1" applyBorder="1" applyAlignment="1" quotePrefix="1">
      <alignment horizontal="left" wrapText="1"/>
    </xf>
    <xf numFmtId="0" fontId="7" fillId="24" borderId="12" xfId="0" applyFont="1" applyFill="1" applyBorder="1" applyAlignment="1" quotePrefix="1">
      <alignment horizontal="left" wrapText="1"/>
    </xf>
    <xf numFmtId="0" fontId="3" fillId="24" borderId="11" xfId="0" applyFont="1" applyFill="1" applyBorder="1" applyAlignment="1">
      <alignment horizontal="center"/>
    </xf>
    <xf numFmtId="0" fontId="7" fillId="24" borderId="20" xfId="0" applyFont="1" applyFill="1" applyBorder="1" applyAlignment="1">
      <alignment horizontal="left" wrapText="1"/>
    </xf>
    <xf numFmtId="0" fontId="7" fillId="24" borderId="10" xfId="0" applyFont="1" applyFill="1" applyBorder="1" applyAlignment="1">
      <alignment horizontal="left" wrapText="1"/>
    </xf>
    <xf numFmtId="0" fontId="7" fillId="24" borderId="12" xfId="0" applyFont="1" applyFill="1" applyBorder="1" applyAlignment="1">
      <alignment horizontal="left" wrapText="1"/>
    </xf>
    <xf numFmtId="0" fontId="7" fillId="24" borderId="47" xfId="0" applyFont="1" applyFill="1" applyBorder="1" applyAlignment="1" quotePrefix="1">
      <alignment horizontal="left" wrapText="1"/>
    </xf>
    <xf numFmtId="0" fontId="7" fillId="24" borderId="86" xfId="0" applyFont="1" applyFill="1" applyBorder="1" applyAlignment="1">
      <alignment horizontal="left" wrapText="1"/>
    </xf>
    <xf numFmtId="0" fontId="7" fillId="24" borderId="46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 quotePrefix="1">
      <alignment horizontal="left" wrapText="1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0" fontId="9" fillId="24" borderId="47" xfId="0" applyFont="1" applyFill="1" applyBorder="1" applyAlignment="1">
      <alignment horizontal="left" wrapText="1"/>
    </xf>
    <xf numFmtId="0" fontId="9" fillId="24" borderId="86" xfId="0" applyFont="1" applyFill="1" applyBorder="1" applyAlignment="1">
      <alignment horizontal="left" wrapText="1"/>
    </xf>
    <xf numFmtId="0" fontId="9" fillId="24" borderId="46" xfId="0" applyFont="1" applyFill="1" applyBorder="1" applyAlignment="1">
      <alignment horizontal="left" wrapText="1"/>
    </xf>
    <xf numFmtId="0" fontId="43" fillId="24" borderId="52" xfId="0" applyFont="1" applyFill="1" applyBorder="1" applyAlignment="1">
      <alignment horizontal="center" wrapText="1"/>
    </xf>
    <xf numFmtId="0" fontId="43" fillId="24" borderId="56" xfId="0" applyFont="1" applyFill="1" applyBorder="1" applyAlignment="1">
      <alignment horizontal="center" wrapText="1"/>
    </xf>
    <xf numFmtId="0" fontId="43" fillId="24" borderId="84" xfId="0" applyFont="1" applyFill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24" borderId="68" xfId="0" applyFont="1" applyFill="1" applyBorder="1" applyAlignment="1">
      <alignment horizontal="left" wrapText="1"/>
    </xf>
    <xf numFmtId="0" fontId="7" fillId="24" borderId="74" xfId="0" applyFont="1" applyFill="1" applyBorder="1" applyAlignment="1">
      <alignment horizontal="left" wrapText="1"/>
    </xf>
    <xf numFmtId="0" fontId="7" fillId="24" borderId="76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 quotePrefix="1">
      <alignment horizontal="center"/>
    </xf>
    <xf numFmtId="0" fontId="4" fillId="0" borderId="51" xfId="0" applyFont="1" applyBorder="1" applyAlignment="1" quotePrefix="1">
      <alignment horizontal="center" wrapText="1"/>
    </xf>
    <xf numFmtId="0" fontId="4" fillId="0" borderId="8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3" fillId="26" borderId="0" xfId="0" applyFont="1" applyFill="1" applyBorder="1" applyAlignment="1">
      <alignment horizontal="center"/>
    </xf>
    <xf numFmtId="0" fontId="3" fillId="0" borderId="0" xfId="0" applyFont="1" applyBorder="1" applyAlignment="1" quotePrefix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7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 vertical="center"/>
    </xf>
    <xf numFmtId="0" fontId="7" fillId="24" borderId="86" xfId="0" applyFont="1" applyFill="1" applyBorder="1" applyAlignment="1" quotePrefix="1">
      <alignment horizontal="left" wrapText="1"/>
    </xf>
    <xf numFmtId="0" fontId="7" fillId="24" borderId="46" xfId="0" applyFont="1" applyFill="1" applyBorder="1" applyAlignment="1" quotePrefix="1">
      <alignment horizontal="left" wrapText="1"/>
    </xf>
    <xf numFmtId="0" fontId="3" fillId="24" borderId="0" xfId="0" applyFont="1" applyFill="1" applyBorder="1" applyAlignment="1" quotePrefix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4" fillId="24" borderId="52" xfId="0" applyFont="1" applyFill="1" applyBorder="1" applyAlignment="1" quotePrefix="1">
      <alignment horizontal="center" wrapText="1"/>
    </xf>
    <xf numFmtId="0" fontId="44" fillId="24" borderId="56" xfId="0" applyFont="1" applyFill="1" applyBorder="1" applyAlignment="1">
      <alignment horizontal="center" wrapText="1"/>
    </xf>
    <xf numFmtId="0" fontId="44" fillId="24" borderId="84" xfId="0" applyFont="1" applyFill="1" applyBorder="1" applyAlignment="1">
      <alignment horizontal="center" wrapText="1"/>
    </xf>
    <xf numFmtId="0" fontId="7" fillId="22" borderId="82" xfId="0" applyFont="1" applyFill="1" applyBorder="1" applyAlignment="1" quotePrefix="1">
      <alignment horizontal="left" wrapText="1"/>
    </xf>
    <xf numFmtId="0" fontId="7" fillId="22" borderId="88" xfId="0" applyFont="1" applyFill="1" applyBorder="1" applyAlignment="1" quotePrefix="1">
      <alignment horizontal="left" wrapText="1"/>
    </xf>
    <xf numFmtId="0" fontId="7" fillId="22" borderId="70" xfId="0" applyFont="1" applyFill="1" applyBorder="1" applyAlignment="1" quotePrefix="1">
      <alignment horizontal="left" wrapText="1"/>
    </xf>
    <xf numFmtId="0" fontId="3" fillId="0" borderId="11" xfId="0" applyFont="1" applyBorder="1" applyAlignment="1" quotePrefix="1">
      <alignment horizontal="center" wrapText="1"/>
    </xf>
    <xf numFmtId="0" fontId="7" fillId="24" borderId="68" xfId="0" applyFont="1" applyFill="1" applyBorder="1" applyAlignment="1" quotePrefix="1">
      <alignment horizontal="left" wrapText="1"/>
    </xf>
    <xf numFmtId="0" fontId="7" fillId="24" borderId="74" xfId="0" applyFont="1" applyFill="1" applyBorder="1" applyAlignment="1" quotePrefix="1">
      <alignment horizontal="left" wrapText="1"/>
    </xf>
    <xf numFmtId="0" fontId="7" fillId="24" borderId="76" xfId="0" applyFont="1" applyFill="1" applyBorder="1" applyAlignment="1" quotePrefix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 quotePrefix="1">
      <alignment horizontal="center" wrapText="1"/>
    </xf>
    <xf numFmtId="0" fontId="3" fillId="0" borderId="12" xfId="0" applyFont="1" applyBorder="1" applyAlignment="1" quotePrefix="1">
      <alignment horizontal="center"/>
    </xf>
    <xf numFmtId="0" fontId="12" fillId="0" borderId="71" xfId="0" applyFont="1" applyBorder="1" applyAlignment="1" quotePrefix="1">
      <alignment horizontal="center"/>
    </xf>
    <xf numFmtId="0" fontId="7" fillId="26" borderId="89" xfId="0" applyFont="1" applyFill="1" applyBorder="1" applyAlignment="1" quotePrefix="1">
      <alignment horizontal="left" wrapText="1"/>
    </xf>
    <xf numFmtId="0" fontId="7" fillId="26" borderId="0" xfId="0" applyFont="1" applyFill="1" applyBorder="1" applyAlignment="1" quotePrefix="1">
      <alignment horizontal="left" wrapText="1"/>
    </xf>
    <xf numFmtId="0" fontId="7" fillId="26" borderId="80" xfId="0" applyFont="1" applyFill="1" applyBorder="1" applyAlignment="1" quotePrefix="1">
      <alignment horizontal="left" wrapText="1"/>
    </xf>
    <xf numFmtId="0" fontId="43" fillId="24" borderId="56" xfId="0" applyFont="1" applyFill="1" applyBorder="1" applyAlignment="1" quotePrefix="1">
      <alignment horizontal="center" wrapText="1"/>
    </xf>
    <xf numFmtId="0" fontId="43" fillId="24" borderId="84" xfId="0" applyFont="1" applyFill="1" applyBorder="1" applyAlignment="1" quotePrefix="1">
      <alignment horizontal="center" wrapText="1"/>
    </xf>
    <xf numFmtId="0" fontId="3" fillId="0" borderId="20" xfId="0" applyFont="1" applyBorder="1" applyAlignment="1" quotePrefix="1">
      <alignment horizontal="center"/>
    </xf>
    <xf numFmtId="0" fontId="12" fillId="0" borderId="89" xfId="0" applyFont="1" applyBorder="1" applyAlignment="1" quotePrefix="1">
      <alignment horizontal="center"/>
    </xf>
    <xf numFmtId="0" fontId="3" fillId="24" borderId="45" xfId="0" applyFont="1" applyFill="1" applyBorder="1" applyAlignment="1">
      <alignment horizontal="center"/>
    </xf>
    <xf numFmtId="0" fontId="3" fillId="24" borderId="19" xfId="0" applyFont="1" applyFill="1" applyBorder="1" applyAlignment="1">
      <alignment horizontal="center"/>
    </xf>
    <xf numFmtId="0" fontId="3" fillId="24" borderId="40" xfId="0" applyFont="1" applyFill="1" applyBorder="1" applyAlignment="1">
      <alignment horizontal="center"/>
    </xf>
    <xf numFmtId="0" fontId="3" fillId="24" borderId="87" xfId="0" applyFont="1" applyFill="1" applyBorder="1" applyAlignment="1">
      <alignment horizontal="center"/>
    </xf>
    <xf numFmtId="0" fontId="3" fillId="24" borderId="35" xfId="0" applyFont="1" applyFill="1" applyBorder="1" applyAlignment="1">
      <alignment horizontal="center"/>
    </xf>
    <xf numFmtId="0" fontId="3" fillId="24" borderId="69" xfId="0" applyFont="1" applyFill="1" applyBorder="1" applyAlignment="1">
      <alignment horizontal="center"/>
    </xf>
    <xf numFmtId="0" fontId="3" fillId="24" borderId="44" xfId="0" applyFont="1" applyFill="1" applyBorder="1" applyAlignment="1" quotePrefix="1">
      <alignment horizontal="center"/>
    </xf>
    <xf numFmtId="0" fontId="3" fillId="24" borderId="59" xfId="0" applyFont="1" applyFill="1" applyBorder="1" applyAlignment="1">
      <alignment horizontal="center"/>
    </xf>
    <xf numFmtId="0" fontId="3" fillId="24" borderId="44" xfId="0" applyFont="1" applyFill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 quotePrefix="1">
      <alignment horizontal="left"/>
    </xf>
    <xf numFmtId="0" fontId="7" fillId="24" borderId="33" xfId="0" applyFont="1" applyFill="1" applyBorder="1" applyAlignment="1">
      <alignment horizontal="left" wrapText="1"/>
    </xf>
    <xf numFmtId="0" fontId="7" fillId="24" borderId="71" xfId="0" applyFont="1" applyFill="1" applyBorder="1" applyAlignment="1">
      <alignment horizontal="left" wrapText="1"/>
    </xf>
    <xf numFmtId="0" fontId="7" fillId="24" borderId="24" xfId="0" applyFont="1" applyFill="1" applyBorder="1" applyAlignment="1">
      <alignment horizontal="left" wrapText="1"/>
    </xf>
    <xf numFmtId="0" fontId="7" fillId="24" borderId="33" xfId="0" applyFont="1" applyFill="1" applyBorder="1" applyAlignment="1" quotePrefix="1">
      <alignment horizontal="left" wrapText="1"/>
    </xf>
    <xf numFmtId="0" fontId="7" fillId="24" borderId="71" xfId="0" applyFont="1" applyFill="1" applyBorder="1" applyAlignment="1" quotePrefix="1">
      <alignment horizontal="left" wrapText="1"/>
    </xf>
    <xf numFmtId="0" fontId="7" fillId="24" borderId="24" xfId="0" applyFont="1" applyFill="1" applyBorder="1" applyAlignment="1" quotePrefix="1">
      <alignment horizontal="left" wrapText="1"/>
    </xf>
    <xf numFmtId="0" fontId="9" fillId="24" borderId="82" xfId="0" applyFont="1" applyFill="1" applyBorder="1" applyAlignment="1" quotePrefix="1">
      <alignment horizontal="left" wrapText="1"/>
    </xf>
    <xf numFmtId="0" fontId="9" fillId="24" borderId="88" xfId="0" applyFont="1" applyFill="1" applyBorder="1" applyAlignment="1">
      <alignment horizontal="left" wrapText="1"/>
    </xf>
    <xf numFmtId="0" fontId="9" fillId="24" borderId="70" xfId="0" applyFont="1" applyFill="1" applyBorder="1" applyAlignment="1">
      <alignment horizontal="left" wrapText="1"/>
    </xf>
    <xf numFmtId="0" fontId="43" fillId="24" borderId="14" xfId="0" applyFont="1" applyFill="1" applyBorder="1" applyAlignment="1">
      <alignment horizontal="center" wrapText="1"/>
    </xf>
    <xf numFmtId="0" fontId="43" fillId="24" borderId="32" xfId="0" applyFont="1" applyFill="1" applyBorder="1" applyAlignment="1">
      <alignment horizontal="center" wrapText="1"/>
    </xf>
    <xf numFmtId="0" fontId="43" fillId="24" borderId="22" xfId="0" applyFont="1" applyFill="1" applyBorder="1" applyAlignment="1">
      <alignment horizontal="center" wrapText="1"/>
    </xf>
    <xf numFmtId="0" fontId="7" fillId="24" borderId="82" xfId="0" applyFont="1" applyFill="1" applyBorder="1" applyAlignment="1" quotePrefix="1">
      <alignment horizontal="left" wrapText="1"/>
    </xf>
    <xf numFmtId="0" fontId="7" fillId="24" borderId="88" xfId="0" applyFont="1" applyFill="1" applyBorder="1" applyAlignment="1" quotePrefix="1">
      <alignment horizontal="left" wrapText="1"/>
    </xf>
    <xf numFmtId="0" fontId="7" fillId="24" borderId="70" xfId="0" applyFont="1" applyFill="1" applyBorder="1" applyAlignment="1" quotePrefix="1">
      <alignment horizontal="left" wrapText="1"/>
    </xf>
    <xf numFmtId="0" fontId="7" fillId="24" borderId="82" xfId="0" applyFont="1" applyFill="1" applyBorder="1" applyAlignment="1">
      <alignment horizontal="left" wrapText="1"/>
    </xf>
    <xf numFmtId="0" fontId="7" fillId="24" borderId="88" xfId="0" applyFont="1" applyFill="1" applyBorder="1" applyAlignment="1" quotePrefix="1">
      <alignment wrapText="1"/>
    </xf>
    <xf numFmtId="0" fontId="7" fillId="24" borderId="70" xfId="0" applyFont="1" applyFill="1" applyBorder="1" applyAlignment="1" quotePrefix="1">
      <alignment wrapText="1"/>
    </xf>
    <xf numFmtId="0" fontId="3" fillId="24" borderId="25" xfId="0" applyFont="1" applyFill="1" applyBorder="1" applyAlignment="1">
      <alignment horizontal="center"/>
    </xf>
    <xf numFmtId="0" fontId="3" fillId="24" borderId="21" xfId="0" applyFont="1" applyFill="1" applyBorder="1" applyAlignment="1">
      <alignment horizontal="center"/>
    </xf>
    <xf numFmtId="0" fontId="2" fillId="0" borderId="47" xfId="0" applyFont="1" applyBorder="1" applyAlignment="1" quotePrefix="1">
      <alignment horizontal="left"/>
    </xf>
    <xf numFmtId="0" fontId="0" fillId="0" borderId="86" xfId="0" applyBorder="1" applyAlignment="1">
      <alignment/>
    </xf>
    <xf numFmtId="0" fontId="0" fillId="0" borderId="91" xfId="0" applyBorder="1" applyAlignment="1">
      <alignment/>
    </xf>
    <xf numFmtId="0" fontId="3" fillId="24" borderId="43" xfId="0" applyFont="1" applyFill="1" applyBorder="1" applyAlignment="1">
      <alignment horizontal="center"/>
    </xf>
    <xf numFmtId="0" fontId="3" fillId="24" borderId="65" xfId="0" applyFont="1" applyFill="1" applyBorder="1" applyAlignment="1">
      <alignment horizontal="center"/>
    </xf>
    <xf numFmtId="0" fontId="4" fillId="0" borderId="26" xfId="0" applyFont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6" fillId="0" borderId="45" xfId="0" applyFont="1" applyBorder="1" applyAlignment="1" quotePrefix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32" xfId="0" applyBorder="1" applyAlignment="1">
      <alignment/>
    </xf>
    <xf numFmtId="0" fontId="0" fillId="0" borderId="22" xfId="0" applyBorder="1" applyAlignment="1">
      <alignment/>
    </xf>
    <xf numFmtId="0" fontId="4" fillId="24" borderId="26" xfId="0" applyFont="1" applyFill="1" applyBorder="1" applyAlignment="1">
      <alignment horizontal="center" wrapText="1"/>
    </xf>
    <xf numFmtId="0" fontId="4" fillId="24" borderId="26" xfId="0" applyFont="1" applyFill="1" applyBorder="1" applyAlignment="1" quotePrefix="1">
      <alignment horizontal="center" wrapText="1"/>
    </xf>
    <xf numFmtId="0" fontId="7" fillId="26" borderId="34" xfId="0" applyFont="1" applyFill="1" applyBorder="1" applyAlignment="1" quotePrefix="1">
      <alignment horizontal="left" wrapText="1"/>
    </xf>
    <xf numFmtId="0" fontId="0" fillId="0" borderId="56" xfId="0" applyBorder="1" applyAlignment="1">
      <alignment/>
    </xf>
    <xf numFmtId="0" fontId="0" fillId="0" borderId="54" xfId="0" applyBorder="1" applyAlignment="1">
      <alignment/>
    </xf>
    <xf numFmtId="0" fontId="0" fillId="0" borderId="0" xfId="0" applyAlignment="1" quotePrefix="1">
      <alignment horizontal="left"/>
    </xf>
    <xf numFmtId="0" fontId="3" fillId="24" borderId="59" xfId="0" applyFont="1" applyFill="1" applyBorder="1" applyAlignment="1" quotePrefix="1">
      <alignment horizontal="center" wrapText="1"/>
    </xf>
    <xf numFmtId="0" fontId="3" fillId="24" borderId="49" xfId="0" applyFont="1" applyFill="1" applyBorder="1" applyAlignment="1" quotePrefix="1">
      <alignment horizontal="center" wrapText="1"/>
    </xf>
    <xf numFmtId="0" fontId="3" fillId="24" borderId="71" xfId="0" applyFont="1" applyFill="1" applyBorder="1" applyAlignment="1">
      <alignment horizontal="center"/>
    </xf>
    <xf numFmtId="0" fontId="3" fillId="24" borderId="24" xfId="0" applyFont="1" applyFill="1" applyBorder="1" applyAlignment="1" quotePrefix="1">
      <alignment horizontal="center" wrapText="1"/>
    </xf>
    <xf numFmtId="0" fontId="3" fillId="24" borderId="46" xfId="0" applyFont="1" applyFill="1" applyBorder="1" applyAlignment="1" quotePrefix="1">
      <alignment horizontal="center" wrapText="1"/>
    </xf>
    <xf numFmtId="0" fontId="3" fillId="24" borderId="40" xfId="0" applyFont="1" applyFill="1" applyBorder="1" applyAlignment="1" quotePrefix="1">
      <alignment horizontal="center"/>
    </xf>
    <xf numFmtId="0" fontId="1" fillId="24" borderId="18" xfId="0" applyFont="1" applyFill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81" xfId="0" applyFont="1" applyBorder="1" applyAlignment="1" quotePrefix="1">
      <alignment horizontal="center" wrapText="1"/>
    </xf>
    <xf numFmtId="0" fontId="3" fillId="0" borderId="13" xfId="0" applyFont="1" applyBorder="1" applyAlignment="1" quotePrefix="1">
      <alignment horizontal="center" wrapText="1"/>
    </xf>
    <xf numFmtId="0" fontId="3" fillId="0" borderId="51" xfId="0" applyFont="1" applyBorder="1" applyAlignment="1" quotePrefix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51" xfId="0" applyFont="1" applyBorder="1" applyAlignment="1">
      <alignment horizontal="center" wrapText="1"/>
    </xf>
    <xf numFmtId="0" fontId="3" fillId="0" borderId="8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43" fillId="22" borderId="82" xfId="0" applyFont="1" applyFill="1" applyBorder="1" applyAlignment="1" quotePrefix="1">
      <alignment horizontal="left" wrapText="1"/>
    </xf>
    <xf numFmtId="0" fontId="43" fillId="22" borderId="88" xfId="0" applyFont="1" applyFill="1" applyBorder="1" applyAlignment="1" quotePrefix="1">
      <alignment horizontal="left" wrapText="1"/>
    </xf>
    <xf numFmtId="0" fontId="43" fillId="22" borderId="70" xfId="0" applyFont="1" applyFill="1" applyBorder="1" applyAlignment="1" quotePrefix="1">
      <alignment horizontal="left" wrapText="1"/>
    </xf>
    <xf numFmtId="0" fontId="43" fillId="26" borderId="0" xfId="0" applyFont="1" applyFill="1" applyBorder="1" applyAlignment="1" quotePrefix="1">
      <alignment horizontal="left" wrapText="1"/>
    </xf>
    <xf numFmtId="0" fontId="43" fillId="26" borderId="80" xfId="0" applyFont="1" applyFill="1" applyBorder="1" applyAlignment="1" quotePrefix="1">
      <alignment horizontal="left" wrapText="1"/>
    </xf>
    <xf numFmtId="0" fontId="2" fillId="22" borderId="82" xfId="0" applyFont="1" applyFill="1" applyBorder="1" applyAlignment="1" quotePrefix="1">
      <alignment horizontal="left" wrapText="1"/>
    </xf>
    <xf numFmtId="0" fontId="2" fillId="22" borderId="88" xfId="0" applyFont="1" applyFill="1" applyBorder="1" applyAlignment="1" quotePrefix="1">
      <alignment horizontal="left" wrapText="1"/>
    </xf>
    <xf numFmtId="0" fontId="2" fillId="22" borderId="70" xfId="0" applyFont="1" applyFill="1" applyBorder="1" applyAlignment="1" quotePrefix="1">
      <alignment horizontal="left" wrapText="1"/>
    </xf>
    <xf numFmtId="0" fontId="2" fillId="24" borderId="20" xfId="0" applyFont="1" applyFill="1" applyBorder="1" applyAlignment="1" quotePrefix="1">
      <alignment horizontal="left" wrapText="1"/>
    </xf>
    <xf numFmtId="0" fontId="2" fillId="24" borderId="10" xfId="0" applyFont="1" applyFill="1" applyBorder="1" applyAlignment="1">
      <alignment horizontal="left" wrapText="1"/>
    </xf>
    <xf numFmtId="0" fontId="2" fillId="24" borderId="12" xfId="0" applyFont="1" applyFill="1" applyBorder="1" applyAlignment="1">
      <alignment horizontal="left" wrapText="1"/>
    </xf>
    <xf numFmtId="0" fontId="2" fillId="24" borderId="10" xfId="0" applyFont="1" applyFill="1" applyBorder="1" applyAlignment="1" quotePrefix="1">
      <alignment horizontal="left" wrapText="1"/>
    </xf>
    <xf numFmtId="0" fontId="2" fillId="24" borderId="12" xfId="0" applyFont="1" applyFill="1" applyBorder="1" applyAlignment="1" quotePrefix="1">
      <alignment horizontal="left" wrapText="1"/>
    </xf>
    <xf numFmtId="0" fontId="2" fillId="24" borderId="20" xfId="0" applyFont="1" applyFill="1" applyBorder="1" applyAlignment="1">
      <alignment horizontal="left" wrapText="1"/>
    </xf>
    <xf numFmtId="0" fontId="2" fillId="24" borderId="82" xfId="0" applyFont="1" applyFill="1" applyBorder="1" applyAlignment="1">
      <alignment horizontal="left" wrapText="1"/>
    </xf>
    <xf numFmtId="0" fontId="2" fillId="24" borderId="88" xfId="0" applyFont="1" applyFill="1" applyBorder="1" applyAlignment="1" quotePrefix="1">
      <alignment wrapText="1"/>
    </xf>
    <xf numFmtId="0" fontId="2" fillId="24" borderId="70" xfId="0" applyFont="1" applyFill="1" applyBorder="1" applyAlignment="1" quotePrefix="1">
      <alignment wrapText="1"/>
    </xf>
    <xf numFmtId="0" fontId="2" fillId="24" borderId="33" xfId="0" applyFont="1" applyFill="1" applyBorder="1" applyAlignment="1">
      <alignment horizontal="left" wrapText="1"/>
    </xf>
    <xf numFmtId="0" fontId="2" fillId="24" borderId="71" xfId="0" applyFont="1" applyFill="1" applyBorder="1" applyAlignment="1">
      <alignment horizontal="left" wrapText="1"/>
    </xf>
    <xf numFmtId="0" fontId="2" fillId="24" borderId="24" xfId="0" applyFont="1" applyFill="1" applyBorder="1" applyAlignment="1">
      <alignment horizontal="left" wrapText="1"/>
    </xf>
    <xf numFmtId="0" fontId="7" fillId="0" borderId="1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9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24" borderId="15" xfId="0" applyFont="1" applyFill="1" applyBorder="1" applyAlignment="1">
      <alignment horizontal="center" wrapText="1"/>
    </xf>
    <xf numFmtId="0" fontId="7" fillId="24" borderId="16" xfId="0" applyFont="1" applyFill="1" applyBorder="1" applyAlignment="1">
      <alignment horizontal="center" wrapText="1"/>
    </xf>
    <xf numFmtId="0" fontId="7" fillId="24" borderId="17" xfId="0" applyFont="1" applyFill="1" applyBorder="1" applyAlignment="1">
      <alignment horizontal="center" wrapText="1"/>
    </xf>
    <xf numFmtId="0" fontId="7" fillId="24" borderId="75" xfId="0" applyFont="1" applyFill="1" applyBorder="1" applyAlignment="1">
      <alignment horizontal="center" vertical="center"/>
    </xf>
    <xf numFmtId="0" fontId="7" fillId="24" borderId="68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7" fillId="24" borderId="20" xfId="0" applyFont="1" applyFill="1" applyBorder="1" applyAlignment="1">
      <alignment horizontal="center" vertical="center"/>
    </xf>
    <xf numFmtId="0" fontId="7" fillId="24" borderId="55" xfId="0" applyFont="1" applyFill="1" applyBorder="1" applyAlignment="1">
      <alignment horizontal="center" vertical="center"/>
    </xf>
    <xf numFmtId="0" fontId="7" fillId="24" borderId="47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" fillId="0" borderId="9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43" fillId="24" borderId="34" xfId="0" applyFont="1" applyFill="1" applyBorder="1" applyAlignment="1">
      <alignment horizontal="center" wrapText="1"/>
    </xf>
    <xf numFmtId="0" fontId="2" fillId="24" borderId="82" xfId="0" applyFont="1" applyFill="1" applyBorder="1" applyAlignment="1" quotePrefix="1">
      <alignment horizontal="left" wrapText="1"/>
    </xf>
    <xf numFmtId="0" fontId="2" fillId="24" borderId="88" xfId="0" applyFont="1" applyFill="1" applyBorder="1" applyAlignment="1" quotePrefix="1">
      <alignment horizontal="left" wrapText="1"/>
    </xf>
    <xf numFmtId="0" fontId="2" fillId="24" borderId="70" xfId="0" applyFont="1" applyFill="1" applyBorder="1" applyAlignment="1" quotePrefix="1">
      <alignment horizontal="left" wrapText="1"/>
    </xf>
    <xf numFmtId="0" fontId="2" fillId="24" borderId="33" xfId="0" applyFont="1" applyFill="1" applyBorder="1" applyAlignment="1" quotePrefix="1">
      <alignment horizontal="left" wrapText="1"/>
    </xf>
    <xf numFmtId="0" fontId="2" fillId="24" borderId="71" xfId="0" applyFont="1" applyFill="1" applyBorder="1" applyAlignment="1" quotePrefix="1">
      <alignment horizontal="left" wrapText="1"/>
    </xf>
    <xf numFmtId="0" fontId="2" fillId="24" borderId="24" xfId="0" applyFont="1" applyFill="1" applyBorder="1" applyAlignment="1" quotePrefix="1">
      <alignment horizontal="left" wrapText="1"/>
    </xf>
    <xf numFmtId="0" fontId="7" fillId="24" borderId="66" xfId="0" applyFont="1" applyFill="1" applyBorder="1" applyAlignment="1">
      <alignment horizontal="center" wrapText="1"/>
    </xf>
    <xf numFmtId="0" fontId="7" fillId="24" borderId="43" xfId="0" applyFont="1" applyFill="1" applyBorder="1" applyAlignment="1">
      <alignment horizontal="center" wrapText="1"/>
    </xf>
    <xf numFmtId="0" fontId="7" fillId="24" borderId="48" xfId="0" applyFont="1" applyFill="1" applyBorder="1" applyAlignment="1">
      <alignment horizontal="center" wrapText="1"/>
    </xf>
    <xf numFmtId="0" fontId="7" fillId="24" borderId="63" xfId="0" applyFont="1" applyFill="1" applyBorder="1" applyAlignment="1" quotePrefix="1">
      <alignment horizontal="center" wrapText="1"/>
    </xf>
    <xf numFmtId="0" fontId="7" fillId="24" borderId="65" xfId="0" applyFont="1" applyFill="1" applyBorder="1" applyAlignment="1">
      <alignment horizontal="center" wrapText="1"/>
    </xf>
    <xf numFmtId="0" fontId="7" fillId="24" borderId="49" xfId="0" applyFont="1" applyFill="1" applyBorder="1" applyAlignment="1">
      <alignment horizontal="center" wrapText="1"/>
    </xf>
    <xf numFmtId="0" fontId="10" fillId="24" borderId="82" xfId="0" applyFont="1" applyFill="1" applyBorder="1" applyAlignment="1">
      <alignment horizontal="left" wrapText="1"/>
    </xf>
    <xf numFmtId="0" fontId="10" fillId="24" borderId="88" xfId="0" applyFont="1" applyFill="1" applyBorder="1" applyAlignment="1">
      <alignment horizontal="left" wrapText="1"/>
    </xf>
    <xf numFmtId="0" fontId="10" fillId="24" borderId="70" xfId="0" applyFont="1" applyFill="1" applyBorder="1" applyAlignment="1">
      <alignment horizontal="left" wrapText="1"/>
    </xf>
    <xf numFmtId="0" fontId="10" fillId="26" borderId="89" xfId="0" applyFont="1" applyFill="1" applyBorder="1" applyAlignment="1" quotePrefix="1">
      <alignment horizontal="left"/>
    </xf>
    <xf numFmtId="0" fontId="10" fillId="26" borderId="0" xfId="0" applyFont="1" applyFill="1" applyBorder="1" applyAlignment="1">
      <alignment horizontal="left"/>
    </xf>
    <xf numFmtId="0" fontId="10" fillId="26" borderId="80" xfId="0" applyFont="1" applyFill="1" applyBorder="1" applyAlignment="1">
      <alignment horizontal="left"/>
    </xf>
    <xf numFmtId="0" fontId="45" fillId="5" borderId="52" xfId="0" applyFont="1" applyFill="1" applyBorder="1" applyAlignment="1">
      <alignment horizontal="center"/>
    </xf>
    <xf numFmtId="0" fontId="45" fillId="5" borderId="56" xfId="0" applyFont="1" applyFill="1" applyBorder="1" applyAlignment="1">
      <alignment horizontal="center"/>
    </xf>
    <xf numFmtId="0" fontId="45" fillId="5" borderId="84" xfId="0" applyFont="1" applyFill="1" applyBorder="1" applyAlignment="1">
      <alignment horizontal="center"/>
    </xf>
    <xf numFmtId="0" fontId="45" fillId="24" borderId="52" xfId="0" applyFont="1" applyFill="1" applyBorder="1" applyAlignment="1" quotePrefix="1">
      <alignment horizontal="center" wrapText="1"/>
    </xf>
    <xf numFmtId="0" fontId="45" fillId="24" borderId="56" xfId="0" applyFont="1" applyFill="1" applyBorder="1" applyAlignment="1">
      <alignment horizontal="center" wrapText="1"/>
    </xf>
    <xf numFmtId="0" fontId="45" fillId="24" borderId="84" xfId="0" applyFont="1" applyFill="1" applyBorder="1" applyAlignment="1">
      <alignment horizontal="center" wrapText="1"/>
    </xf>
    <xf numFmtId="0" fontId="10" fillId="0" borderId="0" xfId="0" applyFont="1" applyAlignment="1" quotePrefix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116"/>
  <sheetViews>
    <sheetView zoomScale="75" zoomScaleNormal="75" zoomScaleSheetLayoutView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I16" sqref="I16"/>
    </sheetView>
  </sheetViews>
  <sheetFormatPr defaultColWidth="9.00390625" defaultRowHeight="12.75"/>
  <cols>
    <col min="1" max="1" width="7.00390625" style="0" customWidth="1"/>
    <col min="2" max="2" width="44.625" style="0" customWidth="1"/>
    <col min="3" max="3" width="7.75390625" style="0" customWidth="1"/>
    <col min="4" max="4" width="11.25390625" style="0" customWidth="1"/>
    <col min="5" max="5" width="7.875" style="0" customWidth="1"/>
    <col min="6" max="6" width="10.25390625" style="0" customWidth="1"/>
    <col min="7" max="7" width="9.00390625" style="0" customWidth="1"/>
    <col min="8" max="8" width="9.75390625" style="0" customWidth="1"/>
    <col min="9" max="9" width="9.25390625" style="0" customWidth="1"/>
    <col min="10" max="10" width="11.375" style="0" customWidth="1"/>
    <col min="11" max="11" width="10.25390625" style="0" customWidth="1"/>
    <col min="12" max="12" width="9.875" style="0" customWidth="1"/>
    <col min="13" max="13" width="9.25390625" style="0" customWidth="1"/>
    <col min="14" max="14" width="8.75390625" style="0" customWidth="1"/>
    <col min="21" max="21" width="8.25390625" style="0" customWidth="1"/>
    <col min="22" max="22" width="10.25390625" style="0" customWidth="1"/>
    <col min="23" max="23" width="8.25390625" style="0" customWidth="1"/>
    <col min="24" max="24" width="8.75390625" style="0" customWidth="1"/>
    <col min="26" max="26" width="11.875" style="0" customWidth="1"/>
    <col min="29" max="29" width="8.75390625" style="0" customWidth="1"/>
    <col min="36" max="36" width="11.625" style="0" customWidth="1"/>
    <col min="65" max="65" width="12.75390625" style="0" customWidth="1"/>
    <col min="66" max="66" width="13.75390625" style="0" customWidth="1"/>
    <col min="68" max="68" width="19.00390625" style="0" customWidth="1"/>
  </cols>
  <sheetData>
    <row r="1" spans="49:50" ht="12.75">
      <c r="AW1" s="633"/>
      <c r="AX1" s="633"/>
    </row>
    <row r="2" spans="1:5" ht="15.75">
      <c r="A2" s="641" t="s">
        <v>214</v>
      </c>
      <c r="B2" s="641"/>
      <c r="C2" s="641"/>
      <c r="D2" s="641"/>
      <c r="E2" s="641"/>
    </row>
    <row r="3" ht="13.5" thickBot="1"/>
    <row r="4" spans="1:66" ht="15.75" customHeight="1" thickBot="1">
      <c r="A4" s="42"/>
      <c r="B4" s="45"/>
      <c r="C4" s="42"/>
      <c r="D4" s="46"/>
      <c r="E4" s="634" t="s">
        <v>153</v>
      </c>
      <c r="F4" s="635"/>
      <c r="G4" s="637" t="s">
        <v>153</v>
      </c>
      <c r="H4" s="635"/>
      <c r="I4" s="637" t="s">
        <v>153</v>
      </c>
      <c r="J4" s="635"/>
      <c r="K4" s="636" t="s">
        <v>153</v>
      </c>
      <c r="L4" s="635"/>
      <c r="M4" s="637" t="s">
        <v>153</v>
      </c>
      <c r="N4" s="635"/>
      <c r="O4" s="637" t="s">
        <v>153</v>
      </c>
      <c r="P4" s="635"/>
      <c r="Q4" s="636" t="s">
        <v>153</v>
      </c>
      <c r="R4" s="635"/>
      <c r="S4" s="637" t="s">
        <v>153</v>
      </c>
      <c r="T4" s="635"/>
      <c r="U4" s="637" t="s">
        <v>153</v>
      </c>
      <c r="V4" s="635"/>
      <c r="W4" s="636" t="s">
        <v>153</v>
      </c>
      <c r="X4" s="635"/>
      <c r="Y4" s="637" t="s">
        <v>153</v>
      </c>
      <c r="Z4" s="635"/>
      <c r="AA4" s="637" t="s">
        <v>153</v>
      </c>
      <c r="AB4" s="635"/>
      <c r="AC4" s="636" t="s">
        <v>153</v>
      </c>
      <c r="AD4" s="635"/>
      <c r="AE4" s="636" t="s">
        <v>153</v>
      </c>
      <c r="AF4" s="635"/>
      <c r="AG4" s="637" t="s">
        <v>153</v>
      </c>
      <c r="AH4" s="635"/>
      <c r="AI4" s="637" t="s">
        <v>153</v>
      </c>
      <c r="AJ4" s="635"/>
      <c r="AK4" s="636" t="s">
        <v>153</v>
      </c>
      <c r="AL4" s="635"/>
      <c r="AM4" s="636" t="s">
        <v>153</v>
      </c>
      <c r="AN4" s="635"/>
      <c r="AO4" s="637" t="s">
        <v>153</v>
      </c>
      <c r="AP4" s="635"/>
      <c r="AQ4" s="637" t="s">
        <v>153</v>
      </c>
      <c r="AR4" s="635"/>
      <c r="AS4" s="634" t="s">
        <v>153</v>
      </c>
      <c r="AT4" s="635"/>
      <c r="AU4" s="634" t="s">
        <v>153</v>
      </c>
      <c r="AV4" s="635"/>
      <c r="AW4" s="634" t="s">
        <v>153</v>
      </c>
      <c r="AX4" s="635"/>
      <c r="AY4" s="634" t="s">
        <v>153</v>
      </c>
      <c r="AZ4" s="635"/>
      <c r="BA4" s="637" t="s">
        <v>153</v>
      </c>
      <c r="BB4" s="635"/>
      <c r="BC4" s="637" t="s">
        <v>153</v>
      </c>
      <c r="BD4" s="635"/>
      <c r="BE4" s="637" t="s">
        <v>153</v>
      </c>
      <c r="BF4" s="635"/>
      <c r="BG4" s="637" t="s">
        <v>153</v>
      </c>
      <c r="BH4" s="635"/>
      <c r="BI4" s="637" t="s">
        <v>153</v>
      </c>
      <c r="BJ4" s="635"/>
      <c r="BK4" s="637" t="s">
        <v>153</v>
      </c>
      <c r="BL4" s="635"/>
      <c r="BM4" s="284" t="s">
        <v>6</v>
      </c>
      <c r="BN4" s="287" t="s">
        <v>65</v>
      </c>
    </row>
    <row r="5" spans="1:66" ht="15.75" thickBot="1">
      <c r="A5" s="43" t="s">
        <v>59</v>
      </c>
      <c r="B5" s="70" t="s">
        <v>1</v>
      </c>
      <c r="C5" s="43" t="s">
        <v>61</v>
      </c>
      <c r="D5" s="48" t="s">
        <v>57</v>
      </c>
      <c r="E5" s="638">
        <v>1</v>
      </c>
      <c r="F5" s="639"/>
      <c r="G5" s="640">
        <v>2</v>
      </c>
      <c r="H5" s="639"/>
      <c r="I5" s="640">
        <v>3</v>
      </c>
      <c r="J5" s="639"/>
      <c r="K5" s="638">
        <v>4</v>
      </c>
      <c r="L5" s="639"/>
      <c r="M5" s="640">
        <v>5</v>
      </c>
      <c r="N5" s="639"/>
      <c r="O5" s="640">
        <v>6</v>
      </c>
      <c r="P5" s="639"/>
      <c r="Q5" s="638">
        <v>7</v>
      </c>
      <c r="R5" s="639"/>
      <c r="S5" s="640">
        <v>8</v>
      </c>
      <c r="T5" s="639"/>
      <c r="U5" s="640">
        <v>9</v>
      </c>
      <c r="V5" s="639"/>
      <c r="W5" s="638">
        <v>11</v>
      </c>
      <c r="X5" s="639"/>
      <c r="Y5" s="640">
        <v>12</v>
      </c>
      <c r="Z5" s="639"/>
      <c r="AA5" s="640">
        <v>13</v>
      </c>
      <c r="AB5" s="639"/>
      <c r="AC5" s="638">
        <v>14</v>
      </c>
      <c r="AD5" s="639"/>
      <c r="AE5" s="637">
        <v>15</v>
      </c>
      <c r="AF5" s="635"/>
      <c r="AG5" s="640">
        <v>16</v>
      </c>
      <c r="AH5" s="639"/>
      <c r="AI5" s="640">
        <v>17</v>
      </c>
      <c r="AJ5" s="639"/>
      <c r="AK5" s="638">
        <v>18</v>
      </c>
      <c r="AL5" s="639"/>
      <c r="AM5" s="638">
        <v>19</v>
      </c>
      <c r="AN5" s="639"/>
      <c r="AO5" s="640">
        <v>20</v>
      </c>
      <c r="AP5" s="639"/>
      <c r="AQ5" s="640">
        <v>21</v>
      </c>
      <c r="AR5" s="639"/>
      <c r="AS5" s="638">
        <v>25</v>
      </c>
      <c r="AT5" s="639"/>
      <c r="AU5" s="637">
        <v>26</v>
      </c>
      <c r="AV5" s="635"/>
      <c r="AW5" s="637">
        <v>27</v>
      </c>
      <c r="AX5" s="635"/>
      <c r="AY5" s="637">
        <v>28</v>
      </c>
      <c r="AZ5" s="635"/>
      <c r="BA5" s="637">
        <v>29</v>
      </c>
      <c r="BB5" s="635"/>
      <c r="BC5" s="637">
        <v>30</v>
      </c>
      <c r="BD5" s="635"/>
      <c r="BE5" s="637">
        <v>31</v>
      </c>
      <c r="BF5" s="635"/>
      <c r="BG5" s="637">
        <v>32</v>
      </c>
      <c r="BH5" s="635"/>
      <c r="BI5" s="637">
        <v>33</v>
      </c>
      <c r="BJ5" s="635"/>
      <c r="BK5" s="637">
        <v>34</v>
      </c>
      <c r="BL5" s="635"/>
      <c r="BM5" s="285" t="s">
        <v>64</v>
      </c>
      <c r="BN5" s="288" t="s">
        <v>64</v>
      </c>
    </row>
    <row r="6" spans="1:66" ht="15.75" thickBot="1">
      <c r="A6" s="44" t="s">
        <v>60</v>
      </c>
      <c r="B6" s="71"/>
      <c r="C6" s="44" t="s">
        <v>62</v>
      </c>
      <c r="D6" s="49" t="s">
        <v>63</v>
      </c>
      <c r="E6" s="272" t="s">
        <v>6</v>
      </c>
      <c r="F6" s="84" t="s">
        <v>57</v>
      </c>
      <c r="G6" s="83" t="s">
        <v>6</v>
      </c>
      <c r="H6" s="84" t="s">
        <v>57</v>
      </c>
      <c r="I6" s="83" t="s">
        <v>6</v>
      </c>
      <c r="J6" s="84" t="s">
        <v>57</v>
      </c>
      <c r="K6" s="144" t="s">
        <v>6</v>
      </c>
      <c r="L6" s="84" t="s">
        <v>57</v>
      </c>
      <c r="M6" s="83" t="s">
        <v>6</v>
      </c>
      <c r="N6" s="84" t="s">
        <v>57</v>
      </c>
      <c r="O6" s="83" t="s">
        <v>6</v>
      </c>
      <c r="P6" s="84" t="s">
        <v>57</v>
      </c>
      <c r="Q6" s="144" t="s">
        <v>6</v>
      </c>
      <c r="R6" s="84" t="s">
        <v>57</v>
      </c>
      <c r="S6" s="83" t="s">
        <v>6</v>
      </c>
      <c r="T6" s="84" t="s">
        <v>57</v>
      </c>
      <c r="U6" s="83" t="s">
        <v>6</v>
      </c>
      <c r="V6" s="84" t="s">
        <v>57</v>
      </c>
      <c r="W6" s="144" t="s">
        <v>6</v>
      </c>
      <c r="X6" s="84" t="s">
        <v>57</v>
      </c>
      <c r="Y6" s="83" t="s">
        <v>6</v>
      </c>
      <c r="Z6" s="84" t="s">
        <v>57</v>
      </c>
      <c r="AA6" s="83" t="s">
        <v>6</v>
      </c>
      <c r="AB6" s="84" t="s">
        <v>57</v>
      </c>
      <c r="AC6" s="144" t="s">
        <v>6</v>
      </c>
      <c r="AD6" s="84" t="s">
        <v>57</v>
      </c>
      <c r="AE6" s="83" t="s">
        <v>6</v>
      </c>
      <c r="AF6" s="83" t="s">
        <v>57</v>
      </c>
      <c r="AG6" s="83" t="s">
        <v>6</v>
      </c>
      <c r="AH6" s="84" t="s">
        <v>57</v>
      </c>
      <c r="AI6" s="83" t="s">
        <v>6</v>
      </c>
      <c r="AJ6" s="84" t="s">
        <v>57</v>
      </c>
      <c r="AK6" s="144" t="s">
        <v>6</v>
      </c>
      <c r="AL6" s="84" t="s">
        <v>57</v>
      </c>
      <c r="AM6" s="272" t="s">
        <v>6</v>
      </c>
      <c r="AN6" s="84" t="s">
        <v>57</v>
      </c>
      <c r="AO6" s="83" t="s">
        <v>6</v>
      </c>
      <c r="AP6" s="84" t="s">
        <v>57</v>
      </c>
      <c r="AQ6" s="83" t="s">
        <v>6</v>
      </c>
      <c r="AR6" s="84" t="s">
        <v>57</v>
      </c>
      <c r="AS6" s="144" t="s">
        <v>6</v>
      </c>
      <c r="AT6" s="84" t="s">
        <v>57</v>
      </c>
      <c r="AU6" s="144" t="s">
        <v>6</v>
      </c>
      <c r="AV6" s="84" t="s">
        <v>57</v>
      </c>
      <c r="AW6" s="144" t="s">
        <v>6</v>
      </c>
      <c r="AX6" s="84" t="s">
        <v>57</v>
      </c>
      <c r="AY6" s="144" t="s">
        <v>6</v>
      </c>
      <c r="AZ6" s="84" t="s">
        <v>57</v>
      </c>
      <c r="BA6" s="83" t="s">
        <v>6</v>
      </c>
      <c r="BB6" s="84" t="s">
        <v>57</v>
      </c>
      <c r="BC6" s="83" t="s">
        <v>6</v>
      </c>
      <c r="BD6" s="84" t="s">
        <v>57</v>
      </c>
      <c r="BE6" s="83" t="s">
        <v>6</v>
      </c>
      <c r="BF6" s="84" t="s">
        <v>57</v>
      </c>
      <c r="BG6" s="83" t="s">
        <v>6</v>
      </c>
      <c r="BH6" s="84" t="s">
        <v>57</v>
      </c>
      <c r="BI6" s="83" t="s">
        <v>6</v>
      </c>
      <c r="BJ6" s="84" t="s">
        <v>57</v>
      </c>
      <c r="BK6" s="83" t="s">
        <v>6</v>
      </c>
      <c r="BL6" s="84" t="s">
        <v>57</v>
      </c>
      <c r="BM6" s="286"/>
      <c r="BN6" s="289"/>
    </row>
    <row r="7" spans="1:66" ht="15">
      <c r="A7" s="97"/>
      <c r="B7" s="111" t="s">
        <v>72</v>
      </c>
      <c r="C7" s="303"/>
      <c r="D7" s="304"/>
      <c r="E7" s="57"/>
      <c r="F7" s="57"/>
      <c r="G7" s="57"/>
      <c r="H7" s="57"/>
      <c r="I7" s="56"/>
      <c r="J7" s="57"/>
      <c r="K7" s="109"/>
      <c r="L7" s="72"/>
      <c r="M7" s="56"/>
      <c r="N7" s="56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207"/>
      <c r="AC7" s="57"/>
      <c r="AD7" s="57"/>
      <c r="AE7" s="57"/>
      <c r="AF7" s="57"/>
      <c r="AG7" s="57"/>
      <c r="AH7" s="5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57"/>
    </row>
    <row r="8" spans="1:66" ht="15">
      <c r="A8" s="97">
        <v>1</v>
      </c>
      <c r="B8" s="102" t="s">
        <v>8</v>
      </c>
      <c r="C8" s="103" t="s">
        <v>9</v>
      </c>
      <c r="D8" s="298">
        <v>330</v>
      </c>
      <c r="E8" s="58"/>
      <c r="F8" s="6">
        <f>D8*E8</f>
        <v>0</v>
      </c>
      <c r="G8" s="6"/>
      <c r="H8" s="6">
        <f>D8*H12</f>
        <v>0</v>
      </c>
      <c r="I8" s="6"/>
      <c r="J8" s="6">
        <f>D8*I8</f>
        <v>0</v>
      </c>
      <c r="K8" s="6"/>
      <c r="L8" s="6">
        <f>D8*K8</f>
        <v>0</v>
      </c>
      <c r="M8" s="56"/>
      <c r="N8" s="6">
        <f>D8*M8</f>
        <v>0</v>
      </c>
      <c r="O8" s="6"/>
      <c r="P8" s="6">
        <f>D8*O8</f>
        <v>0</v>
      </c>
      <c r="Q8" s="6"/>
      <c r="R8" s="6">
        <f>D8*Q8</f>
        <v>0</v>
      </c>
      <c r="S8" s="6"/>
      <c r="T8" s="6">
        <f>D8*S8</f>
        <v>0</v>
      </c>
      <c r="U8" s="6"/>
      <c r="V8" s="95">
        <f>D8*U8</f>
        <v>0</v>
      </c>
      <c r="W8" s="6"/>
      <c r="X8" s="6">
        <f>D8*W8</f>
        <v>0</v>
      </c>
      <c r="Y8" s="6"/>
      <c r="Z8" s="6">
        <f>D8*Y8</f>
        <v>0</v>
      </c>
      <c r="AA8" s="6"/>
      <c r="AB8" s="193">
        <f>D8*AA8</f>
        <v>0</v>
      </c>
      <c r="AC8" s="6"/>
      <c r="AD8" s="6">
        <f aca="true" t="shared" si="0" ref="AD8:AD39">D8*AC8</f>
        <v>0</v>
      </c>
      <c r="AE8" s="6"/>
      <c r="AF8" s="6">
        <f>D8*AE8</f>
        <v>0</v>
      </c>
      <c r="AG8" s="6"/>
      <c r="AH8" s="6">
        <f aca="true" t="shared" si="1" ref="AH8:AH39">D8*AG8</f>
        <v>0</v>
      </c>
      <c r="AI8" s="193"/>
      <c r="AJ8" s="193">
        <f aca="true" t="shared" si="2" ref="AJ8:AJ39">D8*AI8</f>
        <v>0</v>
      </c>
      <c r="AK8" s="193"/>
      <c r="AL8" s="193">
        <f aca="true" t="shared" si="3" ref="AL8:AL39">D8*AK8</f>
        <v>0</v>
      </c>
      <c r="AM8" s="193"/>
      <c r="AN8" s="193">
        <f aca="true" t="shared" si="4" ref="AN8:AN39">D8*AM8</f>
        <v>0</v>
      </c>
      <c r="AO8" s="193"/>
      <c r="AP8" s="193">
        <f aca="true" t="shared" si="5" ref="AP8:AP39">D8*AO8</f>
        <v>0</v>
      </c>
      <c r="AQ8" s="193"/>
      <c r="AR8" s="204">
        <f aca="true" t="shared" si="6" ref="AR8:AR39">D8*AQ8</f>
        <v>0</v>
      </c>
      <c r="AS8" s="193"/>
      <c r="AT8" s="193">
        <f aca="true" t="shared" si="7" ref="AT8:AT39">D8*AS8</f>
        <v>0</v>
      </c>
      <c r="AU8" s="193"/>
      <c r="AV8" s="193">
        <f aca="true" t="shared" si="8" ref="AV8:AV39">D8*AU8</f>
        <v>0</v>
      </c>
      <c r="AW8" s="193"/>
      <c r="AX8" s="193">
        <f aca="true" t="shared" si="9" ref="AX8:AX39">D8*AW8</f>
        <v>0</v>
      </c>
      <c r="AY8" s="193"/>
      <c r="AZ8" s="193">
        <f aca="true" t="shared" si="10" ref="AZ8:AZ39">D8*AY8</f>
        <v>0</v>
      </c>
      <c r="BA8" s="193"/>
      <c r="BB8" s="193">
        <f aca="true" t="shared" si="11" ref="BB8:BB39">D8*BA8</f>
        <v>0</v>
      </c>
      <c r="BC8" s="193"/>
      <c r="BD8" s="193">
        <f aca="true" t="shared" si="12" ref="BD8:BD39">D8*BC8</f>
        <v>0</v>
      </c>
      <c r="BE8" s="193"/>
      <c r="BF8" s="193">
        <f aca="true" t="shared" si="13" ref="BF8:BF39">D8*BE8</f>
        <v>0</v>
      </c>
      <c r="BG8" s="193"/>
      <c r="BH8" s="193">
        <f aca="true" t="shared" si="14" ref="BH8:BH39">D8*BG8</f>
        <v>0</v>
      </c>
      <c r="BI8" s="193"/>
      <c r="BJ8" s="193">
        <f aca="true" t="shared" si="15" ref="BJ8:BJ39">D8*BI8</f>
        <v>0</v>
      </c>
      <c r="BK8" s="193"/>
      <c r="BL8" s="193">
        <f aca="true" t="shared" si="16" ref="BL8:BL39">D8*BK8</f>
        <v>0</v>
      </c>
      <c r="BM8" s="203">
        <f>E8+G8+I8+K8+M8+O8+Q8+S8+U8+W8+Y8+AA8+AC8+AE8+AG8+AI8+AK8+AM8+AO8+AQ8+AS8+AU8+AW8+AY8+BA8+BC8+BE8+BG8+BI8+BK8</f>
        <v>0</v>
      </c>
      <c r="BN8" s="203">
        <f>F8+H8+J8+L8+N8+P8+R8+T8+V8+X8+Z8+AB8+AD8+AF8+AH8+AJ8+AL8+AN8+AP8+AR8+AT8+AV8+AX8+AZ8+BB8+BD8+BF8+BH8+BJ8+BL8</f>
        <v>0</v>
      </c>
    </row>
    <row r="9" spans="1:66" ht="15">
      <c r="A9" s="97">
        <v>2</v>
      </c>
      <c r="B9" s="102" t="s">
        <v>10</v>
      </c>
      <c r="C9" s="103" t="s">
        <v>9</v>
      </c>
      <c r="D9" s="298">
        <v>380</v>
      </c>
      <c r="E9" s="58"/>
      <c r="F9" s="6">
        <f aca="true" t="shared" si="17" ref="F9:F72">D9*E9</f>
        <v>0</v>
      </c>
      <c r="G9" s="6"/>
      <c r="H9" s="6">
        <f aca="true" t="shared" si="18" ref="H9:H72">D9*G9</f>
        <v>0</v>
      </c>
      <c r="I9" s="6"/>
      <c r="J9" s="6">
        <f aca="true" t="shared" si="19" ref="J9:J72">D9*I9</f>
        <v>0</v>
      </c>
      <c r="K9" s="6"/>
      <c r="L9" s="6">
        <f aca="true" t="shared" si="20" ref="L9:L72">D9*K9</f>
        <v>0</v>
      </c>
      <c r="M9" s="6"/>
      <c r="N9" s="6">
        <f aca="true" t="shared" si="21" ref="N9:N72">D9*M9</f>
        <v>0</v>
      </c>
      <c r="O9" s="6"/>
      <c r="P9" s="6">
        <f aca="true" t="shared" si="22" ref="P9:P72">D9*O9</f>
        <v>0</v>
      </c>
      <c r="Q9" s="6"/>
      <c r="R9" s="6">
        <f aca="true" t="shared" si="23" ref="R9:R72">D9*Q9</f>
        <v>0</v>
      </c>
      <c r="S9" s="6"/>
      <c r="T9" s="6">
        <f aca="true" t="shared" si="24" ref="T9:T72">D9*S9</f>
        <v>0</v>
      </c>
      <c r="U9" s="6"/>
      <c r="V9" s="95">
        <f aca="true" t="shared" si="25" ref="V9:V72">D9*U9</f>
        <v>0</v>
      </c>
      <c r="W9" s="193"/>
      <c r="X9" s="6">
        <f aca="true" t="shared" si="26" ref="X9:X72">D9*W9</f>
        <v>0</v>
      </c>
      <c r="Y9" s="6"/>
      <c r="Z9" s="6">
        <f aca="true" t="shared" si="27" ref="Z9:Z72">D9*Y9</f>
        <v>0</v>
      </c>
      <c r="AA9" s="6"/>
      <c r="AB9" s="193">
        <f aca="true" t="shared" si="28" ref="AB9:AB72">D9*AA9</f>
        <v>0</v>
      </c>
      <c r="AC9" s="6"/>
      <c r="AD9" s="6">
        <f t="shared" si="0"/>
        <v>0</v>
      </c>
      <c r="AE9" s="6"/>
      <c r="AF9" s="6">
        <f aca="true" t="shared" si="29" ref="AF9:AF72">D9*AE9</f>
        <v>0</v>
      </c>
      <c r="AG9" s="6"/>
      <c r="AH9" s="6">
        <f t="shared" si="1"/>
        <v>0</v>
      </c>
      <c r="AI9" s="193"/>
      <c r="AJ9" s="193">
        <f t="shared" si="2"/>
        <v>0</v>
      </c>
      <c r="AK9" s="193"/>
      <c r="AL9" s="193">
        <f t="shared" si="3"/>
        <v>0</v>
      </c>
      <c r="AM9" s="193"/>
      <c r="AN9" s="193">
        <f t="shared" si="4"/>
        <v>0</v>
      </c>
      <c r="AO9" s="193"/>
      <c r="AP9" s="193">
        <f t="shared" si="5"/>
        <v>0</v>
      </c>
      <c r="AQ9" s="193"/>
      <c r="AR9" s="204">
        <f t="shared" si="6"/>
        <v>0</v>
      </c>
      <c r="AS9" s="193"/>
      <c r="AT9" s="193">
        <f t="shared" si="7"/>
        <v>0</v>
      </c>
      <c r="AU9" s="193"/>
      <c r="AV9" s="193">
        <f t="shared" si="8"/>
        <v>0</v>
      </c>
      <c r="AW9" s="193"/>
      <c r="AX9" s="193">
        <f t="shared" si="9"/>
        <v>0</v>
      </c>
      <c r="AY9" s="193"/>
      <c r="AZ9" s="193">
        <f t="shared" si="10"/>
        <v>0</v>
      </c>
      <c r="BA9" s="193"/>
      <c r="BB9" s="193">
        <f t="shared" si="11"/>
        <v>0</v>
      </c>
      <c r="BC9" s="193"/>
      <c r="BD9" s="193">
        <f t="shared" si="12"/>
        <v>0</v>
      </c>
      <c r="BE9" s="193"/>
      <c r="BF9" s="193">
        <f t="shared" si="13"/>
        <v>0</v>
      </c>
      <c r="BG9" s="193"/>
      <c r="BH9" s="193">
        <f t="shared" si="14"/>
        <v>0</v>
      </c>
      <c r="BI9" s="193"/>
      <c r="BJ9" s="193">
        <f t="shared" si="15"/>
        <v>0</v>
      </c>
      <c r="BK9" s="193"/>
      <c r="BL9" s="193">
        <f t="shared" si="16"/>
        <v>0</v>
      </c>
      <c r="BM9" s="203">
        <f aca="true" t="shared" si="30" ref="BM9:BM72">E9+G9+I9+K9+M9+O9+Q9+S9+U9+W9+Y9+AA9+AC9+AE9+AG9+AI9+AK9+AM9+AO9+AQ9+AS9+AU9+AW9+AY9+BA9+BC9+BE9+BG9+BI9+BK9</f>
        <v>0</v>
      </c>
      <c r="BN9" s="203">
        <f aca="true" t="shared" si="31" ref="BN9:BN72">F9+H9+J9+L9+N9+P9+R9+T9+V9+X9+Z9+AB9+AD9+AF9+AH9+AJ9+AL9+AN9+AP9+AR9+AT9+AV9+AX9+AZ9+BB9+BD9+BF9+BH9+BJ9+BL9</f>
        <v>0</v>
      </c>
    </row>
    <row r="10" spans="1:66" ht="15">
      <c r="A10" s="97">
        <v>3</v>
      </c>
      <c r="B10" s="102" t="s">
        <v>11</v>
      </c>
      <c r="C10" s="103" t="s">
        <v>9</v>
      </c>
      <c r="D10" s="298">
        <v>480</v>
      </c>
      <c r="E10" s="58"/>
      <c r="F10" s="6">
        <f t="shared" si="17"/>
        <v>0</v>
      </c>
      <c r="G10" s="6"/>
      <c r="H10" s="6">
        <f t="shared" si="18"/>
        <v>0</v>
      </c>
      <c r="I10" s="6"/>
      <c r="J10" s="6">
        <f t="shared" si="19"/>
        <v>0</v>
      </c>
      <c r="K10" s="6"/>
      <c r="L10" s="6">
        <f t="shared" si="20"/>
        <v>0</v>
      </c>
      <c r="M10" s="6"/>
      <c r="N10" s="6">
        <f t="shared" si="21"/>
        <v>0</v>
      </c>
      <c r="O10" s="6"/>
      <c r="P10" s="6">
        <f t="shared" si="22"/>
        <v>0</v>
      </c>
      <c r="Q10" s="6"/>
      <c r="R10" s="6">
        <f t="shared" si="23"/>
        <v>0</v>
      </c>
      <c r="S10" s="193"/>
      <c r="T10" s="6">
        <f t="shared" si="24"/>
        <v>0</v>
      </c>
      <c r="U10" s="6"/>
      <c r="V10" s="95">
        <f t="shared" si="25"/>
        <v>0</v>
      </c>
      <c r="W10" s="193"/>
      <c r="X10" s="6">
        <f t="shared" si="26"/>
        <v>0</v>
      </c>
      <c r="Y10" s="6"/>
      <c r="Z10" s="6">
        <f t="shared" si="27"/>
        <v>0</v>
      </c>
      <c r="AA10" s="6"/>
      <c r="AB10" s="193">
        <f t="shared" si="28"/>
        <v>0</v>
      </c>
      <c r="AC10" s="6"/>
      <c r="AD10" s="6">
        <f t="shared" si="0"/>
        <v>0</v>
      </c>
      <c r="AE10" s="6"/>
      <c r="AF10" s="6">
        <f t="shared" si="29"/>
        <v>0</v>
      </c>
      <c r="AG10" s="6"/>
      <c r="AH10" s="6">
        <f t="shared" si="1"/>
        <v>0</v>
      </c>
      <c r="AI10" s="193"/>
      <c r="AJ10" s="193">
        <f t="shared" si="2"/>
        <v>0</v>
      </c>
      <c r="AK10" s="193"/>
      <c r="AL10" s="193">
        <f t="shared" si="3"/>
        <v>0</v>
      </c>
      <c r="AM10" s="193"/>
      <c r="AN10" s="193">
        <f t="shared" si="4"/>
        <v>0</v>
      </c>
      <c r="AO10" s="193"/>
      <c r="AP10" s="193">
        <f t="shared" si="5"/>
        <v>0</v>
      </c>
      <c r="AQ10" s="193"/>
      <c r="AR10" s="204">
        <f t="shared" si="6"/>
        <v>0</v>
      </c>
      <c r="AS10" s="193"/>
      <c r="AT10" s="193">
        <f t="shared" si="7"/>
        <v>0</v>
      </c>
      <c r="AU10" s="193"/>
      <c r="AV10" s="193">
        <f t="shared" si="8"/>
        <v>0</v>
      </c>
      <c r="AW10" s="193"/>
      <c r="AX10" s="193">
        <f t="shared" si="9"/>
        <v>0</v>
      </c>
      <c r="AY10" s="193"/>
      <c r="AZ10" s="193">
        <f t="shared" si="10"/>
        <v>0</v>
      </c>
      <c r="BA10" s="193"/>
      <c r="BB10" s="193">
        <f t="shared" si="11"/>
        <v>0</v>
      </c>
      <c r="BC10" s="193"/>
      <c r="BD10" s="193">
        <f t="shared" si="12"/>
        <v>0</v>
      </c>
      <c r="BE10" s="193"/>
      <c r="BF10" s="193">
        <f t="shared" si="13"/>
        <v>0</v>
      </c>
      <c r="BG10" s="193"/>
      <c r="BH10" s="193">
        <f t="shared" si="14"/>
        <v>0</v>
      </c>
      <c r="BI10" s="193"/>
      <c r="BJ10" s="193">
        <f t="shared" si="15"/>
        <v>0</v>
      </c>
      <c r="BK10" s="193"/>
      <c r="BL10" s="193">
        <f t="shared" si="16"/>
        <v>0</v>
      </c>
      <c r="BM10" s="203">
        <f t="shared" si="30"/>
        <v>0</v>
      </c>
      <c r="BN10" s="203">
        <f t="shared" si="31"/>
        <v>0</v>
      </c>
    </row>
    <row r="11" spans="1:66" ht="15">
      <c r="A11" s="97">
        <v>4</v>
      </c>
      <c r="B11" s="102" t="s">
        <v>12</v>
      </c>
      <c r="C11" s="103" t="s">
        <v>9</v>
      </c>
      <c r="D11" s="298">
        <v>520</v>
      </c>
      <c r="E11" s="58"/>
      <c r="F11" s="6">
        <f t="shared" si="17"/>
        <v>0</v>
      </c>
      <c r="G11" s="6"/>
      <c r="H11" s="6">
        <f t="shared" si="18"/>
        <v>0</v>
      </c>
      <c r="I11" s="6"/>
      <c r="J11" s="6">
        <f t="shared" si="19"/>
        <v>0</v>
      </c>
      <c r="K11" s="6"/>
      <c r="L11" s="6">
        <f t="shared" si="20"/>
        <v>0</v>
      </c>
      <c r="M11" s="6"/>
      <c r="N11" s="6">
        <f t="shared" si="21"/>
        <v>0</v>
      </c>
      <c r="O11" s="6"/>
      <c r="P11" s="6">
        <f t="shared" si="22"/>
        <v>0</v>
      </c>
      <c r="Q11" s="6"/>
      <c r="R11" s="6">
        <f t="shared" si="23"/>
        <v>0</v>
      </c>
      <c r="S11" s="193"/>
      <c r="T11" s="6">
        <f t="shared" si="24"/>
        <v>0</v>
      </c>
      <c r="U11" s="6"/>
      <c r="V11" s="95">
        <f t="shared" si="25"/>
        <v>0</v>
      </c>
      <c r="W11" s="6"/>
      <c r="X11" s="6">
        <f t="shared" si="26"/>
        <v>0</v>
      </c>
      <c r="Y11" s="6"/>
      <c r="Z11" s="6">
        <f t="shared" si="27"/>
        <v>0</v>
      </c>
      <c r="AA11" s="6"/>
      <c r="AB11" s="193">
        <f t="shared" si="28"/>
        <v>0</v>
      </c>
      <c r="AC11" s="6"/>
      <c r="AD11" s="6">
        <f t="shared" si="0"/>
        <v>0</v>
      </c>
      <c r="AE11" s="6"/>
      <c r="AF11" s="6">
        <f t="shared" si="29"/>
        <v>0</v>
      </c>
      <c r="AG11" s="6"/>
      <c r="AH11" s="6">
        <f t="shared" si="1"/>
        <v>0</v>
      </c>
      <c r="AI11" s="193"/>
      <c r="AJ11" s="193">
        <f t="shared" si="2"/>
        <v>0</v>
      </c>
      <c r="AK11" s="193"/>
      <c r="AL11" s="193">
        <f t="shared" si="3"/>
        <v>0</v>
      </c>
      <c r="AM11" s="193"/>
      <c r="AN11" s="193">
        <f t="shared" si="4"/>
        <v>0</v>
      </c>
      <c r="AO11" s="193"/>
      <c r="AP11" s="193">
        <f t="shared" si="5"/>
        <v>0</v>
      </c>
      <c r="AQ11" s="193"/>
      <c r="AR11" s="204">
        <f t="shared" si="6"/>
        <v>0</v>
      </c>
      <c r="AS11" s="193"/>
      <c r="AT11" s="193">
        <f t="shared" si="7"/>
        <v>0</v>
      </c>
      <c r="AU11" s="193"/>
      <c r="AV11" s="193">
        <f t="shared" si="8"/>
        <v>0</v>
      </c>
      <c r="AW11" s="193"/>
      <c r="AX11" s="193">
        <f t="shared" si="9"/>
        <v>0</v>
      </c>
      <c r="AY11" s="193"/>
      <c r="AZ11" s="193">
        <f t="shared" si="10"/>
        <v>0</v>
      </c>
      <c r="BA11" s="193"/>
      <c r="BB11" s="193">
        <f t="shared" si="11"/>
        <v>0</v>
      </c>
      <c r="BC11" s="193"/>
      <c r="BD11" s="193">
        <f t="shared" si="12"/>
        <v>0</v>
      </c>
      <c r="BE11" s="193"/>
      <c r="BF11" s="193">
        <f t="shared" si="13"/>
        <v>0</v>
      </c>
      <c r="BG11" s="193"/>
      <c r="BH11" s="193">
        <f t="shared" si="14"/>
        <v>0</v>
      </c>
      <c r="BI11" s="193"/>
      <c r="BJ11" s="193">
        <f t="shared" si="15"/>
        <v>0</v>
      </c>
      <c r="BK11" s="193"/>
      <c r="BL11" s="193">
        <f t="shared" si="16"/>
        <v>0</v>
      </c>
      <c r="BM11" s="203">
        <f t="shared" si="30"/>
        <v>0</v>
      </c>
      <c r="BN11" s="203">
        <f t="shared" si="31"/>
        <v>0</v>
      </c>
    </row>
    <row r="12" spans="1:66" ht="15">
      <c r="A12" s="97">
        <v>5</v>
      </c>
      <c r="B12" s="102" t="s">
        <v>13</v>
      </c>
      <c r="C12" s="103" t="s">
        <v>9</v>
      </c>
      <c r="D12" s="298">
        <v>550</v>
      </c>
      <c r="E12" s="58"/>
      <c r="F12" s="6">
        <f t="shared" si="17"/>
        <v>0</v>
      </c>
      <c r="G12" s="6"/>
      <c r="H12" s="6">
        <f t="shared" si="18"/>
        <v>0</v>
      </c>
      <c r="I12" s="6"/>
      <c r="J12" s="6">
        <f t="shared" si="19"/>
        <v>0</v>
      </c>
      <c r="K12" s="6"/>
      <c r="L12" s="6">
        <f t="shared" si="20"/>
        <v>0</v>
      </c>
      <c r="M12" s="6"/>
      <c r="N12" s="6">
        <f t="shared" si="21"/>
        <v>0</v>
      </c>
      <c r="O12" s="6"/>
      <c r="P12" s="6">
        <f t="shared" si="22"/>
        <v>0</v>
      </c>
      <c r="Q12" s="6"/>
      <c r="R12" s="6">
        <f t="shared" si="23"/>
        <v>0</v>
      </c>
      <c r="S12" s="193"/>
      <c r="T12" s="6">
        <f t="shared" si="24"/>
        <v>0</v>
      </c>
      <c r="U12" s="6"/>
      <c r="V12" s="95">
        <f t="shared" si="25"/>
        <v>0</v>
      </c>
      <c r="W12" s="6"/>
      <c r="X12" s="6">
        <f t="shared" si="26"/>
        <v>0</v>
      </c>
      <c r="Y12" s="6"/>
      <c r="Z12" s="6">
        <f t="shared" si="27"/>
        <v>0</v>
      </c>
      <c r="AA12" s="6"/>
      <c r="AB12" s="193">
        <f t="shared" si="28"/>
        <v>0</v>
      </c>
      <c r="AC12" s="6"/>
      <c r="AD12" s="6">
        <f t="shared" si="0"/>
        <v>0</v>
      </c>
      <c r="AE12" s="6"/>
      <c r="AF12" s="6">
        <f t="shared" si="29"/>
        <v>0</v>
      </c>
      <c r="AG12" s="6"/>
      <c r="AH12" s="6">
        <f t="shared" si="1"/>
        <v>0</v>
      </c>
      <c r="AI12" s="193"/>
      <c r="AJ12" s="193">
        <f t="shared" si="2"/>
        <v>0</v>
      </c>
      <c r="AK12" s="193"/>
      <c r="AL12" s="193">
        <f t="shared" si="3"/>
        <v>0</v>
      </c>
      <c r="AM12" s="193"/>
      <c r="AN12" s="193">
        <f t="shared" si="4"/>
        <v>0</v>
      </c>
      <c r="AO12" s="193"/>
      <c r="AP12" s="193">
        <f t="shared" si="5"/>
        <v>0</v>
      </c>
      <c r="AQ12" s="193"/>
      <c r="AR12" s="204">
        <f t="shared" si="6"/>
        <v>0</v>
      </c>
      <c r="AS12" s="193"/>
      <c r="AT12" s="193">
        <f t="shared" si="7"/>
        <v>0</v>
      </c>
      <c r="AU12" s="193"/>
      <c r="AV12" s="193">
        <f t="shared" si="8"/>
        <v>0</v>
      </c>
      <c r="AW12" s="193"/>
      <c r="AX12" s="193">
        <f t="shared" si="9"/>
        <v>0</v>
      </c>
      <c r="AY12" s="193"/>
      <c r="AZ12" s="193">
        <f t="shared" si="10"/>
        <v>0</v>
      </c>
      <c r="BA12" s="193"/>
      <c r="BB12" s="193">
        <f t="shared" si="11"/>
        <v>0</v>
      </c>
      <c r="BC12" s="193"/>
      <c r="BD12" s="193">
        <f t="shared" si="12"/>
        <v>0</v>
      </c>
      <c r="BE12" s="193"/>
      <c r="BF12" s="193">
        <f t="shared" si="13"/>
        <v>0</v>
      </c>
      <c r="BG12" s="193"/>
      <c r="BH12" s="193">
        <f t="shared" si="14"/>
        <v>0</v>
      </c>
      <c r="BI12" s="193"/>
      <c r="BJ12" s="193">
        <f t="shared" si="15"/>
        <v>0</v>
      </c>
      <c r="BK12" s="193"/>
      <c r="BL12" s="193">
        <f t="shared" si="16"/>
        <v>0</v>
      </c>
      <c r="BM12" s="203">
        <f t="shared" si="30"/>
        <v>0</v>
      </c>
      <c r="BN12" s="203">
        <f t="shared" si="31"/>
        <v>0</v>
      </c>
    </row>
    <row r="13" spans="1:66" ht="15">
      <c r="A13" s="97">
        <v>6</v>
      </c>
      <c r="B13" s="240" t="s">
        <v>161</v>
      </c>
      <c r="C13" s="103" t="s">
        <v>9</v>
      </c>
      <c r="D13" s="298">
        <v>650</v>
      </c>
      <c r="E13" s="58"/>
      <c r="F13" s="6">
        <f t="shared" si="17"/>
        <v>0</v>
      </c>
      <c r="G13" s="6"/>
      <c r="H13" s="6">
        <f t="shared" si="18"/>
        <v>0</v>
      </c>
      <c r="I13" s="6"/>
      <c r="J13" s="6">
        <f t="shared" si="19"/>
        <v>0</v>
      </c>
      <c r="K13" s="6"/>
      <c r="L13" s="6">
        <f t="shared" si="20"/>
        <v>0</v>
      </c>
      <c r="M13" s="6"/>
      <c r="N13" s="6">
        <f t="shared" si="21"/>
        <v>0</v>
      </c>
      <c r="O13" s="6"/>
      <c r="P13" s="6">
        <f t="shared" si="22"/>
        <v>0</v>
      </c>
      <c r="Q13" s="6"/>
      <c r="R13" s="6">
        <f t="shared" si="23"/>
        <v>0</v>
      </c>
      <c r="S13" s="193"/>
      <c r="T13" s="6">
        <f t="shared" si="24"/>
        <v>0</v>
      </c>
      <c r="U13" s="6"/>
      <c r="V13" s="95">
        <f t="shared" si="25"/>
        <v>0</v>
      </c>
      <c r="W13" s="193"/>
      <c r="X13" s="6">
        <f t="shared" si="26"/>
        <v>0</v>
      </c>
      <c r="Y13" s="6"/>
      <c r="Z13" s="6">
        <f t="shared" si="27"/>
        <v>0</v>
      </c>
      <c r="AA13" s="6"/>
      <c r="AB13" s="193">
        <f t="shared" si="28"/>
        <v>0</v>
      </c>
      <c r="AC13" s="6"/>
      <c r="AD13" s="6">
        <f t="shared" si="0"/>
        <v>0</v>
      </c>
      <c r="AE13" s="6"/>
      <c r="AF13" s="6">
        <f t="shared" si="29"/>
        <v>0</v>
      </c>
      <c r="AG13" s="6"/>
      <c r="AH13" s="6">
        <f t="shared" si="1"/>
        <v>0</v>
      </c>
      <c r="AI13" s="193"/>
      <c r="AJ13" s="193">
        <f t="shared" si="2"/>
        <v>0</v>
      </c>
      <c r="AK13" s="193"/>
      <c r="AL13" s="193">
        <f t="shared" si="3"/>
        <v>0</v>
      </c>
      <c r="AM13" s="193"/>
      <c r="AN13" s="193">
        <f t="shared" si="4"/>
        <v>0</v>
      </c>
      <c r="AO13" s="193"/>
      <c r="AP13" s="193">
        <f t="shared" si="5"/>
        <v>0</v>
      </c>
      <c r="AQ13" s="193"/>
      <c r="AR13" s="204">
        <f t="shared" si="6"/>
        <v>0</v>
      </c>
      <c r="AS13" s="193"/>
      <c r="AT13" s="193">
        <f t="shared" si="7"/>
        <v>0</v>
      </c>
      <c r="AU13" s="193"/>
      <c r="AV13" s="193">
        <f t="shared" si="8"/>
        <v>0</v>
      </c>
      <c r="AW13" s="193"/>
      <c r="AX13" s="193">
        <f t="shared" si="9"/>
        <v>0</v>
      </c>
      <c r="AY13" s="193"/>
      <c r="AZ13" s="193">
        <f t="shared" si="10"/>
        <v>0</v>
      </c>
      <c r="BA13" s="193"/>
      <c r="BB13" s="193">
        <f t="shared" si="11"/>
        <v>0</v>
      </c>
      <c r="BC13" s="193"/>
      <c r="BD13" s="193">
        <f t="shared" si="12"/>
        <v>0</v>
      </c>
      <c r="BE13" s="193"/>
      <c r="BF13" s="193">
        <f t="shared" si="13"/>
        <v>0</v>
      </c>
      <c r="BG13" s="193"/>
      <c r="BH13" s="193">
        <f t="shared" si="14"/>
        <v>0</v>
      </c>
      <c r="BI13" s="193"/>
      <c r="BJ13" s="193">
        <f t="shared" si="15"/>
        <v>0</v>
      </c>
      <c r="BK13" s="193"/>
      <c r="BL13" s="193">
        <f t="shared" si="16"/>
        <v>0</v>
      </c>
      <c r="BM13" s="203">
        <f t="shared" si="30"/>
        <v>0</v>
      </c>
      <c r="BN13" s="203">
        <f t="shared" si="31"/>
        <v>0</v>
      </c>
    </row>
    <row r="14" spans="1:66" ht="15">
      <c r="A14" s="97">
        <v>7</v>
      </c>
      <c r="B14" s="102" t="s">
        <v>14</v>
      </c>
      <c r="C14" s="103" t="s">
        <v>9</v>
      </c>
      <c r="D14" s="298">
        <v>700</v>
      </c>
      <c r="E14" s="58"/>
      <c r="F14" s="6">
        <f t="shared" si="17"/>
        <v>0</v>
      </c>
      <c r="G14" s="6"/>
      <c r="H14" s="6">
        <f t="shared" si="18"/>
        <v>0</v>
      </c>
      <c r="I14" s="6"/>
      <c r="J14" s="6">
        <f t="shared" si="19"/>
        <v>0</v>
      </c>
      <c r="K14" s="6"/>
      <c r="L14" s="6">
        <f t="shared" si="20"/>
        <v>0</v>
      </c>
      <c r="M14" s="6"/>
      <c r="N14" s="6">
        <f t="shared" si="21"/>
        <v>0</v>
      </c>
      <c r="O14" s="6"/>
      <c r="P14" s="6">
        <f t="shared" si="22"/>
        <v>0</v>
      </c>
      <c r="Q14" s="6"/>
      <c r="R14" s="6">
        <f t="shared" si="23"/>
        <v>0</v>
      </c>
      <c r="S14" s="6"/>
      <c r="T14" s="6">
        <f t="shared" si="24"/>
        <v>0</v>
      </c>
      <c r="U14" s="6"/>
      <c r="V14" s="95">
        <f t="shared" si="25"/>
        <v>0</v>
      </c>
      <c r="W14" s="6"/>
      <c r="X14" s="6">
        <f t="shared" si="26"/>
        <v>0</v>
      </c>
      <c r="Y14" s="6"/>
      <c r="Z14" s="6">
        <f t="shared" si="27"/>
        <v>0</v>
      </c>
      <c r="AA14" s="6"/>
      <c r="AB14" s="193">
        <f t="shared" si="28"/>
        <v>0</v>
      </c>
      <c r="AC14" s="6"/>
      <c r="AD14" s="6">
        <f t="shared" si="0"/>
        <v>0</v>
      </c>
      <c r="AE14" s="6"/>
      <c r="AF14" s="6">
        <f t="shared" si="29"/>
        <v>0</v>
      </c>
      <c r="AG14" s="6"/>
      <c r="AH14" s="6">
        <f t="shared" si="1"/>
        <v>0</v>
      </c>
      <c r="AI14" s="193"/>
      <c r="AJ14" s="193">
        <f t="shared" si="2"/>
        <v>0</v>
      </c>
      <c r="AK14" s="193"/>
      <c r="AL14" s="193">
        <f t="shared" si="3"/>
        <v>0</v>
      </c>
      <c r="AM14" s="193"/>
      <c r="AN14" s="193">
        <f t="shared" si="4"/>
        <v>0</v>
      </c>
      <c r="AO14" s="193"/>
      <c r="AP14" s="193">
        <f t="shared" si="5"/>
        <v>0</v>
      </c>
      <c r="AQ14" s="193"/>
      <c r="AR14" s="204">
        <f t="shared" si="6"/>
        <v>0</v>
      </c>
      <c r="AS14" s="193"/>
      <c r="AT14" s="193">
        <f t="shared" si="7"/>
        <v>0</v>
      </c>
      <c r="AU14" s="193"/>
      <c r="AV14" s="193">
        <f t="shared" si="8"/>
        <v>0</v>
      </c>
      <c r="AW14" s="193"/>
      <c r="AX14" s="193">
        <f t="shared" si="9"/>
        <v>0</v>
      </c>
      <c r="AY14" s="193"/>
      <c r="AZ14" s="193">
        <f t="shared" si="10"/>
        <v>0</v>
      </c>
      <c r="BA14" s="193"/>
      <c r="BB14" s="193">
        <f t="shared" si="11"/>
        <v>0</v>
      </c>
      <c r="BC14" s="193"/>
      <c r="BD14" s="193">
        <f t="shared" si="12"/>
        <v>0</v>
      </c>
      <c r="BE14" s="193"/>
      <c r="BF14" s="193">
        <f t="shared" si="13"/>
        <v>0</v>
      </c>
      <c r="BG14" s="193"/>
      <c r="BH14" s="193">
        <f t="shared" si="14"/>
        <v>0</v>
      </c>
      <c r="BI14" s="193"/>
      <c r="BJ14" s="193">
        <f t="shared" si="15"/>
        <v>0</v>
      </c>
      <c r="BK14" s="193"/>
      <c r="BL14" s="193">
        <f t="shared" si="16"/>
        <v>0</v>
      </c>
      <c r="BM14" s="203">
        <f t="shared" si="30"/>
        <v>0</v>
      </c>
      <c r="BN14" s="203">
        <f t="shared" si="31"/>
        <v>0</v>
      </c>
    </row>
    <row r="15" spans="1:66" ht="15">
      <c r="A15" s="97">
        <v>8</v>
      </c>
      <c r="B15" s="102" t="s">
        <v>15</v>
      </c>
      <c r="C15" s="103" t="s">
        <v>9</v>
      </c>
      <c r="D15" s="298">
        <v>870</v>
      </c>
      <c r="E15" s="58"/>
      <c r="F15" s="6">
        <f t="shared" si="17"/>
        <v>0</v>
      </c>
      <c r="G15" s="6"/>
      <c r="H15" s="6">
        <f t="shared" si="18"/>
        <v>0</v>
      </c>
      <c r="I15" s="6"/>
      <c r="J15" s="6">
        <f t="shared" si="19"/>
        <v>0</v>
      </c>
      <c r="K15" s="6"/>
      <c r="L15" s="6">
        <f t="shared" si="20"/>
        <v>0</v>
      </c>
      <c r="M15" s="6"/>
      <c r="N15" s="6">
        <f t="shared" si="21"/>
        <v>0</v>
      </c>
      <c r="O15" s="6"/>
      <c r="P15" s="6">
        <f t="shared" si="22"/>
        <v>0</v>
      </c>
      <c r="Q15" s="6"/>
      <c r="R15" s="6">
        <f t="shared" si="23"/>
        <v>0</v>
      </c>
      <c r="S15" s="6"/>
      <c r="T15" s="6">
        <f t="shared" si="24"/>
        <v>0</v>
      </c>
      <c r="U15" s="6"/>
      <c r="V15" s="95">
        <f t="shared" si="25"/>
        <v>0</v>
      </c>
      <c r="W15" s="6"/>
      <c r="X15" s="6">
        <f t="shared" si="26"/>
        <v>0</v>
      </c>
      <c r="Y15" s="6"/>
      <c r="Z15" s="6">
        <f t="shared" si="27"/>
        <v>0</v>
      </c>
      <c r="AA15" s="6"/>
      <c r="AB15" s="193">
        <f t="shared" si="28"/>
        <v>0</v>
      </c>
      <c r="AC15" s="6"/>
      <c r="AD15" s="6">
        <f t="shared" si="0"/>
        <v>0</v>
      </c>
      <c r="AE15" s="6"/>
      <c r="AF15" s="6">
        <f t="shared" si="29"/>
        <v>0</v>
      </c>
      <c r="AG15" s="6"/>
      <c r="AH15" s="6">
        <f t="shared" si="1"/>
        <v>0</v>
      </c>
      <c r="AI15" s="193"/>
      <c r="AJ15" s="193">
        <f t="shared" si="2"/>
        <v>0</v>
      </c>
      <c r="AK15" s="193"/>
      <c r="AL15" s="193">
        <f t="shared" si="3"/>
        <v>0</v>
      </c>
      <c r="AM15" s="193"/>
      <c r="AN15" s="193">
        <f t="shared" si="4"/>
        <v>0</v>
      </c>
      <c r="AO15" s="193"/>
      <c r="AP15" s="193">
        <f t="shared" si="5"/>
        <v>0</v>
      </c>
      <c r="AQ15" s="193"/>
      <c r="AR15" s="204">
        <f t="shared" si="6"/>
        <v>0</v>
      </c>
      <c r="AS15" s="193"/>
      <c r="AT15" s="193">
        <f t="shared" si="7"/>
        <v>0</v>
      </c>
      <c r="AU15" s="193"/>
      <c r="AV15" s="193">
        <f t="shared" si="8"/>
        <v>0</v>
      </c>
      <c r="AW15" s="193"/>
      <c r="AX15" s="193">
        <f t="shared" si="9"/>
        <v>0</v>
      </c>
      <c r="AY15" s="193"/>
      <c r="AZ15" s="193">
        <f t="shared" si="10"/>
        <v>0</v>
      </c>
      <c r="BA15" s="193"/>
      <c r="BB15" s="193">
        <f t="shared" si="11"/>
        <v>0</v>
      </c>
      <c r="BC15" s="193"/>
      <c r="BD15" s="193">
        <f t="shared" si="12"/>
        <v>0</v>
      </c>
      <c r="BE15" s="193"/>
      <c r="BF15" s="193">
        <f t="shared" si="13"/>
        <v>0</v>
      </c>
      <c r="BG15" s="193"/>
      <c r="BH15" s="193">
        <f t="shared" si="14"/>
        <v>0</v>
      </c>
      <c r="BI15" s="193"/>
      <c r="BJ15" s="193">
        <f t="shared" si="15"/>
        <v>0</v>
      </c>
      <c r="BK15" s="193"/>
      <c r="BL15" s="193">
        <f t="shared" si="16"/>
        <v>0</v>
      </c>
      <c r="BM15" s="203">
        <f t="shared" si="30"/>
        <v>0</v>
      </c>
      <c r="BN15" s="203">
        <f t="shared" si="31"/>
        <v>0</v>
      </c>
    </row>
    <row r="16" spans="1:66" ht="15">
      <c r="A16" s="97">
        <v>9</v>
      </c>
      <c r="B16" s="102" t="s">
        <v>84</v>
      </c>
      <c r="C16" s="103" t="s">
        <v>9</v>
      </c>
      <c r="D16" s="298">
        <v>980</v>
      </c>
      <c r="E16" s="58"/>
      <c r="F16" s="6">
        <f t="shared" si="17"/>
        <v>0</v>
      </c>
      <c r="G16" s="6"/>
      <c r="H16" s="6">
        <f t="shared" si="18"/>
        <v>0</v>
      </c>
      <c r="I16" s="6"/>
      <c r="J16" s="6">
        <f t="shared" si="19"/>
        <v>0</v>
      </c>
      <c r="K16" s="6"/>
      <c r="L16" s="6">
        <f t="shared" si="20"/>
        <v>0</v>
      </c>
      <c r="M16" s="6"/>
      <c r="N16" s="6">
        <f t="shared" si="21"/>
        <v>0</v>
      </c>
      <c r="O16" s="6"/>
      <c r="P16" s="6">
        <f t="shared" si="22"/>
        <v>0</v>
      </c>
      <c r="Q16" s="6"/>
      <c r="R16" s="6">
        <f t="shared" si="23"/>
        <v>0</v>
      </c>
      <c r="S16" s="6"/>
      <c r="T16" s="6">
        <f t="shared" si="24"/>
        <v>0</v>
      </c>
      <c r="U16" s="6"/>
      <c r="V16" s="95">
        <f t="shared" si="25"/>
        <v>0</v>
      </c>
      <c r="W16" s="6"/>
      <c r="X16" s="6">
        <f t="shared" si="26"/>
        <v>0</v>
      </c>
      <c r="Y16" s="6"/>
      <c r="Z16" s="6">
        <f t="shared" si="27"/>
        <v>0</v>
      </c>
      <c r="AA16" s="6"/>
      <c r="AB16" s="193">
        <f t="shared" si="28"/>
        <v>0</v>
      </c>
      <c r="AC16" s="6"/>
      <c r="AD16" s="6">
        <f t="shared" si="0"/>
        <v>0</v>
      </c>
      <c r="AE16" s="6"/>
      <c r="AF16" s="6">
        <f t="shared" si="29"/>
        <v>0</v>
      </c>
      <c r="AG16" s="6"/>
      <c r="AH16" s="6">
        <f t="shared" si="1"/>
        <v>0</v>
      </c>
      <c r="AI16" s="193"/>
      <c r="AJ16" s="193">
        <f t="shared" si="2"/>
        <v>0</v>
      </c>
      <c r="AK16" s="193"/>
      <c r="AL16" s="193">
        <f t="shared" si="3"/>
        <v>0</v>
      </c>
      <c r="AM16" s="193"/>
      <c r="AN16" s="193">
        <f t="shared" si="4"/>
        <v>0</v>
      </c>
      <c r="AO16" s="193"/>
      <c r="AP16" s="193">
        <f t="shared" si="5"/>
        <v>0</v>
      </c>
      <c r="AQ16" s="193"/>
      <c r="AR16" s="204">
        <f t="shared" si="6"/>
        <v>0</v>
      </c>
      <c r="AS16" s="193"/>
      <c r="AT16" s="193">
        <f t="shared" si="7"/>
        <v>0</v>
      </c>
      <c r="AU16" s="193"/>
      <c r="AV16" s="193">
        <f t="shared" si="8"/>
        <v>0</v>
      </c>
      <c r="AW16" s="193"/>
      <c r="AX16" s="193">
        <f t="shared" si="9"/>
        <v>0</v>
      </c>
      <c r="AY16" s="193"/>
      <c r="AZ16" s="193">
        <f t="shared" si="10"/>
        <v>0</v>
      </c>
      <c r="BA16" s="193"/>
      <c r="BB16" s="193">
        <f t="shared" si="11"/>
        <v>0</v>
      </c>
      <c r="BC16" s="193"/>
      <c r="BD16" s="193">
        <f t="shared" si="12"/>
        <v>0</v>
      </c>
      <c r="BE16" s="193"/>
      <c r="BF16" s="193">
        <f t="shared" si="13"/>
        <v>0</v>
      </c>
      <c r="BG16" s="193"/>
      <c r="BH16" s="193">
        <f t="shared" si="14"/>
        <v>0</v>
      </c>
      <c r="BI16" s="193"/>
      <c r="BJ16" s="193">
        <f t="shared" si="15"/>
        <v>0</v>
      </c>
      <c r="BK16" s="193"/>
      <c r="BL16" s="193">
        <f t="shared" si="16"/>
        <v>0</v>
      </c>
      <c r="BM16" s="203">
        <f t="shared" si="30"/>
        <v>0</v>
      </c>
      <c r="BN16" s="203">
        <f t="shared" si="31"/>
        <v>0</v>
      </c>
    </row>
    <row r="17" spans="1:66" ht="15">
      <c r="A17" s="97">
        <v>10</v>
      </c>
      <c r="B17" s="102" t="s">
        <v>16</v>
      </c>
      <c r="C17" s="103"/>
      <c r="D17" s="298"/>
      <c r="E17" s="58"/>
      <c r="F17" s="6">
        <f t="shared" si="17"/>
        <v>0</v>
      </c>
      <c r="G17" s="6"/>
      <c r="H17" s="6">
        <f t="shared" si="18"/>
        <v>0</v>
      </c>
      <c r="I17" s="6"/>
      <c r="J17" s="6">
        <f t="shared" si="19"/>
        <v>0</v>
      </c>
      <c r="K17" s="6"/>
      <c r="L17" s="6">
        <f t="shared" si="20"/>
        <v>0</v>
      </c>
      <c r="M17" s="6"/>
      <c r="N17" s="6">
        <f t="shared" si="21"/>
        <v>0</v>
      </c>
      <c r="O17" s="6"/>
      <c r="P17" s="6">
        <f t="shared" si="22"/>
        <v>0</v>
      </c>
      <c r="Q17" s="6"/>
      <c r="R17" s="6">
        <f t="shared" si="23"/>
        <v>0</v>
      </c>
      <c r="S17" s="6"/>
      <c r="T17" s="6">
        <f t="shared" si="24"/>
        <v>0</v>
      </c>
      <c r="U17" s="6"/>
      <c r="V17" s="95">
        <f t="shared" si="25"/>
        <v>0</v>
      </c>
      <c r="W17" s="6"/>
      <c r="X17" s="6">
        <f t="shared" si="26"/>
        <v>0</v>
      </c>
      <c r="Y17" s="6"/>
      <c r="Z17" s="6">
        <f t="shared" si="27"/>
        <v>0</v>
      </c>
      <c r="AA17" s="6"/>
      <c r="AB17" s="193">
        <f t="shared" si="28"/>
        <v>0</v>
      </c>
      <c r="AC17" s="6"/>
      <c r="AD17" s="6">
        <f t="shared" si="0"/>
        <v>0</v>
      </c>
      <c r="AE17" s="6"/>
      <c r="AF17" s="6">
        <f t="shared" si="29"/>
        <v>0</v>
      </c>
      <c r="AG17" s="6"/>
      <c r="AH17" s="6">
        <f t="shared" si="1"/>
        <v>0</v>
      </c>
      <c r="AI17" s="193"/>
      <c r="AJ17" s="193">
        <f t="shared" si="2"/>
        <v>0</v>
      </c>
      <c r="AK17" s="193"/>
      <c r="AL17" s="193">
        <f t="shared" si="3"/>
        <v>0</v>
      </c>
      <c r="AM17" s="193"/>
      <c r="AN17" s="193">
        <f t="shared" si="4"/>
        <v>0</v>
      </c>
      <c r="AO17" s="193"/>
      <c r="AP17" s="193">
        <f t="shared" si="5"/>
        <v>0</v>
      </c>
      <c r="AQ17" s="193"/>
      <c r="AR17" s="204">
        <f t="shared" si="6"/>
        <v>0</v>
      </c>
      <c r="AS17" s="193"/>
      <c r="AT17" s="193">
        <f t="shared" si="7"/>
        <v>0</v>
      </c>
      <c r="AU17" s="193"/>
      <c r="AV17" s="193">
        <f t="shared" si="8"/>
        <v>0</v>
      </c>
      <c r="AW17" s="193"/>
      <c r="AX17" s="193">
        <f t="shared" si="9"/>
        <v>0</v>
      </c>
      <c r="AY17" s="193"/>
      <c r="AZ17" s="193">
        <f t="shared" si="10"/>
        <v>0</v>
      </c>
      <c r="BA17" s="193"/>
      <c r="BB17" s="193">
        <f t="shared" si="11"/>
        <v>0</v>
      </c>
      <c r="BC17" s="193"/>
      <c r="BD17" s="193">
        <f t="shared" si="12"/>
        <v>0</v>
      </c>
      <c r="BE17" s="193"/>
      <c r="BF17" s="193">
        <f t="shared" si="13"/>
        <v>0</v>
      </c>
      <c r="BG17" s="193"/>
      <c r="BH17" s="193">
        <f t="shared" si="14"/>
        <v>0</v>
      </c>
      <c r="BI17" s="193"/>
      <c r="BJ17" s="193">
        <f t="shared" si="15"/>
        <v>0</v>
      </c>
      <c r="BK17" s="193"/>
      <c r="BL17" s="193">
        <f t="shared" si="16"/>
        <v>0</v>
      </c>
      <c r="BM17" s="203">
        <f t="shared" si="30"/>
        <v>0</v>
      </c>
      <c r="BN17" s="203">
        <f t="shared" si="31"/>
        <v>0</v>
      </c>
    </row>
    <row r="18" spans="1:66" ht="15">
      <c r="A18" s="97">
        <v>11</v>
      </c>
      <c r="B18" s="102" t="s">
        <v>8</v>
      </c>
      <c r="C18" s="103" t="s">
        <v>17</v>
      </c>
      <c r="D18" s="298">
        <v>200</v>
      </c>
      <c r="E18" s="58"/>
      <c r="F18" s="6">
        <f t="shared" si="17"/>
        <v>0</v>
      </c>
      <c r="G18" s="6"/>
      <c r="H18" s="6">
        <f t="shared" si="18"/>
        <v>0</v>
      </c>
      <c r="I18" s="6"/>
      <c r="J18" s="6">
        <f t="shared" si="19"/>
        <v>0</v>
      </c>
      <c r="K18" s="6"/>
      <c r="L18" s="6">
        <f t="shared" si="20"/>
        <v>0</v>
      </c>
      <c r="M18" s="6"/>
      <c r="N18" s="6">
        <f t="shared" si="21"/>
        <v>0</v>
      </c>
      <c r="O18" s="6"/>
      <c r="P18" s="6">
        <f t="shared" si="22"/>
        <v>0</v>
      </c>
      <c r="Q18" s="6"/>
      <c r="R18" s="6">
        <f t="shared" si="23"/>
        <v>0</v>
      </c>
      <c r="S18" s="6"/>
      <c r="T18" s="6">
        <f t="shared" si="24"/>
        <v>0</v>
      </c>
      <c r="U18" s="6"/>
      <c r="V18" s="95">
        <f t="shared" si="25"/>
        <v>0</v>
      </c>
      <c r="W18" s="6"/>
      <c r="X18" s="6">
        <f t="shared" si="26"/>
        <v>0</v>
      </c>
      <c r="Y18" s="6"/>
      <c r="Z18" s="6">
        <f t="shared" si="27"/>
        <v>0</v>
      </c>
      <c r="AA18" s="6"/>
      <c r="AB18" s="193">
        <f t="shared" si="28"/>
        <v>0</v>
      </c>
      <c r="AC18" s="6"/>
      <c r="AD18" s="6">
        <f t="shared" si="0"/>
        <v>0</v>
      </c>
      <c r="AE18" s="6"/>
      <c r="AF18" s="6">
        <f t="shared" si="29"/>
        <v>0</v>
      </c>
      <c r="AG18" s="6"/>
      <c r="AH18" s="6">
        <f t="shared" si="1"/>
        <v>0</v>
      </c>
      <c r="AI18" s="193"/>
      <c r="AJ18" s="193">
        <f t="shared" si="2"/>
        <v>0</v>
      </c>
      <c r="AK18" s="193"/>
      <c r="AL18" s="193">
        <f t="shared" si="3"/>
        <v>0</v>
      </c>
      <c r="AM18" s="193"/>
      <c r="AN18" s="193">
        <f t="shared" si="4"/>
        <v>0</v>
      </c>
      <c r="AO18" s="193"/>
      <c r="AP18" s="193">
        <f t="shared" si="5"/>
        <v>0</v>
      </c>
      <c r="AQ18" s="193"/>
      <c r="AR18" s="204">
        <f t="shared" si="6"/>
        <v>0</v>
      </c>
      <c r="AS18" s="193"/>
      <c r="AT18" s="193">
        <f t="shared" si="7"/>
        <v>0</v>
      </c>
      <c r="AU18" s="193"/>
      <c r="AV18" s="193">
        <f t="shared" si="8"/>
        <v>0</v>
      </c>
      <c r="AW18" s="193"/>
      <c r="AX18" s="193">
        <f t="shared" si="9"/>
        <v>0</v>
      </c>
      <c r="AY18" s="193"/>
      <c r="AZ18" s="193">
        <f t="shared" si="10"/>
        <v>0</v>
      </c>
      <c r="BA18" s="193"/>
      <c r="BB18" s="193">
        <f t="shared" si="11"/>
        <v>0</v>
      </c>
      <c r="BC18" s="193"/>
      <c r="BD18" s="193">
        <f t="shared" si="12"/>
        <v>0</v>
      </c>
      <c r="BE18" s="193"/>
      <c r="BF18" s="193">
        <f t="shared" si="13"/>
        <v>0</v>
      </c>
      <c r="BG18" s="193"/>
      <c r="BH18" s="193">
        <f t="shared" si="14"/>
        <v>0</v>
      </c>
      <c r="BI18" s="193"/>
      <c r="BJ18" s="193">
        <f t="shared" si="15"/>
        <v>0</v>
      </c>
      <c r="BK18" s="193"/>
      <c r="BL18" s="193">
        <f t="shared" si="16"/>
        <v>0</v>
      </c>
      <c r="BM18" s="203">
        <f t="shared" si="30"/>
        <v>0</v>
      </c>
      <c r="BN18" s="203">
        <f t="shared" si="31"/>
        <v>0</v>
      </c>
    </row>
    <row r="19" spans="1:66" ht="15">
      <c r="A19" s="97">
        <v>12</v>
      </c>
      <c r="B19" s="102" t="s">
        <v>10</v>
      </c>
      <c r="C19" s="103" t="s">
        <v>17</v>
      </c>
      <c r="D19" s="298">
        <v>250</v>
      </c>
      <c r="E19" s="58"/>
      <c r="F19" s="6">
        <f t="shared" si="17"/>
        <v>0</v>
      </c>
      <c r="G19" s="6"/>
      <c r="H19" s="6">
        <f t="shared" si="18"/>
        <v>0</v>
      </c>
      <c r="I19" s="6"/>
      <c r="J19" s="6">
        <f t="shared" si="19"/>
        <v>0</v>
      </c>
      <c r="K19" s="6"/>
      <c r="L19" s="6">
        <f t="shared" si="20"/>
        <v>0</v>
      </c>
      <c r="M19" s="6"/>
      <c r="N19" s="6">
        <f t="shared" si="21"/>
        <v>0</v>
      </c>
      <c r="O19" s="6"/>
      <c r="P19" s="6">
        <f t="shared" si="22"/>
        <v>0</v>
      </c>
      <c r="Q19" s="6"/>
      <c r="R19" s="6">
        <f t="shared" si="23"/>
        <v>0</v>
      </c>
      <c r="S19" s="6"/>
      <c r="T19" s="6">
        <f t="shared" si="24"/>
        <v>0</v>
      </c>
      <c r="U19" s="6"/>
      <c r="V19" s="95">
        <f t="shared" si="25"/>
        <v>0</v>
      </c>
      <c r="W19" s="193"/>
      <c r="X19" s="6">
        <f t="shared" si="26"/>
        <v>0</v>
      </c>
      <c r="Y19" s="6"/>
      <c r="Z19" s="6">
        <f t="shared" si="27"/>
        <v>0</v>
      </c>
      <c r="AA19" s="6"/>
      <c r="AB19" s="193">
        <f t="shared" si="28"/>
        <v>0</v>
      </c>
      <c r="AC19" s="6"/>
      <c r="AD19" s="6">
        <f t="shared" si="0"/>
        <v>0</v>
      </c>
      <c r="AE19" s="6"/>
      <c r="AF19" s="6">
        <f t="shared" si="29"/>
        <v>0</v>
      </c>
      <c r="AG19" s="6"/>
      <c r="AH19" s="6">
        <f t="shared" si="1"/>
        <v>0</v>
      </c>
      <c r="AI19" s="193"/>
      <c r="AJ19" s="193">
        <f t="shared" si="2"/>
        <v>0</v>
      </c>
      <c r="AK19" s="193"/>
      <c r="AL19" s="193">
        <f t="shared" si="3"/>
        <v>0</v>
      </c>
      <c r="AM19" s="193"/>
      <c r="AN19" s="193">
        <f t="shared" si="4"/>
        <v>0</v>
      </c>
      <c r="AO19" s="193"/>
      <c r="AP19" s="193">
        <f t="shared" si="5"/>
        <v>0</v>
      </c>
      <c r="AQ19" s="193"/>
      <c r="AR19" s="204">
        <f t="shared" si="6"/>
        <v>0</v>
      </c>
      <c r="AS19" s="193"/>
      <c r="AT19" s="193">
        <f t="shared" si="7"/>
        <v>0</v>
      </c>
      <c r="AU19" s="193"/>
      <c r="AV19" s="193">
        <f t="shared" si="8"/>
        <v>0</v>
      </c>
      <c r="AW19" s="193"/>
      <c r="AX19" s="193">
        <f t="shared" si="9"/>
        <v>0</v>
      </c>
      <c r="AY19" s="193"/>
      <c r="AZ19" s="193">
        <f t="shared" si="10"/>
        <v>0</v>
      </c>
      <c r="BA19" s="193"/>
      <c r="BB19" s="193">
        <f t="shared" si="11"/>
        <v>0</v>
      </c>
      <c r="BC19" s="193"/>
      <c r="BD19" s="193">
        <f t="shared" si="12"/>
        <v>0</v>
      </c>
      <c r="BE19" s="193"/>
      <c r="BF19" s="193">
        <f t="shared" si="13"/>
        <v>0</v>
      </c>
      <c r="BG19" s="193"/>
      <c r="BH19" s="193">
        <f t="shared" si="14"/>
        <v>0</v>
      </c>
      <c r="BI19" s="193"/>
      <c r="BJ19" s="193">
        <f t="shared" si="15"/>
        <v>0</v>
      </c>
      <c r="BK19" s="193"/>
      <c r="BL19" s="193">
        <f t="shared" si="16"/>
        <v>0</v>
      </c>
      <c r="BM19" s="203">
        <f t="shared" si="30"/>
        <v>0</v>
      </c>
      <c r="BN19" s="203">
        <f t="shared" si="31"/>
        <v>0</v>
      </c>
    </row>
    <row r="20" spans="1:66" ht="15">
      <c r="A20" s="97">
        <v>13</v>
      </c>
      <c r="B20" s="102" t="s">
        <v>11</v>
      </c>
      <c r="C20" s="103" t="s">
        <v>17</v>
      </c>
      <c r="D20" s="298">
        <v>300</v>
      </c>
      <c r="E20" s="58"/>
      <c r="F20" s="6">
        <f t="shared" si="17"/>
        <v>0</v>
      </c>
      <c r="G20" s="6"/>
      <c r="H20" s="6">
        <f t="shared" si="18"/>
        <v>0</v>
      </c>
      <c r="I20" s="6"/>
      <c r="J20" s="6">
        <f t="shared" si="19"/>
        <v>0</v>
      </c>
      <c r="K20" s="6"/>
      <c r="L20" s="6">
        <f t="shared" si="20"/>
        <v>0</v>
      </c>
      <c r="M20" s="6"/>
      <c r="N20" s="6">
        <f t="shared" si="21"/>
        <v>0</v>
      </c>
      <c r="O20" s="6"/>
      <c r="P20" s="6">
        <f t="shared" si="22"/>
        <v>0</v>
      </c>
      <c r="Q20" s="6"/>
      <c r="R20" s="6">
        <f t="shared" si="23"/>
        <v>0</v>
      </c>
      <c r="S20" s="193"/>
      <c r="T20" s="6">
        <f t="shared" si="24"/>
        <v>0</v>
      </c>
      <c r="U20" s="6"/>
      <c r="V20" s="95">
        <f t="shared" si="25"/>
        <v>0</v>
      </c>
      <c r="W20" s="193"/>
      <c r="X20" s="6">
        <f t="shared" si="26"/>
        <v>0</v>
      </c>
      <c r="Y20" s="6"/>
      <c r="Z20" s="6">
        <f t="shared" si="27"/>
        <v>0</v>
      </c>
      <c r="AA20" s="6"/>
      <c r="AB20" s="193">
        <f t="shared" si="28"/>
        <v>0</v>
      </c>
      <c r="AC20" s="6"/>
      <c r="AD20" s="6">
        <f t="shared" si="0"/>
        <v>0</v>
      </c>
      <c r="AE20" s="6"/>
      <c r="AF20" s="6">
        <f t="shared" si="29"/>
        <v>0</v>
      </c>
      <c r="AG20" s="6"/>
      <c r="AH20" s="6">
        <f t="shared" si="1"/>
        <v>0</v>
      </c>
      <c r="AI20" s="193"/>
      <c r="AJ20" s="193">
        <f t="shared" si="2"/>
        <v>0</v>
      </c>
      <c r="AK20" s="193"/>
      <c r="AL20" s="193">
        <f t="shared" si="3"/>
        <v>0</v>
      </c>
      <c r="AM20" s="193"/>
      <c r="AN20" s="193">
        <f t="shared" si="4"/>
        <v>0</v>
      </c>
      <c r="AO20" s="193"/>
      <c r="AP20" s="193">
        <f t="shared" si="5"/>
        <v>0</v>
      </c>
      <c r="AQ20" s="193"/>
      <c r="AR20" s="204">
        <f t="shared" si="6"/>
        <v>0</v>
      </c>
      <c r="AS20" s="193"/>
      <c r="AT20" s="193">
        <f t="shared" si="7"/>
        <v>0</v>
      </c>
      <c r="AU20" s="193"/>
      <c r="AV20" s="193">
        <f t="shared" si="8"/>
        <v>0</v>
      </c>
      <c r="AW20" s="193"/>
      <c r="AX20" s="193">
        <f t="shared" si="9"/>
        <v>0</v>
      </c>
      <c r="AY20" s="193"/>
      <c r="AZ20" s="193">
        <f t="shared" si="10"/>
        <v>0</v>
      </c>
      <c r="BA20" s="193"/>
      <c r="BB20" s="193">
        <f t="shared" si="11"/>
        <v>0</v>
      </c>
      <c r="BC20" s="193"/>
      <c r="BD20" s="193">
        <f t="shared" si="12"/>
        <v>0</v>
      </c>
      <c r="BE20" s="193"/>
      <c r="BF20" s="193">
        <f t="shared" si="13"/>
        <v>0</v>
      </c>
      <c r="BG20" s="193"/>
      <c r="BH20" s="193">
        <f t="shared" si="14"/>
        <v>0</v>
      </c>
      <c r="BI20" s="193"/>
      <c r="BJ20" s="193">
        <f t="shared" si="15"/>
        <v>0</v>
      </c>
      <c r="BK20" s="193"/>
      <c r="BL20" s="193">
        <f t="shared" si="16"/>
        <v>0</v>
      </c>
      <c r="BM20" s="203">
        <f t="shared" si="30"/>
        <v>0</v>
      </c>
      <c r="BN20" s="203">
        <f t="shared" si="31"/>
        <v>0</v>
      </c>
    </row>
    <row r="21" spans="1:66" ht="15">
      <c r="A21" s="97">
        <v>14</v>
      </c>
      <c r="B21" s="102" t="s">
        <v>12</v>
      </c>
      <c r="C21" s="103" t="s">
        <v>17</v>
      </c>
      <c r="D21" s="298">
        <v>350</v>
      </c>
      <c r="E21" s="58"/>
      <c r="F21" s="6">
        <f t="shared" si="17"/>
        <v>0</v>
      </c>
      <c r="G21" s="6"/>
      <c r="H21" s="6">
        <f t="shared" si="18"/>
        <v>0</v>
      </c>
      <c r="I21" s="6"/>
      <c r="J21" s="6">
        <f t="shared" si="19"/>
        <v>0</v>
      </c>
      <c r="K21" s="6"/>
      <c r="L21" s="6">
        <f t="shared" si="20"/>
        <v>0</v>
      </c>
      <c r="M21" s="6"/>
      <c r="N21" s="6">
        <f t="shared" si="21"/>
        <v>0</v>
      </c>
      <c r="O21" s="6"/>
      <c r="P21" s="6">
        <f t="shared" si="22"/>
        <v>0</v>
      </c>
      <c r="Q21" s="6"/>
      <c r="R21" s="6">
        <f t="shared" si="23"/>
        <v>0</v>
      </c>
      <c r="S21" s="193"/>
      <c r="T21" s="6">
        <f t="shared" si="24"/>
        <v>0</v>
      </c>
      <c r="U21" s="6"/>
      <c r="V21" s="95">
        <f t="shared" si="25"/>
        <v>0</v>
      </c>
      <c r="W21" s="6"/>
      <c r="X21" s="6">
        <f t="shared" si="26"/>
        <v>0</v>
      </c>
      <c r="Y21" s="6"/>
      <c r="Z21" s="6">
        <f t="shared" si="27"/>
        <v>0</v>
      </c>
      <c r="AA21" s="6"/>
      <c r="AB21" s="193">
        <f t="shared" si="28"/>
        <v>0</v>
      </c>
      <c r="AC21" s="6"/>
      <c r="AD21" s="6">
        <f t="shared" si="0"/>
        <v>0</v>
      </c>
      <c r="AE21" s="6"/>
      <c r="AF21" s="6">
        <f t="shared" si="29"/>
        <v>0</v>
      </c>
      <c r="AG21" s="6"/>
      <c r="AH21" s="6">
        <f t="shared" si="1"/>
        <v>0</v>
      </c>
      <c r="AI21" s="193"/>
      <c r="AJ21" s="193">
        <f t="shared" si="2"/>
        <v>0</v>
      </c>
      <c r="AK21" s="193"/>
      <c r="AL21" s="193">
        <f t="shared" si="3"/>
        <v>0</v>
      </c>
      <c r="AM21" s="193"/>
      <c r="AN21" s="193">
        <f t="shared" si="4"/>
        <v>0</v>
      </c>
      <c r="AO21" s="193"/>
      <c r="AP21" s="193">
        <f t="shared" si="5"/>
        <v>0</v>
      </c>
      <c r="AQ21" s="193"/>
      <c r="AR21" s="204">
        <f t="shared" si="6"/>
        <v>0</v>
      </c>
      <c r="AS21" s="193"/>
      <c r="AT21" s="193">
        <f t="shared" si="7"/>
        <v>0</v>
      </c>
      <c r="AU21" s="193"/>
      <c r="AV21" s="193">
        <f t="shared" si="8"/>
        <v>0</v>
      </c>
      <c r="AW21" s="193"/>
      <c r="AX21" s="193">
        <f t="shared" si="9"/>
        <v>0</v>
      </c>
      <c r="AY21" s="193"/>
      <c r="AZ21" s="193">
        <f t="shared" si="10"/>
        <v>0</v>
      </c>
      <c r="BA21" s="193"/>
      <c r="BB21" s="193">
        <f t="shared" si="11"/>
        <v>0</v>
      </c>
      <c r="BC21" s="193"/>
      <c r="BD21" s="193">
        <f t="shared" si="12"/>
        <v>0</v>
      </c>
      <c r="BE21" s="193"/>
      <c r="BF21" s="193">
        <f t="shared" si="13"/>
        <v>0</v>
      </c>
      <c r="BG21" s="193"/>
      <c r="BH21" s="193">
        <f t="shared" si="14"/>
        <v>0</v>
      </c>
      <c r="BI21" s="193"/>
      <c r="BJ21" s="193">
        <f t="shared" si="15"/>
        <v>0</v>
      </c>
      <c r="BK21" s="193"/>
      <c r="BL21" s="193">
        <f t="shared" si="16"/>
        <v>0</v>
      </c>
      <c r="BM21" s="203">
        <f t="shared" si="30"/>
        <v>0</v>
      </c>
      <c r="BN21" s="203">
        <f t="shared" si="31"/>
        <v>0</v>
      </c>
    </row>
    <row r="22" spans="1:66" ht="15">
      <c r="A22" s="97">
        <v>15</v>
      </c>
      <c r="B22" s="102" t="s">
        <v>13</v>
      </c>
      <c r="C22" s="103" t="s">
        <v>17</v>
      </c>
      <c r="D22" s="298">
        <v>400</v>
      </c>
      <c r="E22" s="58"/>
      <c r="F22" s="6">
        <f t="shared" si="17"/>
        <v>0</v>
      </c>
      <c r="G22" s="6"/>
      <c r="H22" s="6">
        <f t="shared" si="18"/>
        <v>0</v>
      </c>
      <c r="I22" s="6"/>
      <c r="J22" s="6">
        <f t="shared" si="19"/>
        <v>0</v>
      </c>
      <c r="K22" s="6"/>
      <c r="L22" s="6">
        <f t="shared" si="20"/>
        <v>0</v>
      </c>
      <c r="M22" s="6"/>
      <c r="N22" s="6">
        <f t="shared" si="21"/>
        <v>0</v>
      </c>
      <c r="O22" s="6"/>
      <c r="P22" s="6">
        <f t="shared" si="22"/>
        <v>0</v>
      </c>
      <c r="Q22" s="6"/>
      <c r="R22" s="6">
        <f t="shared" si="23"/>
        <v>0</v>
      </c>
      <c r="S22" s="193"/>
      <c r="T22" s="6">
        <f t="shared" si="24"/>
        <v>0</v>
      </c>
      <c r="U22" s="6"/>
      <c r="V22" s="95">
        <f t="shared" si="25"/>
        <v>0</v>
      </c>
      <c r="W22" s="6"/>
      <c r="X22" s="6">
        <f t="shared" si="26"/>
        <v>0</v>
      </c>
      <c r="Y22" s="6"/>
      <c r="Z22" s="6">
        <f t="shared" si="27"/>
        <v>0</v>
      </c>
      <c r="AA22" s="6"/>
      <c r="AB22" s="193">
        <f t="shared" si="28"/>
        <v>0</v>
      </c>
      <c r="AC22" s="6"/>
      <c r="AD22" s="6">
        <f t="shared" si="0"/>
        <v>0</v>
      </c>
      <c r="AE22" s="6"/>
      <c r="AF22" s="6">
        <f t="shared" si="29"/>
        <v>0</v>
      </c>
      <c r="AG22" s="6"/>
      <c r="AH22" s="6">
        <f t="shared" si="1"/>
        <v>0</v>
      </c>
      <c r="AI22" s="193"/>
      <c r="AJ22" s="193">
        <f t="shared" si="2"/>
        <v>0</v>
      </c>
      <c r="AK22" s="193"/>
      <c r="AL22" s="193">
        <f t="shared" si="3"/>
        <v>0</v>
      </c>
      <c r="AM22" s="193"/>
      <c r="AN22" s="193">
        <f t="shared" si="4"/>
        <v>0</v>
      </c>
      <c r="AO22" s="193"/>
      <c r="AP22" s="193">
        <f t="shared" si="5"/>
        <v>0</v>
      </c>
      <c r="AQ22" s="193"/>
      <c r="AR22" s="204">
        <f t="shared" si="6"/>
        <v>0</v>
      </c>
      <c r="AS22" s="193"/>
      <c r="AT22" s="193">
        <f t="shared" si="7"/>
        <v>0</v>
      </c>
      <c r="AU22" s="193"/>
      <c r="AV22" s="193">
        <f t="shared" si="8"/>
        <v>0</v>
      </c>
      <c r="AW22" s="193"/>
      <c r="AX22" s="193">
        <f t="shared" si="9"/>
        <v>0</v>
      </c>
      <c r="AY22" s="193"/>
      <c r="AZ22" s="193">
        <f t="shared" si="10"/>
        <v>0</v>
      </c>
      <c r="BA22" s="193"/>
      <c r="BB22" s="193">
        <f t="shared" si="11"/>
        <v>0</v>
      </c>
      <c r="BC22" s="193"/>
      <c r="BD22" s="193">
        <f t="shared" si="12"/>
        <v>0</v>
      </c>
      <c r="BE22" s="193"/>
      <c r="BF22" s="193">
        <f t="shared" si="13"/>
        <v>0</v>
      </c>
      <c r="BG22" s="193"/>
      <c r="BH22" s="193">
        <f t="shared" si="14"/>
        <v>0</v>
      </c>
      <c r="BI22" s="193"/>
      <c r="BJ22" s="193">
        <f t="shared" si="15"/>
        <v>0</v>
      </c>
      <c r="BK22" s="193"/>
      <c r="BL22" s="193">
        <f t="shared" si="16"/>
        <v>0</v>
      </c>
      <c r="BM22" s="203">
        <f t="shared" si="30"/>
        <v>0</v>
      </c>
      <c r="BN22" s="203">
        <f t="shared" si="31"/>
        <v>0</v>
      </c>
    </row>
    <row r="23" spans="1:66" ht="15">
      <c r="A23" s="97">
        <v>16</v>
      </c>
      <c r="B23" s="102" t="s">
        <v>18</v>
      </c>
      <c r="C23" s="103" t="s">
        <v>17</v>
      </c>
      <c r="D23" s="298">
        <v>500</v>
      </c>
      <c r="E23" s="58"/>
      <c r="F23" s="6">
        <f t="shared" si="17"/>
        <v>0</v>
      </c>
      <c r="G23" s="6"/>
      <c r="H23" s="6">
        <f t="shared" si="18"/>
        <v>0</v>
      </c>
      <c r="I23" s="6"/>
      <c r="J23" s="6">
        <f t="shared" si="19"/>
        <v>0</v>
      </c>
      <c r="K23" s="6"/>
      <c r="L23" s="6">
        <f t="shared" si="20"/>
        <v>0</v>
      </c>
      <c r="M23" s="6"/>
      <c r="N23" s="6">
        <f t="shared" si="21"/>
        <v>0</v>
      </c>
      <c r="O23" s="6"/>
      <c r="P23" s="6">
        <f t="shared" si="22"/>
        <v>0</v>
      </c>
      <c r="Q23" s="6"/>
      <c r="R23" s="6">
        <f t="shared" si="23"/>
        <v>0</v>
      </c>
      <c r="S23" s="193"/>
      <c r="T23" s="6">
        <f t="shared" si="24"/>
        <v>0</v>
      </c>
      <c r="U23" s="6"/>
      <c r="V23" s="95">
        <f t="shared" si="25"/>
        <v>0</v>
      </c>
      <c r="W23" s="6"/>
      <c r="X23" s="6">
        <f t="shared" si="26"/>
        <v>0</v>
      </c>
      <c r="Y23" s="6"/>
      <c r="Z23" s="6">
        <f t="shared" si="27"/>
        <v>0</v>
      </c>
      <c r="AA23" s="6"/>
      <c r="AB23" s="193">
        <f t="shared" si="28"/>
        <v>0</v>
      </c>
      <c r="AC23" s="6"/>
      <c r="AD23" s="6">
        <f t="shared" si="0"/>
        <v>0</v>
      </c>
      <c r="AE23" s="6"/>
      <c r="AF23" s="6">
        <f t="shared" si="29"/>
        <v>0</v>
      </c>
      <c r="AG23" s="6"/>
      <c r="AH23" s="6">
        <f t="shared" si="1"/>
        <v>0</v>
      </c>
      <c r="AI23" s="193"/>
      <c r="AJ23" s="193">
        <f t="shared" si="2"/>
        <v>0</v>
      </c>
      <c r="AK23" s="193"/>
      <c r="AL23" s="193">
        <f t="shared" si="3"/>
        <v>0</v>
      </c>
      <c r="AM23" s="193"/>
      <c r="AN23" s="193">
        <f t="shared" si="4"/>
        <v>0</v>
      </c>
      <c r="AO23" s="193"/>
      <c r="AP23" s="193">
        <f t="shared" si="5"/>
        <v>0</v>
      </c>
      <c r="AQ23" s="193"/>
      <c r="AR23" s="204">
        <f t="shared" si="6"/>
        <v>0</v>
      </c>
      <c r="AS23" s="193"/>
      <c r="AT23" s="193">
        <f t="shared" si="7"/>
        <v>0</v>
      </c>
      <c r="AU23" s="193"/>
      <c r="AV23" s="193">
        <f t="shared" si="8"/>
        <v>0</v>
      </c>
      <c r="AW23" s="193"/>
      <c r="AX23" s="193">
        <f t="shared" si="9"/>
        <v>0</v>
      </c>
      <c r="AY23" s="193"/>
      <c r="AZ23" s="193">
        <f t="shared" si="10"/>
        <v>0</v>
      </c>
      <c r="BA23" s="193"/>
      <c r="BB23" s="193">
        <f t="shared" si="11"/>
        <v>0</v>
      </c>
      <c r="BC23" s="193"/>
      <c r="BD23" s="193">
        <f t="shared" si="12"/>
        <v>0</v>
      </c>
      <c r="BE23" s="193"/>
      <c r="BF23" s="193">
        <f t="shared" si="13"/>
        <v>0</v>
      </c>
      <c r="BG23" s="193"/>
      <c r="BH23" s="193">
        <f t="shared" si="14"/>
        <v>0</v>
      </c>
      <c r="BI23" s="193"/>
      <c r="BJ23" s="193">
        <f t="shared" si="15"/>
        <v>0</v>
      </c>
      <c r="BK23" s="193"/>
      <c r="BL23" s="193">
        <f t="shared" si="16"/>
        <v>0</v>
      </c>
      <c r="BM23" s="203">
        <f t="shared" si="30"/>
        <v>0</v>
      </c>
      <c r="BN23" s="203">
        <f t="shared" si="31"/>
        <v>0</v>
      </c>
    </row>
    <row r="24" spans="1:66" ht="15">
      <c r="A24" s="97">
        <v>17</v>
      </c>
      <c r="B24" s="102" t="s">
        <v>19</v>
      </c>
      <c r="C24" s="103"/>
      <c r="D24" s="298"/>
      <c r="E24" s="58"/>
      <c r="F24" s="6">
        <f t="shared" si="17"/>
        <v>0</v>
      </c>
      <c r="G24" s="6"/>
      <c r="H24" s="6">
        <f t="shared" si="18"/>
        <v>0</v>
      </c>
      <c r="I24" s="6"/>
      <c r="J24" s="6">
        <f t="shared" si="19"/>
        <v>0</v>
      </c>
      <c r="K24" s="6"/>
      <c r="L24" s="6">
        <f t="shared" si="20"/>
        <v>0</v>
      </c>
      <c r="M24" s="6"/>
      <c r="N24" s="6">
        <f t="shared" si="21"/>
        <v>0</v>
      </c>
      <c r="O24" s="6"/>
      <c r="P24" s="6">
        <f t="shared" si="22"/>
        <v>0</v>
      </c>
      <c r="Q24" s="6"/>
      <c r="R24" s="6">
        <f t="shared" si="23"/>
        <v>0</v>
      </c>
      <c r="S24" s="6"/>
      <c r="T24" s="6">
        <f t="shared" si="24"/>
        <v>0</v>
      </c>
      <c r="U24" s="6"/>
      <c r="V24" s="95">
        <f t="shared" si="25"/>
        <v>0</v>
      </c>
      <c r="W24" s="6"/>
      <c r="X24" s="6">
        <f t="shared" si="26"/>
        <v>0</v>
      </c>
      <c r="Y24" s="6"/>
      <c r="Z24" s="6">
        <f t="shared" si="27"/>
        <v>0</v>
      </c>
      <c r="AA24" s="6"/>
      <c r="AB24" s="193">
        <f t="shared" si="28"/>
        <v>0</v>
      </c>
      <c r="AC24" s="6"/>
      <c r="AD24" s="6">
        <f t="shared" si="0"/>
        <v>0</v>
      </c>
      <c r="AE24" s="6"/>
      <c r="AF24" s="6">
        <f t="shared" si="29"/>
        <v>0</v>
      </c>
      <c r="AG24" s="6"/>
      <c r="AH24" s="6">
        <f t="shared" si="1"/>
        <v>0</v>
      </c>
      <c r="AI24" s="193"/>
      <c r="AJ24" s="193">
        <f t="shared" si="2"/>
        <v>0</v>
      </c>
      <c r="AK24" s="193"/>
      <c r="AL24" s="193">
        <f t="shared" si="3"/>
        <v>0</v>
      </c>
      <c r="AM24" s="193"/>
      <c r="AN24" s="193">
        <f t="shared" si="4"/>
        <v>0</v>
      </c>
      <c r="AO24" s="193"/>
      <c r="AP24" s="193">
        <f t="shared" si="5"/>
        <v>0</v>
      </c>
      <c r="AQ24" s="193"/>
      <c r="AR24" s="204">
        <f t="shared" si="6"/>
        <v>0</v>
      </c>
      <c r="AS24" s="193"/>
      <c r="AT24" s="193">
        <f t="shared" si="7"/>
        <v>0</v>
      </c>
      <c r="AU24" s="193"/>
      <c r="AV24" s="193">
        <f t="shared" si="8"/>
        <v>0</v>
      </c>
      <c r="AW24" s="193"/>
      <c r="AX24" s="193">
        <f t="shared" si="9"/>
        <v>0</v>
      </c>
      <c r="AY24" s="193"/>
      <c r="AZ24" s="193">
        <f t="shared" si="10"/>
        <v>0</v>
      </c>
      <c r="BA24" s="193"/>
      <c r="BB24" s="193">
        <f t="shared" si="11"/>
        <v>0</v>
      </c>
      <c r="BC24" s="193"/>
      <c r="BD24" s="193">
        <f t="shared" si="12"/>
        <v>0</v>
      </c>
      <c r="BE24" s="193"/>
      <c r="BF24" s="193">
        <f t="shared" si="13"/>
        <v>0</v>
      </c>
      <c r="BG24" s="193"/>
      <c r="BH24" s="193">
        <f t="shared" si="14"/>
        <v>0</v>
      </c>
      <c r="BI24" s="193"/>
      <c r="BJ24" s="193">
        <f t="shared" si="15"/>
        <v>0</v>
      </c>
      <c r="BK24" s="193"/>
      <c r="BL24" s="193">
        <f t="shared" si="16"/>
        <v>0</v>
      </c>
      <c r="BM24" s="203">
        <f t="shared" si="30"/>
        <v>0</v>
      </c>
      <c r="BN24" s="203">
        <f t="shared" si="31"/>
        <v>0</v>
      </c>
    </row>
    <row r="25" spans="1:66" ht="15">
      <c r="A25" s="97">
        <v>18</v>
      </c>
      <c r="B25" s="102" t="s">
        <v>18</v>
      </c>
      <c r="C25" s="103" t="s">
        <v>17</v>
      </c>
      <c r="D25" s="298">
        <v>3300</v>
      </c>
      <c r="E25" s="58"/>
      <c r="F25" s="6">
        <f t="shared" si="17"/>
        <v>0</v>
      </c>
      <c r="G25" s="6"/>
      <c r="H25" s="6">
        <f t="shared" si="18"/>
        <v>0</v>
      </c>
      <c r="I25" s="6"/>
      <c r="J25" s="6">
        <f t="shared" si="19"/>
        <v>0</v>
      </c>
      <c r="K25" s="6"/>
      <c r="L25" s="6">
        <f t="shared" si="20"/>
        <v>0</v>
      </c>
      <c r="M25" s="6"/>
      <c r="N25" s="6">
        <f t="shared" si="21"/>
        <v>0</v>
      </c>
      <c r="O25" s="6"/>
      <c r="P25" s="6">
        <f t="shared" si="22"/>
        <v>0</v>
      </c>
      <c r="Q25" s="6"/>
      <c r="R25" s="6">
        <f t="shared" si="23"/>
        <v>0</v>
      </c>
      <c r="S25" s="6"/>
      <c r="T25" s="6">
        <f t="shared" si="24"/>
        <v>0</v>
      </c>
      <c r="U25" s="6"/>
      <c r="V25" s="95">
        <f t="shared" si="25"/>
        <v>0</v>
      </c>
      <c r="W25" s="6"/>
      <c r="X25" s="6">
        <f t="shared" si="26"/>
        <v>0</v>
      </c>
      <c r="Y25" s="6"/>
      <c r="Z25" s="6">
        <f t="shared" si="27"/>
        <v>0</v>
      </c>
      <c r="AA25" s="6"/>
      <c r="AB25" s="193">
        <f t="shared" si="28"/>
        <v>0</v>
      </c>
      <c r="AC25" s="6"/>
      <c r="AD25" s="6">
        <f t="shared" si="0"/>
        <v>0</v>
      </c>
      <c r="AE25" s="6"/>
      <c r="AF25" s="6">
        <f t="shared" si="29"/>
        <v>0</v>
      </c>
      <c r="AG25" s="6"/>
      <c r="AH25" s="6">
        <f t="shared" si="1"/>
        <v>0</v>
      </c>
      <c r="AI25" s="193"/>
      <c r="AJ25" s="193">
        <f t="shared" si="2"/>
        <v>0</v>
      </c>
      <c r="AK25" s="193"/>
      <c r="AL25" s="193">
        <f t="shared" si="3"/>
        <v>0</v>
      </c>
      <c r="AM25" s="193"/>
      <c r="AN25" s="193">
        <f t="shared" si="4"/>
        <v>0</v>
      </c>
      <c r="AO25" s="193"/>
      <c r="AP25" s="193">
        <f t="shared" si="5"/>
        <v>0</v>
      </c>
      <c r="AQ25" s="193"/>
      <c r="AR25" s="204">
        <f t="shared" si="6"/>
        <v>0</v>
      </c>
      <c r="AS25" s="193"/>
      <c r="AT25" s="193">
        <f t="shared" si="7"/>
        <v>0</v>
      </c>
      <c r="AU25" s="193"/>
      <c r="AV25" s="193">
        <f t="shared" si="8"/>
        <v>0</v>
      </c>
      <c r="AW25" s="193"/>
      <c r="AX25" s="193">
        <f t="shared" si="9"/>
        <v>0</v>
      </c>
      <c r="AY25" s="193"/>
      <c r="AZ25" s="193">
        <f t="shared" si="10"/>
        <v>0</v>
      </c>
      <c r="BA25" s="193"/>
      <c r="BB25" s="193">
        <f t="shared" si="11"/>
        <v>0</v>
      </c>
      <c r="BC25" s="193"/>
      <c r="BD25" s="193">
        <f t="shared" si="12"/>
        <v>0</v>
      </c>
      <c r="BE25" s="193"/>
      <c r="BF25" s="193">
        <f t="shared" si="13"/>
        <v>0</v>
      </c>
      <c r="BG25" s="193"/>
      <c r="BH25" s="193">
        <f t="shared" si="14"/>
        <v>0</v>
      </c>
      <c r="BI25" s="193"/>
      <c r="BJ25" s="193">
        <f t="shared" si="15"/>
        <v>0</v>
      </c>
      <c r="BK25" s="193"/>
      <c r="BL25" s="193">
        <f t="shared" si="16"/>
        <v>0</v>
      </c>
      <c r="BM25" s="203">
        <f t="shared" si="30"/>
        <v>0</v>
      </c>
      <c r="BN25" s="203">
        <f t="shared" si="31"/>
        <v>0</v>
      </c>
    </row>
    <row r="26" spans="1:66" ht="15">
      <c r="A26" s="97">
        <v>19</v>
      </c>
      <c r="B26" s="102" t="s">
        <v>20</v>
      </c>
      <c r="C26" s="103" t="s">
        <v>17</v>
      </c>
      <c r="D26" s="298">
        <v>5500</v>
      </c>
      <c r="E26" s="58"/>
      <c r="F26" s="6">
        <f t="shared" si="17"/>
        <v>0</v>
      </c>
      <c r="G26" s="6"/>
      <c r="H26" s="6">
        <f t="shared" si="18"/>
        <v>0</v>
      </c>
      <c r="I26" s="6"/>
      <c r="J26" s="6">
        <f t="shared" si="19"/>
        <v>0</v>
      </c>
      <c r="K26" s="6"/>
      <c r="L26" s="6">
        <f t="shared" si="20"/>
        <v>0</v>
      </c>
      <c r="M26" s="6"/>
      <c r="N26" s="6">
        <f t="shared" si="21"/>
        <v>0</v>
      </c>
      <c r="O26" s="6"/>
      <c r="P26" s="6">
        <f t="shared" si="22"/>
        <v>0</v>
      </c>
      <c r="Q26" s="6"/>
      <c r="R26" s="6">
        <f t="shared" si="23"/>
        <v>0</v>
      </c>
      <c r="S26" s="6"/>
      <c r="T26" s="6">
        <f t="shared" si="24"/>
        <v>0</v>
      </c>
      <c r="U26" s="6"/>
      <c r="V26" s="95">
        <f t="shared" si="25"/>
        <v>0</v>
      </c>
      <c r="W26" s="6"/>
      <c r="X26" s="6">
        <f t="shared" si="26"/>
        <v>0</v>
      </c>
      <c r="Y26" s="6"/>
      <c r="Z26" s="6">
        <f t="shared" si="27"/>
        <v>0</v>
      </c>
      <c r="AA26" s="6"/>
      <c r="AB26" s="193">
        <f t="shared" si="28"/>
        <v>0</v>
      </c>
      <c r="AC26" s="6"/>
      <c r="AD26" s="6">
        <f t="shared" si="0"/>
        <v>0</v>
      </c>
      <c r="AE26" s="6"/>
      <c r="AF26" s="6">
        <f t="shared" si="29"/>
        <v>0</v>
      </c>
      <c r="AG26" s="6"/>
      <c r="AH26" s="6">
        <f t="shared" si="1"/>
        <v>0</v>
      </c>
      <c r="AI26" s="193"/>
      <c r="AJ26" s="193">
        <f t="shared" si="2"/>
        <v>0</v>
      </c>
      <c r="AK26" s="193"/>
      <c r="AL26" s="193">
        <f t="shared" si="3"/>
        <v>0</v>
      </c>
      <c r="AM26" s="193"/>
      <c r="AN26" s="193">
        <f t="shared" si="4"/>
        <v>0</v>
      </c>
      <c r="AO26" s="193"/>
      <c r="AP26" s="193">
        <f t="shared" si="5"/>
        <v>0</v>
      </c>
      <c r="AQ26" s="193"/>
      <c r="AR26" s="204">
        <f t="shared" si="6"/>
        <v>0</v>
      </c>
      <c r="AS26" s="193"/>
      <c r="AT26" s="193">
        <f t="shared" si="7"/>
        <v>0</v>
      </c>
      <c r="AU26" s="193"/>
      <c r="AV26" s="193">
        <f t="shared" si="8"/>
        <v>0</v>
      </c>
      <c r="AW26" s="193"/>
      <c r="AX26" s="193">
        <f t="shared" si="9"/>
        <v>0</v>
      </c>
      <c r="AY26" s="193"/>
      <c r="AZ26" s="193">
        <f t="shared" si="10"/>
        <v>0</v>
      </c>
      <c r="BA26" s="193"/>
      <c r="BB26" s="193">
        <f t="shared" si="11"/>
        <v>0</v>
      </c>
      <c r="BC26" s="193"/>
      <c r="BD26" s="193">
        <f t="shared" si="12"/>
        <v>0</v>
      </c>
      <c r="BE26" s="193"/>
      <c r="BF26" s="193">
        <f t="shared" si="13"/>
        <v>0</v>
      </c>
      <c r="BG26" s="193"/>
      <c r="BH26" s="193">
        <f t="shared" si="14"/>
        <v>0</v>
      </c>
      <c r="BI26" s="193"/>
      <c r="BJ26" s="193">
        <f t="shared" si="15"/>
        <v>0</v>
      </c>
      <c r="BK26" s="193"/>
      <c r="BL26" s="193">
        <f t="shared" si="16"/>
        <v>0</v>
      </c>
      <c r="BM26" s="203">
        <f t="shared" si="30"/>
        <v>0</v>
      </c>
      <c r="BN26" s="203">
        <f t="shared" si="31"/>
        <v>0</v>
      </c>
    </row>
    <row r="27" spans="1:66" ht="15">
      <c r="A27" s="97">
        <v>20</v>
      </c>
      <c r="B27" s="112" t="s">
        <v>73</v>
      </c>
      <c r="C27" s="103"/>
      <c r="D27" s="298"/>
      <c r="E27" s="58"/>
      <c r="F27" s="6">
        <f t="shared" si="17"/>
        <v>0</v>
      </c>
      <c r="G27" s="6"/>
      <c r="H27" s="6">
        <f t="shared" si="18"/>
        <v>0</v>
      </c>
      <c r="I27" s="6"/>
      <c r="J27" s="6">
        <f t="shared" si="19"/>
        <v>0</v>
      </c>
      <c r="K27" s="6"/>
      <c r="L27" s="6">
        <f t="shared" si="20"/>
        <v>0</v>
      </c>
      <c r="M27" s="6"/>
      <c r="N27" s="6">
        <f t="shared" si="21"/>
        <v>0</v>
      </c>
      <c r="O27" s="6"/>
      <c r="P27" s="6">
        <f t="shared" si="22"/>
        <v>0</v>
      </c>
      <c r="Q27" s="6"/>
      <c r="R27" s="6">
        <f t="shared" si="23"/>
        <v>0</v>
      </c>
      <c r="S27" s="6"/>
      <c r="T27" s="6">
        <f t="shared" si="24"/>
        <v>0</v>
      </c>
      <c r="U27" s="6"/>
      <c r="V27" s="95">
        <f t="shared" si="25"/>
        <v>0</v>
      </c>
      <c r="W27" s="6"/>
      <c r="X27" s="6">
        <f t="shared" si="26"/>
        <v>0</v>
      </c>
      <c r="Y27" s="6"/>
      <c r="Z27" s="6">
        <f t="shared" si="27"/>
        <v>0</v>
      </c>
      <c r="AA27" s="6"/>
      <c r="AB27" s="193">
        <f t="shared" si="28"/>
        <v>0</v>
      </c>
      <c r="AC27" s="6"/>
      <c r="AD27" s="6">
        <f t="shared" si="0"/>
        <v>0</v>
      </c>
      <c r="AE27" s="6"/>
      <c r="AF27" s="6">
        <f t="shared" si="29"/>
        <v>0</v>
      </c>
      <c r="AG27" s="6"/>
      <c r="AH27" s="6">
        <f t="shared" si="1"/>
        <v>0</v>
      </c>
      <c r="AI27" s="193"/>
      <c r="AJ27" s="193">
        <f t="shared" si="2"/>
        <v>0</v>
      </c>
      <c r="AK27" s="193"/>
      <c r="AL27" s="193">
        <f t="shared" si="3"/>
        <v>0</v>
      </c>
      <c r="AM27" s="193"/>
      <c r="AN27" s="193">
        <f t="shared" si="4"/>
        <v>0</v>
      </c>
      <c r="AO27" s="193"/>
      <c r="AP27" s="193">
        <f t="shared" si="5"/>
        <v>0</v>
      </c>
      <c r="AQ27" s="193"/>
      <c r="AR27" s="204">
        <f t="shared" si="6"/>
        <v>0</v>
      </c>
      <c r="AS27" s="193"/>
      <c r="AT27" s="193">
        <f t="shared" si="7"/>
        <v>0</v>
      </c>
      <c r="AU27" s="193"/>
      <c r="AV27" s="193">
        <f t="shared" si="8"/>
        <v>0</v>
      </c>
      <c r="AW27" s="193"/>
      <c r="AX27" s="193">
        <f t="shared" si="9"/>
        <v>0</v>
      </c>
      <c r="AY27" s="193"/>
      <c r="AZ27" s="193">
        <f t="shared" si="10"/>
        <v>0</v>
      </c>
      <c r="BA27" s="193"/>
      <c r="BB27" s="193">
        <f t="shared" si="11"/>
        <v>0</v>
      </c>
      <c r="BC27" s="193"/>
      <c r="BD27" s="193">
        <f t="shared" si="12"/>
        <v>0</v>
      </c>
      <c r="BE27" s="193"/>
      <c r="BF27" s="193">
        <f t="shared" si="13"/>
        <v>0</v>
      </c>
      <c r="BG27" s="193"/>
      <c r="BH27" s="193">
        <f t="shared" si="14"/>
        <v>0</v>
      </c>
      <c r="BI27" s="193"/>
      <c r="BJ27" s="193">
        <f t="shared" si="15"/>
        <v>0</v>
      </c>
      <c r="BK27" s="193"/>
      <c r="BL27" s="193">
        <f t="shared" si="16"/>
        <v>0</v>
      </c>
      <c r="BM27" s="203">
        <f t="shared" si="30"/>
        <v>0</v>
      </c>
      <c r="BN27" s="203">
        <f t="shared" si="31"/>
        <v>0</v>
      </c>
    </row>
    <row r="28" spans="1:66" ht="15">
      <c r="A28" s="97">
        <v>21</v>
      </c>
      <c r="B28" s="102" t="s">
        <v>8</v>
      </c>
      <c r="C28" s="103" t="s">
        <v>9</v>
      </c>
      <c r="D28" s="298">
        <v>330</v>
      </c>
      <c r="E28" s="58"/>
      <c r="F28" s="6">
        <f t="shared" si="17"/>
        <v>0</v>
      </c>
      <c r="G28" s="6"/>
      <c r="H28" s="6">
        <f t="shared" si="18"/>
        <v>0</v>
      </c>
      <c r="I28" s="6"/>
      <c r="J28" s="6">
        <f t="shared" si="19"/>
        <v>0</v>
      </c>
      <c r="K28" s="6"/>
      <c r="L28" s="6">
        <f t="shared" si="20"/>
        <v>0</v>
      </c>
      <c r="M28" s="6"/>
      <c r="N28" s="6">
        <f t="shared" si="21"/>
        <v>0</v>
      </c>
      <c r="O28" s="6"/>
      <c r="P28" s="6">
        <f t="shared" si="22"/>
        <v>0</v>
      </c>
      <c r="Q28" s="6"/>
      <c r="R28" s="6">
        <f t="shared" si="23"/>
        <v>0</v>
      </c>
      <c r="S28" s="6"/>
      <c r="T28" s="6">
        <f t="shared" si="24"/>
        <v>0</v>
      </c>
      <c r="U28" s="6"/>
      <c r="V28" s="95">
        <f t="shared" si="25"/>
        <v>0</v>
      </c>
      <c r="W28" s="6"/>
      <c r="X28" s="6">
        <f t="shared" si="26"/>
        <v>0</v>
      </c>
      <c r="Y28" s="6"/>
      <c r="Z28" s="6">
        <f t="shared" si="27"/>
        <v>0</v>
      </c>
      <c r="AA28" s="6"/>
      <c r="AB28" s="193">
        <f t="shared" si="28"/>
        <v>0</v>
      </c>
      <c r="AC28" s="6"/>
      <c r="AD28" s="6">
        <f t="shared" si="0"/>
        <v>0</v>
      </c>
      <c r="AE28" s="6"/>
      <c r="AF28" s="6">
        <f t="shared" si="29"/>
        <v>0</v>
      </c>
      <c r="AG28" s="6"/>
      <c r="AH28" s="6">
        <f t="shared" si="1"/>
        <v>0</v>
      </c>
      <c r="AI28" s="193"/>
      <c r="AJ28" s="193">
        <f t="shared" si="2"/>
        <v>0</v>
      </c>
      <c r="AK28" s="193"/>
      <c r="AL28" s="193">
        <f t="shared" si="3"/>
        <v>0</v>
      </c>
      <c r="AM28" s="193"/>
      <c r="AN28" s="193">
        <f t="shared" si="4"/>
        <v>0</v>
      </c>
      <c r="AO28" s="193"/>
      <c r="AP28" s="193">
        <f t="shared" si="5"/>
        <v>0</v>
      </c>
      <c r="AQ28" s="193"/>
      <c r="AR28" s="204">
        <f t="shared" si="6"/>
        <v>0</v>
      </c>
      <c r="AS28" s="193"/>
      <c r="AT28" s="193">
        <f t="shared" si="7"/>
        <v>0</v>
      </c>
      <c r="AU28" s="193"/>
      <c r="AV28" s="193">
        <f t="shared" si="8"/>
        <v>0</v>
      </c>
      <c r="AW28" s="193"/>
      <c r="AX28" s="193">
        <f t="shared" si="9"/>
        <v>0</v>
      </c>
      <c r="AY28" s="193"/>
      <c r="AZ28" s="193">
        <f t="shared" si="10"/>
        <v>0</v>
      </c>
      <c r="BA28" s="193"/>
      <c r="BB28" s="193">
        <f t="shared" si="11"/>
        <v>0</v>
      </c>
      <c r="BC28" s="193"/>
      <c r="BD28" s="193">
        <f t="shared" si="12"/>
        <v>0</v>
      </c>
      <c r="BE28" s="193"/>
      <c r="BF28" s="193">
        <f t="shared" si="13"/>
        <v>0</v>
      </c>
      <c r="BG28" s="193"/>
      <c r="BH28" s="193">
        <f t="shared" si="14"/>
        <v>0</v>
      </c>
      <c r="BI28" s="193"/>
      <c r="BJ28" s="193">
        <f t="shared" si="15"/>
        <v>0</v>
      </c>
      <c r="BK28" s="193"/>
      <c r="BL28" s="193">
        <f t="shared" si="16"/>
        <v>0</v>
      </c>
      <c r="BM28" s="203">
        <f t="shared" si="30"/>
        <v>0</v>
      </c>
      <c r="BN28" s="203">
        <f t="shared" si="31"/>
        <v>0</v>
      </c>
    </row>
    <row r="29" spans="1:66" ht="15">
      <c r="A29" s="97">
        <v>22</v>
      </c>
      <c r="B29" s="102" t="s">
        <v>10</v>
      </c>
      <c r="C29" s="103" t="s">
        <v>9</v>
      </c>
      <c r="D29" s="298">
        <v>380</v>
      </c>
      <c r="E29" s="58"/>
      <c r="F29" s="6">
        <f t="shared" si="17"/>
        <v>0</v>
      </c>
      <c r="G29" s="6"/>
      <c r="H29" s="6">
        <f t="shared" si="18"/>
        <v>0</v>
      </c>
      <c r="I29" s="6"/>
      <c r="J29" s="6">
        <f t="shared" si="19"/>
        <v>0</v>
      </c>
      <c r="K29" s="6"/>
      <c r="L29" s="6">
        <f t="shared" si="20"/>
        <v>0</v>
      </c>
      <c r="M29" s="6"/>
      <c r="N29" s="6">
        <f t="shared" si="21"/>
        <v>0</v>
      </c>
      <c r="O29" s="6"/>
      <c r="P29" s="6">
        <f t="shared" si="22"/>
        <v>0</v>
      </c>
      <c r="Q29" s="6"/>
      <c r="R29" s="6">
        <f t="shared" si="23"/>
        <v>0</v>
      </c>
      <c r="S29" s="6"/>
      <c r="T29" s="6">
        <f t="shared" si="24"/>
        <v>0</v>
      </c>
      <c r="U29" s="6"/>
      <c r="V29" s="95">
        <f t="shared" si="25"/>
        <v>0</v>
      </c>
      <c r="W29" s="6"/>
      <c r="X29" s="6">
        <f t="shared" si="26"/>
        <v>0</v>
      </c>
      <c r="Y29" s="6"/>
      <c r="Z29" s="6">
        <f t="shared" si="27"/>
        <v>0</v>
      </c>
      <c r="AA29" s="6"/>
      <c r="AB29" s="193">
        <f t="shared" si="28"/>
        <v>0</v>
      </c>
      <c r="AC29" s="6"/>
      <c r="AD29" s="6">
        <f t="shared" si="0"/>
        <v>0</v>
      </c>
      <c r="AE29" s="6"/>
      <c r="AF29" s="6">
        <f t="shared" si="29"/>
        <v>0</v>
      </c>
      <c r="AG29" s="6"/>
      <c r="AH29" s="6">
        <f t="shared" si="1"/>
        <v>0</v>
      </c>
      <c r="AI29" s="193"/>
      <c r="AJ29" s="193">
        <f t="shared" si="2"/>
        <v>0</v>
      </c>
      <c r="AK29" s="193"/>
      <c r="AL29" s="193">
        <f t="shared" si="3"/>
        <v>0</v>
      </c>
      <c r="AM29" s="193"/>
      <c r="AN29" s="193">
        <f t="shared" si="4"/>
        <v>0</v>
      </c>
      <c r="AO29" s="193"/>
      <c r="AP29" s="193">
        <f t="shared" si="5"/>
        <v>0</v>
      </c>
      <c r="AQ29" s="193"/>
      <c r="AR29" s="204">
        <f t="shared" si="6"/>
        <v>0</v>
      </c>
      <c r="AS29" s="193"/>
      <c r="AT29" s="193">
        <f t="shared" si="7"/>
        <v>0</v>
      </c>
      <c r="AU29" s="193"/>
      <c r="AV29" s="193">
        <f t="shared" si="8"/>
        <v>0</v>
      </c>
      <c r="AW29" s="193"/>
      <c r="AX29" s="193">
        <f t="shared" si="9"/>
        <v>0</v>
      </c>
      <c r="AY29" s="193"/>
      <c r="AZ29" s="193">
        <f t="shared" si="10"/>
        <v>0</v>
      </c>
      <c r="BA29" s="193"/>
      <c r="BB29" s="193">
        <f t="shared" si="11"/>
        <v>0</v>
      </c>
      <c r="BC29" s="193"/>
      <c r="BD29" s="193">
        <f t="shared" si="12"/>
        <v>0</v>
      </c>
      <c r="BE29" s="193"/>
      <c r="BF29" s="193">
        <f t="shared" si="13"/>
        <v>0</v>
      </c>
      <c r="BG29" s="193"/>
      <c r="BH29" s="193">
        <f t="shared" si="14"/>
        <v>0</v>
      </c>
      <c r="BI29" s="193"/>
      <c r="BJ29" s="193">
        <f t="shared" si="15"/>
        <v>0</v>
      </c>
      <c r="BK29" s="193"/>
      <c r="BL29" s="193">
        <f t="shared" si="16"/>
        <v>0</v>
      </c>
      <c r="BM29" s="203">
        <f t="shared" si="30"/>
        <v>0</v>
      </c>
      <c r="BN29" s="203">
        <f t="shared" si="31"/>
        <v>0</v>
      </c>
    </row>
    <row r="30" spans="1:66" ht="15">
      <c r="A30" s="97">
        <v>23</v>
      </c>
      <c r="B30" s="102" t="s">
        <v>21</v>
      </c>
      <c r="C30" s="103" t="s">
        <v>9</v>
      </c>
      <c r="D30" s="298">
        <v>480</v>
      </c>
      <c r="E30" s="58"/>
      <c r="F30" s="6">
        <f t="shared" si="17"/>
        <v>0</v>
      </c>
      <c r="G30" s="6"/>
      <c r="H30" s="6">
        <f t="shared" si="18"/>
        <v>0</v>
      </c>
      <c r="I30" s="6"/>
      <c r="J30" s="6">
        <f t="shared" si="19"/>
        <v>0</v>
      </c>
      <c r="K30" s="6"/>
      <c r="L30" s="6">
        <f t="shared" si="20"/>
        <v>0</v>
      </c>
      <c r="M30" s="6"/>
      <c r="N30" s="6">
        <f t="shared" si="21"/>
        <v>0</v>
      </c>
      <c r="O30" s="6"/>
      <c r="P30" s="6">
        <f t="shared" si="22"/>
        <v>0</v>
      </c>
      <c r="Q30" s="6"/>
      <c r="R30" s="6">
        <f t="shared" si="23"/>
        <v>0</v>
      </c>
      <c r="S30" s="6"/>
      <c r="T30" s="6">
        <f t="shared" si="24"/>
        <v>0</v>
      </c>
      <c r="U30" s="6"/>
      <c r="V30" s="95">
        <f t="shared" si="25"/>
        <v>0</v>
      </c>
      <c r="W30" s="6"/>
      <c r="X30" s="6">
        <f t="shared" si="26"/>
        <v>0</v>
      </c>
      <c r="Y30" s="6"/>
      <c r="Z30" s="6">
        <f t="shared" si="27"/>
        <v>0</v>
      </c>
      <c r="AA30" s="6"/>
      <c r="AB30" s="193">
        <f t="shared" si="28"/>
        <v>0</v>
      </c>
      <c r="AC30" s="6"/>
      <c r="AD30" s="6">
        <f t="shared" si="0"/>
        <v>0</v>
      </c>
      <c r="AE30" s="6"/>
      <c r="AF30" s="6">
        <f t="shared" si="29"/>
        <v>0</v>
      </c>
      <c r="AG30" s="6"/>
      <c r="AH30" s="6">
        <f t="shared" si="1"/>
        <v>0</v>
      </c>
      <c r="AI30" s="193"/>
      <c r="AJ30" s="193">
        <f t="shared" si="2"/>
        <v>0</v>
      </c>
      <c r="AK30" s="193"/>
      <c r="AL30" s="193">
        <f t="shared" si="3"/>
        <v>0</v>
      </c>
      <c r="AM30" s="193"/>
      <c r="AN30" s="193">
        <f t="shared" si="4"/>
        <v>0</v>
      </c>
      <c r="AO30" s="193"/>
      <c r="AP30" s="193">
        <f t="shared" si="5"/>
        <v>0</v>
      </c>
      <c r="AQ30" s="193"/>
      <c r="AR30" s="204">
        <f t="shared" si="6"/>
        <v>0</v>
      </c>
      <c r="AS30" s="193"/>
      <c r="AT30" s="193">
        <f t="shared" si="7"/>
        <v>0</v>
      </c>
      <c r="AU30" s="193"/>
      <c r="AV30" s="193">
        <f t="shared" si="8"/>
        <v>0</v>
      </c>
      <c r="AW30" s="193"/>
      <c r="AX30" s="193">
        <f t="shared" si="9"/>
        <v>0</v>
      </c>
      <c r="AY30" s="193"/>
      <c r="AZ30" s="193">
        <f t="shared" si="10"/>
        <v>0</v>
      </c>
      <c r="BA30" s="193"/>
      <c r="BB30" s="193">
        <f t="shared" si="11"/>
        <v>0</v>
      </c>
      <c r="BC30" s="193"/>
      <c r="BD30" s="193">
        <f t="shared" si="12"/>
        <v>0</v>
      </c>
      <c r="BE30" s="193"/>
      <c r="BF30" s="193">
        <f t="shared" si="13"/>
        <v>0</v>
      </c>
      <c r="BG30" s="193"/>
      <c r="BH30" s="193">
        <f t="shared" si="14"/>
        <v>0</v>
      </c>
      <c r="BI30" s="193"/>
      <c r="BJ30" s="193">
        <f t="shared" si="15"/>
        <v>0</v>
      </c>
      <c r="BK30" s="193"/>
      <c r="BL30" s="193">
        <f t="shared" si="16"/>
        <v>0</v>
      </c>
      <c r="BM30" s="203">
        <f t="shared" si="30"/>
        <v>0</v>
      </c>
      <c r="BN30" s="203">
        <f t="shared" si="31"/>
        <v>0</v>
      </c>
    </row>
    <row r="31" spans="1:66" ht="15">
      <c r="A31" s="97">
        <v>24</v>
      </c>
      <c r="B31" s="102" t="s">
        <v>22</v>
      </c>
      <c r="C31" s="103" t="s">
        <v>9</v>
      </c>
      <c r="D31" s="298">
        <v>520</v>
      </c>
      <c r="E31" s="58"/>
      <c r="F31" s="6">
        <f t="shared" si="17"/>
        <v>0</v>
      </c>
      <c r="G31" s="6"/>
      <c r="H31" s="6">
        <f t="shared" si="18"/>
        <v>0</v>
      </c>
      <c r="I31" s="6"/>
      <c r="J31" s="6">
        <f t="shared" si="19"/>
        <v>0</v>
      </c>
      <c r="K31" s="6"/>
      <c r="L31" s="6">
        <f t="shared" si="20"/>
        <v>0</v>
      </c>
      <c r="M31" s="6"/>
      <c r="N31" s="6">
        <f t="shared" si="21"/>
        <v>0</v>
      </c>
      <c r="O31" s="6"/>
      <c r="P31" s="6">
        <f t="shared" si="22"/>
        <v>0</v>
      </c>
      <c r="Q31" s="6"/>
      <c r="R31" s="6">
        <f t="shared" si="23"/>
        <v>0</v>
      </c>
      <c r="S31" s="6"/>
      <c r="T31" s="6">
        <f t="shared" si="24"/>
        <v>0</v>
      </c>
      <c r="U31" s="6"/>
      <c r="V31" s="95">
        <f t="shared" si="25"/>
        <v>0</v>
      </c>
      <c r="W31" s="6"/>
      <c r="X31" s="6">
        <f t="shared" si="26"/>
        <v>0</v>
      </c>
      <c r="Y31" s="6"/>
      <c r="Z31" s="6">
        <f t="shared" si="27"/>
        <v>0</v>
      </c>
      <c r="AA31" s="6"/>
      <c r="AB31" s="193">
        <f t="shared" si="28"/>
        <v>0</v>
      </c>
      <c r="AC31" s="6"/>
      <c r="AD31" s="6">
        <f t="shared" si="0"/>
        <v>0</v>
      </c>
      <c r="AE31" s="6"/>
      <c r="AF31" s="6">
        <f t="shared" si="29"/>
        <v>0</v>
      </c>
      <c r="AG31" s="6"/>
      <c r="AH31" s="6">
        <f t="shared" si="1"/>
        <v>0</v>
      </c>
      <c r="AI31" s="193"/>
      <c r="AJ31" s="193">
        <f t="shared" si="2"/>
        <v>0</v>
      </c>
      <c r="AK31" s="193"/>
      <c r="AL31" s="193">
        <f t="shared" si="3"/>
        <v>0</v>
      </c>
      <c r="AM31" s="193"/>
      <c r="AN31" s="193">
        <f t="shared" si="4"/>
        <v>0</v>
      </c>
      <c r="AO31" s="193"/>
      <c r="AP31" s="193">
        <f t="shared" si="5"/>
        <v>0</v>
      </c>
      <c r="AQ31" s="193"/>
      <c r="AR31" s="204">
        <f t="shared" si="6"/>
        <v>0</v>
      </c>
      <c r="AS31" s="193"/>
      <c r="AT31" s="193">
        <f t="shared" si="7"/>
        <v>0</v>
      </c>
      <c r="AU31" s="193"/>
      <c r="AV31" s="193">
        <f t="shared" si="8"/>
        <v>0</v>
      </c>
      <c r="AW31" s="193"/>
      <c r="AX31" s="193">
        <f t="shared" si="9"/>
        <v>0</v>
      </c>
      <c r="AY31" s="193"/>
      <c r="AZ31" s="193">
        <f t="shared" si="10"/>
        <v>0</v>
      </c>
      <c r="BA31" s="193"/>
      <c r="BB31" s="193">
        <f t="shared" si="11"/>
        <v>0</v>
      </c>
      <c r="BC31" s="193"/>
      <c r="BD31" s="193">
        <f t="shared" si="12"/>
        <v>0</v>
      </c>
      <c r="BE31" s="193"/>
      <c r="BF31" s="193">
        <f t="shared" si="13"/>
        <v>0</v>
      </c>
      <c r="BG31" s="193"/>
      <c r="BH31" s="193">
        <f t="shared" si="14"/>
        <v>0</v>
      </c>
      <c r="BI31" s="193"/>
      <c r="BJ31" s="193">
        <f t="shared" si="15"/>
        <v>0</v>
      </c>
      <c r="BK31" s="193"/>
      <c r="BL31" s="193">
        <f t="shared" si="16"/>
        <v>0</v>
      </c>
      <c r="BM31" s="203">
        <f t="shared" si="30"/>
        <v>0</v>
      </c>
      <c r="BN31" s="203">
        <f t="shared" si="31"/>
        <v>0</v>
      </c>
    </row>
    <row r="32" spans="1:66" ht="15">
      <c r="A32" s="97">
        <v>25</v>
      </c>
      <c r="B32" s="102" t="s">
        <v>13</v>
      </c>
      <c r="C32" s="103" t="s">
        <v>9</v>
      </c>
      <c r="D32" s="298">
        <v>550</v>
      </c>
      <c r="E32" s="58"/>
      <c r="F32" s="6">
        <f t="shared" si="17"/>
        <v>0</v>
      </c>
      <c r="G32" s="6"/>
      <c r="H32" s="6">
        <f t="shared" si="18"/>
        <v>0</v>
      </c>
      <c r="I32" s="6"/>
      <c r="J32" s="6">
        <f t="shared" si="19"/>
        <v>0</v>
      </c>
      <c r="K32" s="6"/>
      <c r="L32" s="6">
        <f t="shared" si="20"/>
        <v>0</v>
      </c>
      <c r="M32" s="6"/>
      <c r="N32" s="6">
        <f t="shared" si="21"/>
        <v>0</v>
      </c>
      <c r="O32" s="6"/>
      <c r="P32" s="6">
        <f t="shared" si="22"/>
        <v>0</v>
      </c>
      <c r="Q32" s="6"/>
      <c r="R32" s="6">
        <f t="shared" si="23"/>
        <v>0</v>
      </c>
      <c r="S32" s="6"/>
      <c r="T32" s="6">
        <f t="shared" si="24"/>
        <v>0</v>
      </c>
      <c r="U32" s="6"/>
      <c r="V32" s="95">
        <f t="shared" si="25"/>
        <v>0</v>
      </c>
      <c r="W32" s="6"/>
      <c r="X32" s="6">
        <f t="shared" si="26"/>
        <v>0</v>
      </c>
      <c r="Y32" s="6"/>
      <c r="Z32" s="6">
        <f t="shared" si="27"/>
        <v>0</v>
      </c>
      <c r="AA32" s="6"/>
      <c r="AB32" s="193">
        <f t="shared" si="28"/>
        <v>0</v>
      </c>
      <c r="AC32" s="6"/>
      <c r="AD32" s="6">
        <f t="shared" si="0"/>
        <v>0</v>
      </c>
      <c r="AE32" s="6"/>
      <c r="AF32" s="6">
        <f t="shared" si="29"/>
        <v>0</v>
      </c>
      <c r="AG32" s="6"/>
      <c r="AH32" s="6">
        <f t="shared" si="1"/>
        <v>0</v>
      </c>
      <c r="AI32" s="193"/>
      <c r="AJ32" s="193">
        <f t="shared" si="2"/>
        <v>0</v>
      </c>
      <c r="AK32" s="193"/>
      <c r="AL32" s="193">
        <f t="shared" si="3"/>
        <v>0</v>
      </c>
      <c r="AM32" s="193"/>
      <c r="AN32" s="193">
        <f t="shared" si="4"/>
        <v>0</v>
      </c>
      <c r="AO32" s="193"/>
      <c r="AP32" s="193">
        <f t="shared" si="5"/>
        <v>0</v>
      </c>
      <c r="AQ32" s="193"/>
      <c r="AR32" s="204">
        <f t="shared" si="6"/>
        <v>0</v>
      </c>
      <c r="AS32" s="193"/>
      <c r="AT32" s="193">
        <f t="shared" si="7"/>
        <v>0</v>
      </c>
      <c r="AU32" s="193"/>
      <c r="AV32" s="193">
        <f t="shared" si="8"/>
        <v>0</v>
      </c>
      <c r="AW32" s="193"/>
      <c r="AX32" s="193">
        <f t="shared" si="9"/>
        <v>0</v>
      </c>
      <c r="AY32" s="193"/>
      <c r="AZ32" s="193">
        <f t="shared" si="10"/>
        <v>0</v>
      </c>
      <c r="BA32" s="193"/>
      <c r="BB32" s="193">
        <f t="shared" si="11"/>
        <v>0</v>
      </c>
      <c r="BC32" s="193"/>
      <c r="BD32" s="193">
        <f t="shared" si="12"/>
        <v>0</v>
      </c>
      <c r="BE32" s="193"/>
      <c r="BF32" s="193">
        <f t="shared" si="13"/>
        <v>0</v>
      </c>
      <c r="BG32" s="193"/>
      <c r="BH32" s="193">
        <f t="shared" si="14"/>
        <v>0</v>
      </c>
      <c r="BI32" s="193"/>
      <c r="BJ32" s="193">
        <f t="shared" si="15"/>
        <v>0</v>
      </c>
      <c r="BK32" s="193"/>
      <c r="BL32" s="193">
        <f t="shared" si="16"/>
        <v>0</v>
      </c>
      <c r="BM32" s="203">
        <f t="shared" si="30"/>
        <v>0</v>
      </c>
      <c r="BN32" s="203">
        <f t="shared" si="31"/>
        <v>0</v>
      </c>
    </row>
    <row r="33" spans="1:66" ht="15">
      <c r="A33" s="97">
        <v>26</v>
      </c>
      <c r="B33" s="102" t="s">
        <v>23</v>
      </c>
      <c r="C33" s="103" t="s">
        <v>9</v>
      </c>
      <c r="D33" s="298">
        <v>700</v>
      </c>
      <c r="E33" s="58"/>
      <c r="F33" s="6">
        <f t="shared" si="17"/>
        <v>0</v>
      </c>
      <c r="G33" s="6"/>
      <c r="H33" s="6">
        <f t="shared" si="18"/>
        <v>0</v>
      </c>
      <c r="I33" s="6"/>
      <c r="J33" s="6">
        <f t="shared" si="19"/>
        <v>0</v>
      </c>
      <c r="K33" s="6"/>
      <c r="L33" s="6">
        <f t="shared" si="20"/>
        <v>0</v>
      </c>
      <c r="M33" s="6"/>
      <c r="N33" s="6">
        <f t="shared" si="21"/>
        <v>0</v>
      </c>
      <c r="O33" s="6"/>
      <c r="P33" s="6">
        <f t="shared" si="22"/>
        <v>0</v>
      </c>
      <c r="Q33" s="6"/>
      <c r="R33" s="6">
        <f t="shared" si="23"/>
        <v>0</v>
      </c>
      <c r="S33" s="6"/>
      <c r="T33" s="6">
        <f t="shared" si="24"/>
        <v>0</v>
      </c>
      <c r="U33" s="6"/>
      <c r="V33" s="95">
        <f t="shared" si="25"/>
        <v>0</v>
      </c>
      <c r="W33" s="6"/>
      <c r="X33" s="6">
        <f t="shared" si="26"/>
        <v>0</v>
      </c>
      <c r="Y33" s="6"/>
      <c r="Z33" s="6">
        <f t="shared" si="27"/>
        <v>0</v>
      </c>
      <c r="AA33" s="6"/>
      <c r="AB33" s="193">
        <f t="shared" si="28"/>
        <v>0</v>
      </c>
      <c r="AC33" s="6"/>
      <c r="AD33" s="6">
        <f t="shared" si="0"/>
        <v>0</v>
      </c>
      <c r="AE33" s="6"/>
      <c r="AF33" s="6">
        <f t="shared" si="29"/>
        <v>0</v>
      </c>
      <c r="AG33" s="6"/>
      <c r="AH33" s="6">
        <f t="shared" si="1"/>
        <v>0</v>
      </c>
      <c r="AI33" s="193"/>
      <c r="AJ33" s="193">
        <f t="shared" si="2"/>
        <v>0</v>
      </c>
      <c r="AK33" s="193"/>
      <c r="AL33" s="193">
        <f t="shared" si="3"/>
        <v>0</v>
      </c>
      <c r="AM33" s="193"/>
      <c r="AN33" s="193">
        <f t="shared" si="4"/>
        <v>0</v>
      </c>
      <c r="AO33" s="193"/>
      <c r="AP33" s="193">
        <f t="shared" si="5"/>
        <v>0</v>
      </c>
      <c r="AQ33" s="193"/>
      <c r="AR33" s="204">
        <f t="shared" si="6"/>
        <v>0</v>
      </c>
      <c r="AS33" s="193"/>
      <c r="AT33" s="193">
        <f t="shared" si="7"/>
        <v>0</v>
      </c>
      <c r="AU33" s="193"/>
      <c r="AV33" s="193">
        <f t="shared" si="8"/>
        <v>0</v>
      </c>
      <c r="AW33" s="193"/>
      <c r="AX33" s="193">
        <f t="shared" si="9"/>
        <v>0</v>
      </c>
      <c r="AY33" s="193"/>
      <c r="AZ33" s="193">
        <f t="shared" si="10"/>
        <v>0</v>
      </c>
      <c r="BA33" s="193"/>
      <c r="BB33" s="193">
        <f t="shared" si="11"/>
        <v>0</v>
      </c>
      <c r="BC33" s="193"/>
      <c r="BD33" s="193">
        <f t="shared" si="12"/>
        <v>0</v>
      </c>
      <c r="BE33" s="193"/>
      <c r="BF33" s="193">
        <f t="shared" si="13"/>
        <v>0</v>
      </c>
      <c r="BG33" s="193"/>
      <c r="BH33" s="193">
        <f t="shared" si="14"/>
        <v>0</v>
      </c>
      <c r="BI33" s="193"/>
      <c r="BJ33" s="193">
        <f t="shared" si="15"/>
        <v>0</v>
      </c>
      <c r="BK33" s="193"/>
      <c r="BL33" s="193">
        <f t="shared" si="16"/>
        <v>0</v>
      </c>
      <c r="BM33" s="203">
        <f t="shared" si="30"/>
        <v>0</v>
      </c>
      <c r="BN33" s="203">
        <f t="shared" si="31"/>
        <v>0</v>
      </c>
    </row>
    <row r="34" spans="1:66" ht="15">
      <c r="A34" s="97">
        <v>27</v>
      </c>
      <c r="B34" s="102" t="s">
        <v>24</v>
      </c>
      <c r="C34" s="103" t="s">
        <v>9</v>
      </c>
      <c r="D34" s="298">
        <v>870</v>
      </c>
      <c r="E34" s="58"/>
      <c r="F34" s="6">
        <f t="shared" si="17"/>
        <v>0</v>
      </c>
      <c r="G34" s="6"/>
      <c r="H34" s="6">
        <f t="shared" si="18"/>
        <v>0</v>
      </c>
      <c r="I34" s="6"/>
      <c r="J34" s="6">
        <f t="shared" si="19"/>
        <v>0</v>
      </c>
      <c r="K34" s="6"/>
      <c r="L34" s="6">
        <f t="shared" si="20"/>
        <v>0</v>
      </c>
      <c r="M34" s="6"/>
      <c r="N34" s="6">
        <f t="shared" si="21"/>
        <v>0</v>
      </c>
      <c r="O34" s="6"/>
      <c r="P34" s="6">
        <f t="shared" si="22"/>
        <v>0</v>
      </c>
      <c r="Q34" s="6"/>
      <c r="R34" s="6">
        <f t="shared" si="23"/>
        <v>0</v>
      </c>
      <c r="S34" s="6"/>
      <c r="T34" s="6">
        <f t="shared" si="24"/>
        <v>0</v>
      </c>
      <c r="U34" s="6"/>
      <c r="V34" s="95">
        <f t="shared" si="25"/>
        <v>0</v>
      </c>
      <c r="W34" s="6"/>
      <c r="X34" s="6">
        <f t="shared" si="26"/>
        <v>0</v>
      </c>
      <c r="Y34" s="6"/>
      <c r="Z34" s="6">
        <f t="shared" si="27"/>
        <v>0</v>
      </c>
      <c r="AA34" s="6"/>
      <c r="AB34" s="193">
        <f t="shared" si="28"/>
        <v>0</v>
      </c>
      <c r="AC34" s="6"/>
      <c r="AD34" s="6">
        <f t="shared" si="0"/>
        <v>0</v>
      </c>
      <c r="AE34" s="6"/>
      <c r="AF34" s="6">
        <f t="shared" si="29"/>
        <v>0</v>
      </c>
      <c r="AG34" s="6"/>
      <c r="AH34" s="6">
        <f t="shared" si="1"/>
        <v>0</v>
      </c>
      <c r="AI34" s="193"/>
      <c r="AJ34" s="193">
        <f t="shared" si="2"/>
        <v>0</v>
      </c>
      <c r="AK34" s="193"/>
      <c r="AL34" s="193">
        <f t="shared" si="3"/>
        <v>0</v>
      </c>
      <c r="AM34" s="193"/>
      <c r="AN34" s="193">
        <f t="shared" si="4"/>
        <v>0</v>
      </c>
      <c r="AO34" s="193"/>
      <c r="AP34" s="193">
        <f t="shared" si="5"/>
        <v>0</v>
      </c>
      <c r="AQ34" s="193"/>
      <c r="AR34" s="204">
        <f t="shared" si="6"/>
        <v>0</v>
      </c>
      <c r="AS34" s="193"/>
      <c r="AT34" s="193">
        <f t="shared" si="7"/>
        <v>0</v>
      </c>
      <c r="AU34" s="193"/>
      <c r="AV34" s="193">
        <f t="shared" si="8"/>
        <v>0</v>
      </c>
      <c r="AW34" s="193"/>
      <c r="AX34" s="193">
        <f t="shared" si="9"/>
        <v>0</v>
      </c>
      <c r="AY34" s="193"/>
      <c r="AZ34" s="193">
        <f t="shared" si="10"/>
        <v>0</v>
      </c>
      <c r="BA34" s="193"/>
      <c r="BB34" s="193">
        <f t="shared" si="11"/>
        <v>0</v>
      </c>
      <c r="BC34" s="193"/>
      <c r="BD34" s="193">
        <f t="shared" si="12"/>
        <v>0</v>
      </c>
      <c r="BE34" s="193"/>
      <c r="BF34" s="193">
        <f t="shared" si="13"/>
        <v>0</v>
      </c>
      <c r="BG34" s="193"/>
      <c r="BH34" s="193">
        <f t="shared" si="14"/>
        <v>0</v>
      </c>
      <c r="BI34" s="193"/>
      <c r="BJ34" s="193">
        <f t="shared" si="15"/>
        <v>0</v>
      </c>
      <c r="BK34" s="193"/>
      <c r="BL34" s="193">
        <f t="shared" si="16"/>
        <v>0</v>
      </c>
      <c r="BM34" s="203">
        <f t="shared" si="30"/>
        <v>0</v>
      </c>
      <c r="BN34" s="203">
        <f t="shared" si="31"/>
        <v>0</v>
      </c>
    </row>
    <row r="35" spans="1:66" ht="15">
      <c r="A35" s="97">
        <v>28</v>
      </c>
      <c r="B35" s="102" t="s">
        <v>136</v>
      </c>
      <c r="C35" s="103"/>
      <c r="D35" s="298">
        <v>980</v>
      </c>
      <c r="E35" s="58"/>
      <c r="F35" s="6">
        <f t="shared" si="17"/>
        <v>0</v>
      </c>
      <c r="G35" s="6"/>
      <c r="H35" s="6">
        <f t="shared" si="18"/>
        <v>0</v>
      </c>
      <c r="I35" s="6"/>
      <c r="J35" s="6">
        <f t="shared" si="19"/>
        <v>0</v>
      </c>
      <c r="K35" s="6"/>
      <c r="L35" s="6">
        <f t="shared" si="20"/>
        <v>0</v>
      </c>
      <c r="M35" s="6"/>
      <c r="N35" s="6">
        <f t="shared" si="21"/>
        <v>0</v>
      </c>
      <c r="O35" s="6"/>
      <c r="P35" s="6">
        <f t="shared" si="22"/>
        <v>0</v>
      </c>
      <c r="Q35" s="6"/>
      <c r="R35" s="6">
        <f t="shared" si="23"/>
        <v>0</v>
      </c>
      <c r="S35" s="6"/>
      <c r="T35" s="6">
        <f t="shared" si="24"/>
        <v>0</v>
      </c>
      <c r="U35" s="6"/>
      <c r="V35" s="95">
        <f t="shared" si="25"/>
        <v>0</v>
      </c>
      <c r="W35" s="6"/>
      <c r="X35" s="6">
        <f t="shared" si="26"/>
        <v>0</v>
      </c>
      <c r="Y35" s="6"/>
      <c r="Z35" s="6">
        <f t="shared" si="27"/>
        <v>0</v>
      </c>
      <c r="AA35" s="6"/>
      <c r="AB35" s="193">
        <f t="shared" si="28"/>
        <v>0</v>
      </c>
      <c r="AC35" s="6"/>
      <c r="AD35" s="6">
        <f t="shared" si="0"/>
        <v>0</v>
      </c>
      <c r="AE35" s="6"/>
      <c r="AF35" s="6">
        <f t="shared" si="29"/>
        <v>0</v>
      </c>
      <c r="AG35" s="6"/>
      <c r="AH35" s="6">
        <f t="shared" si="1"/>
        <v>0</v>
      </c>
      <c r="AI35" s="193"/>
      <c r="AJ35" s="193">
        <f t="shared" si="2"/>
        <v>0</v>
      </c>
      <c r="AK35" s="193"/>
      <c r="AL35" s="193">
        <f t="shared" si="3"/>
        <v>0</v>
      </c>
      <c r="AM35" s="193"/>
      <c r="AN35" s="193">
        <f t="shared" si="4"/>
        <v>0</v>
      </c>
      <c r="AO35" s="193"/>
      <c r="AP35" s="193">
        <f t="shared" si="5"/>
        <v>0</v>
      </c>
      <c r="AQ35" s="193"/>
      <c r="AR35" s="204">
        <f t="shared" si="6"/>
        <v>0</v>
      </c>
      <c r="AS35" s="193"/>
      <c r="AT35" s="193">
        <f t="shared" si="7"/>
        <v>0</v>
      </c>
      <c r="AU35" s="193"/>
      <c r="AV35" s="193">
        <f t="shared" si="8"/>
        <v>0</v>
      </c>
      <c r="AW35" s="193"/>
      <c r="AX35" s="193">
        <f t="shared" si="9"/>
        <v>0</v>
      </c>
      <c r="AY35" s="193"/>
      <c r="AZ35" s="193">
        <f t="shared" si="10"/>
        <v>0</v>
      </c>
      <c r="BA35" s="193"/>
      <c r="BB35" s="193">
        <f t="shared" si="11"/>
        <v>0</v>
      </c>
      <c r="BC35" s="193"/>
      <c r="BD35" s="193">
        <f t="shared" si="12"/>
        <v>0</v>
      </c>
      <c r="BE35" s="193"/>
      <c r="BF35" s="193">
        <f t="shared" si="13"/>
        <v>0</v>
      </c>
      <c r="BG35" s="193"/>
      <c r="BH35" s="193">
        <f t="shared" si="14"/>
        <v>0</v>
      </c>
      <c r="BI35" s="193"/>
      <c r="BJ35" s="193">
        <f t="shared" si="15"/>
        <v>0</v>
      </c>
      <c r="BK35" s="193"/>
      <c r="BL35" s="193">
        <f t="shared" si="16"/>
        <v>0</v>
      </c>
      <c r="BM35" s="203">
        <f t="shared" si="30"/>
        <v>0</v>
      </c>
      <c r="BN35" s="203">
        <f t="shared" si="31"/>
        <v>0</v>
      </c>
    </row>
    <row r="36" spans="1:66" ht="15">
      <c r="A36" s="97">
        <v>29</v>
      </c>
      <c r="B36" s="102" t="s">
        <v>25</v>
      </c>
      <c r="C36" s="103"/>
      <c r="E36" s="58"/>
      <c r="F36" s="6">
        <f t="shared" si="17"/>
        <v>0</v>
      </c>
      <c r="G36" s="6"/>
      <c r="H36" s="6">
        <f t="shared" si="18"/>
        <v>0</v>
      </c>
      <c r="I36" s="6"/>
      <c r="J36" s="6">
        <f t="shared" si="19"/>
        <v>0</v>
      </c>
      <c r="K36" s="6"/>
      <c r="L36" s="6">
        <f t="shared" si="20"/>
        <v>0</v>
      </c>
      <c r="M36" s="6"/>
      <c r="N36" s="6">
        <f t="shared" si="21"/>
        <v>0</v>
      </c>
      <c r="O36" s="6"/>
      <c r="P36" s="6">
        <f t="shared" si="22"/>
        <v>0</v>
      </c>
      <c r="Q36" s="6"/>
      <c r="R36" s="6">
        <f t="shared" si="23"/>
        <v>0</v>
      </c>
      <c r="S36" s="6"/>
      <c r="T36" s="6">
        <f t="shared" si="24"/>
        <v>0</v>
      </c>
      <c r="U36" s="6"/>
      <c r="V36" s="95">
        <f t="shared" si="25"/>
        <v>0</v>
      </c>
      <c r="W36" s="6"/>
      <c r="X36" s="6">
        <f t="shared" si="26"/>
        <v>0</v>
      </c>
      <c r="Y36" s="6"/>
      <c r="Z36" s="6">
        <f t="shared" si="27"/>
        <v>0</v>
      </c>
      <c r="AA36" s="6"/>
      <c r="AB36" s="193">
        <f t="shared" si="28"/>
        <v>0</v>
      </c>
      <c r="AC36" s="6"/>
      <c r="AD36" s="6">
        <f t="shared" si="0"/>
        <v>0</v>
      </c>
      <c r="AE36" s="6"/>
      <c r="AF36" s="6">
        <f t="shared" si="29"/>
        <v>0</v>
      </c>
      <c r="AG36" s="6"/>
      <c r="AH36" s="6">
        <f t="shared" si="1"/>
        <v>0</v>
      </c>
      <c r="AI36" s="193"/>
      <c r="AJ36" s="193">
        <f t="shared" si="2"/>
        <v>0</v>
      </c>
      <c r="AK36" s="193"/>
      <c r="AL36" s="193">
        <f t="shared" si="3"/>
        <v>0</v>
      </c>
      <c r="AM36" s="193"/>
      <c r="AN36" s="193">
        <f t="shared" si="4"/>
        <v>0</v>
      </c>
      <c r="AO36" s="193"/>
      <c r="AP36" s="193">
        <f t="shared" si="5"/>
        <v>0</v>
      </c>
      <c r="AQ36" s="193"/>
      <c r="AR36" s="204">
        <f t="shared" si="6"/>
        <v>0</v>
      </c>
      <c r="AS36" s="193"/>
      <c r="AT36" s="193">
        <f t="shared" si="7"/>
        <v>0</v>
      </c>
      <c r="AU36" s="193"/>
      <c r="AV36" s="193">
        <f t="shared" si="8"/>
        <v>0</v>
      </c>
      <c r="AW36" s="193"/>
      <c r="AX36" s="193">
        <f t="shared" si="9"/>
        <v>0</v>
      </c>
      <c r="AY36" s="193"/>
      <c r="AZ36" s="193">
        <f t="shared" si="10"/>
        <v>0</v>
      </c>
      <c r="BA36" s="193"/>
      <c r="BB36" s="193">
        <f t="shared" si="11"/>
        <v>0</v>
      </c>
      <c r="BC36" s="193"/>
      <c r="BD36" s="193">
        <f t="shared" si="12"/>
        <v>0</v>
      </c>
      <c r="BE36" s="193"/>
      <c r="BF36" s="193">
        <f t="shared" si="13"/>
        <v>0</v>
      </c>
      <c r="BG36" s="193"/>
      <c r="BH36" s="193">
        <f t="shared" si="14"/>
        <v>0</v>
      </c>
      <c r="BI36" s="193"/>
      <c r="BJ36" s="193">
        <f t="shared" si="15"/>
        <v>0</v>
      </c>
      <c r="BK36" s="193"/>
      <c r="BL36" s="193">
        <f t="shared" si="16"/>
        <v>0</v>
      </c>
      <c r="BM36" s="203">
        <f t="shared" si="30"/>
        <v>0</v>
      </c>
      <c r="BN36" s="203">
        <f t="shared" si="31"/>
        <v>0</v>
      </c>
    </row>
    <row r="37" spans="1:66" ht="15">
      <c r="A37" s="97">
        <v>30</v>
      </c>
      <c r="B37" s="102" t="s">
        <v>8</v>
      </c>
      <c r="C37" s="103" t="s">
        <v>26</v>
      </c>
      <c r="D37" s="298">
        <v>200</v>
      </c>
      <c r="E37" s="58"/>
      <c r="F37" s="6">
        <f t="shared" si="17"/>
        <v>0</v>
      </c>
      <c r="G37" s="6"/>
      <c r="H37" s="6">
        <f t="shared" si="18"/>
        <v>0</v>
      </c>
      <c r="I37" s="6"/>
      <c r="J37" s="6">
        <f t="shared" si="19"/>
        <v>0</v>
      </c>
      <c r="K37" s="6"/>
      <c r="L37" s="6">
        <f t="shared" si="20"/>
        <v>0</v>
      </c>
      <c r="M37" s="6"/>
      <c r="N37" s="6">
        <f t="shared" si="21"/>
        <v>0</v>
      </c>
      <c r="O37" s="6"/>
      <c r="P37" s="6">
        <f t="shared" si="22"/>
        <v>0</v>
      </c>
      <c r="Q37" s="6"/>
      <c r="R37" s="6">
        <f t="shared" si="23"/>
        <v>0</v>
      </c>
      <c r="S37" s="6"/>
      <c r="T37" s="6">
        <f t="shared" si="24"/>
        <v>0</v>
      </c>
      <c r="U37" s="6"/>
      <c r="V37" s="95">
        <f t="shared" si="25"/>
        <v>0</v>
      </c>
      <c r="W37" s="6"/>
      <c r="X37" s="6">
        <f t="shared" si="26"/>
        <v>0</v>
      </c>
      <c r="Y37" s="6"/>
      <c r="Z37" s="6">
        <f t="shared" si="27"/>
        <v>0</v>
      </c>
      <c r="AA37" s="6"/>
      <c r="AB37" s="193">
        <f t="shared" si="28"/>
        <v>0</v>
      </c>
      <c r="AC37" s="6"/>
      <c r="AD37" s="6">
        <f t="shared" si="0"/>
        <v>0</v>
      </c>
      <c r="AE37" s="6"/>
      <c r="AF37" s="6">
        <f t="shared" si="29"/>
        <v>0</v>
      </c>
      <c r="AG37" s="6"/>
      <c r="AH37" s="6">
        <f t="shared" si="1"/>
        <v>0</v>
      </c>
      <c r="AI37" s="193"/>
      <c r="AJ37" s="193">
        <f t="shared" si="2"/>
        <v>0</v>
      </c>
      <c r="AK37" s="193"/>
      <c r="AL37" s="193">
        <f t="shared" si="3"/>
        <v>0</v>
      </c>
      <c r="AM37" s="193"/>
      <c r="AN37" s="193">
        <f t="shared" si="4"/>
        <v>0</v>
      </c>
      <c r="AO37" s="193"/>
      <c r="AP37" s="193">
        <f t="shared" si="5"/>
        <v>0</v>
      </c>
      <c r="AQ37" s="193"/>
      <c r="AR37" s="204">
        <f t="shared" si="6"/>
        <v>0</v>
      </c>
      <c r="AS37" s="193"/>
      <c r="AT37" s="193">
        <f t="shared" si="7"/>
        <v>0</v>
      </c>
      <c r="AU37" s="193"/>
      <c r="AV37" s="193">
        <f t="shared" si="8"/>
        <v>0</v>
      </c>
      <c r="AW37" s="193"/>
      <c r="AX37" s="193">
        <f t="shared" si="9"/>
        <v>0</v>
      </c>
      <c r="AY37" s="193"/>
      <c r="AZ37" s="193">
        <f t="shared" si="10"/>
        <v>0</v>
      </c>
      <c r="BA37" s="193"/>
      <c r="BB37" s="193">
        <f t="shared" si="11"/>
        <v>0</v>
      </c>
      <c r="BC37" s="193"/>
      <c r="BD37" s="193">
        <f t="shared" si="12"/>
        <v>0</v>
      </c>
      <c r="BE37" s="193"/>
      <c r="BF37" s="193">
        <f t="shared" si="13"/>
        <v>0</v>
      </c>
      <c r="BG37" s="193"/>
      <c r="BH37" s="193">
        <f t="shared" si="14"/>
        <v>0</v>
      </c>
      <c r="BI37" s="193"/>
      <c r="BJ37" s="193">
        <f t="shared" si="15"/>
        <v>0</v>
      </c>
      <c r="BK37" s="193"/>
      <c r="BL37" s="193">
        <f t="shared" si="16"/>
        <v>0</v>
      </c>
      <c r="BM37" s="203">
        <f t="shared" si="30"/>
        <v>0</v>
      </c>
      <c r="BN37" s="203">
        <f t="shared" si="31"/>
        <v>0</v>
      </c>
    </row>
    <row r="38" spans="1:66" ht="15">
      <c r="A38" s="97">
        <v>31</v>
      </c>
      <c r="B38" s="102" t="s">
        <v>10</v>
      </c>
      <c r="C38" s="103" t="s">
        <v>26</v>
      </c>
      <c r="D38" s="298">
        <v>250</v>
      </c>
      <c r="E38" s="58"/>
      <c r="F38" s="6">
        <f t="shared" si="17"/>
        <v>0</v>
      </c>
      <c r="G38" s="6"/>
      <c r="H38" s="6">
        <f t="shared" si="18"/>
        <v>0</v>
      </c>
      <c r="I38" s="6"/>
      <c r="J38" s="6">
        <f t="shared" si="19"/>
        <v>0</v>
      </c>
      <c r="K38" s="6"/>
      <c r="L38" s="6">
        <f t="shared" si="20"/>
        <v>0</v>
      </c>
      <c r="M38" s="6"/>
      <c r="N38" s="6">
        <f t="shared" si="21"/>
        <v>0</v>
      </c>
      <c r="O38" s="6"/>
      <c r="P38" s="6">
        <f t="shared" si="22"/>
        <v>0</v>
      </c>
      <c r="Q38" s="6"/>
      <c r="R38" s="6">
        <f t="shared" si="23"/>
        <v>0</v>
      </c>
      <c r="S38" s="6"/>
      <c r="T38" s="6">
        <f t="shared" si="24"/>
        <v>0</v>
      </c>
      <c r="U38" s="6"/>
      <c r="V38" s="95">
        <f t="shared" si="25"/>
        <v>0</v>
      </c>
      <c r="W38" s="6"/>
      <c r="X38" s="6">
        <f t="shared" si="26"/>
        <v>0</v>
      </c>
      <c r="Y38" s="6"/>
      <c r="Z38" s="6">
        <f t="shared" si="27"/>
        <v>0</v>
      </c>
      <c r="AA38" s="6"/>
      <c r="AB38" s="193">
        <f t="shared" si="28"/>
        <v>0</v>
      </c>
      <c r="AC38" s="6"/>
      <c r="AD38" s="6">
        <f t="shared" si="0"/>
        <v>0</v>
      </c>
      <c r="AE38" s="6"/>
      <c r="AF38" s="6">
        <f t="shared" si="29"/>
        <v>0</v>
      </c>
      <c r="AG38" s="6"/>
      <c r="AH38" s="6">
        <f t="shared" si="1"/>
        <v>0</v>
      </c>
      <c r="AI38" s="193"/>
      <c r="AJ38" s="193">
        <f t="shared" si="2"/>
        <v>0</v>
      </c>
      <c r="AK38" s="193"/>
      <c r="AL38" s="193">
        <f t="shared" si="3"/>
        <v>0</v>
      </c>
      <c r="AM38" s="193"/>
      <c r="AN38" s="193">
        <f t="shared" si="4"/>
        <v>0</v>
      </c>
      <c r="AO38" s="193"/>
      <c r="AP38" s="193">
        <f t="shared" si="5"/>
        <v>0</v>
      </c>
      <c r="AQ38" s="193"/>
      <c r="AR38" s="204">
        <f t="shared" si="6"/>
        <v>0</v>
      </c>
      <c r="AS38" s="193"/>
      <c r="AT38" s="193">
        <f t="shared" si="7"/>
        <v>0</v>
      </c>
      <c r="AU38" s="193"/>
      <c r="AV38" s="193">
        <f t="shared" si="8"/>
        <v>0</v>
      </c>
      <c r="AW38" s="193"/>
      <c r="AX38" s="193">
        <f t="shared" si="9"/>
        <v>0</v>
      </c>
      <c r="AY38" s="193"/>
      <c r="AZ38" s="193">
        <f t="shared" si="10"/>
        <v>0</v>
      </c>
      <c r="BA38" s="193"/>
      <c r="BB38" s="193">
        <f t="shared" si="11"/>
        <v>0</v>
      </c>
      <c r="BC38" s="193"/>
      <c r="BD38" s="193">
        <f t="shared" si="12"/>
        <v>0</v>
      </c>
      <c r="BE38" s="193"/>
      <c r="BF38" s="193">
        <f t="shared" si="13"/>
        <v>0</v>
      </c>
      <c r="BG38" s="193"/>
      <c r="BH38" s="193">
        <f t="shared" si="14"/>
        <v>0</v>
      </c>
      <c r="BI38" s="193"/>
      <c r="BJ38" s="193">
        <f t="shared" si="15"/>
        <v>0</v>
      </c>
      <c r="BK38" s="193"/>
      <c r="BL38" s="193">
        <f t="shared" si="16"/>
        <v>0</v>
      </c>
      <c r="BM38" s="203">
        <f t="shared" si="30"/>
        <v>0</v>
      </c>
      <c r="BN38" s="203">
        <f t="shared" si="31"/>
        <v>0</v>
      </c>
    </row>
    <row r="39" spans="1:66" ht="15">
      <c r="A39" s="97">
        <v>32</v>
      </c>
      <c r="B39" s="102" t="s">
        <v>11</v>
      </c>
      <c r="C39" s="103" t="s">
        <v>26</v>
      </c>
      <c r="D39" s="298">
        <v>300</v>
      </c>
      <c r="E39" s="58"/>
      <c r="F39" s="6">
        <f t="shared" si="17"/>
        <v>0</v>
      </c>
      <c r="G39" s="6"/>
      <c r="H39" s="6">
        <f t="shared" si="18"/>
        <v>0</v>
      </c>
      <c r="I39" s="6"/>
      <c r="J39" s="6">
        <f t="shared" si="19"/>
        <v>0</v>
      </c>
      <c r="K39" s="6"/>
      <c r="L39" s="6">
        <f t="shared" si="20"/>
        <v>0</v>
      </c>
      <c r="M39" s="6"/>
      <c r="N39" s="6">
        <f t="shared" si="21"/>
        <v>0</v>
      </c>
      <c r="O39" s="6"/>
      <c r="P39" s="6">
        <f t="shared" si="22"/>
        <v>0</v>
      </c>
      <c r="Q39" s="6"/>
      <c r="R39" s="6">
        <f t="shared" si="23"/>
        <v>0</v>
      </c>
      <c r="S39" s="6"/>
      <c r="T39" s="6">
        <f t="shared" si="24"/>
        <v>0</v>
      </c>
      <c r="U39" s="6"/>
      <c r="V39" s="95">
        <f t="shared" si="25"/>
        <v>0</v>
      </c>
      <c r="W39" s="6"/>
      <c r="X39" s="6">
        <f t="shared" si="26"/>
        <v>0</v>
      </c>
      <c r="Y39" s="6"/>
      <c r="Z39" s="6">
        <f t="shared" si="27"/>
        <v>0</v>
      </c>
      <c r="AA39" s="6"/>
      <c r="AB39" s="193">
        <f t="shared" si="28"/>
        <v>0</v>
      </c>
      <c r="AC39" s="6"/>
      <c r="AD39" s="6">
        <f t="shared" si="0"/>
        <v>0</v>
      </c>
      <c r="AE39" s="6"/>
      <c r="AF39" s="6">
        <f t="shared" si="29"/>
        <v>0</v>
      </c>
      <c r="AG39" s="6"/>
      <c r="AH39" s="6">
        <f t="shared" si="1"/>
        <v>0</v>
      </c>
      <c r="AI39" s="193"/>
      <c r="AJ39" s="193">
        <f t="shared" si="2"/>
        <v>0</v>
      </c>
      <c r="AK39" s="193"/>
      <c r="AL39" s="193">
        <f t="shared" si="3"/>
        <v>0</v>
      </c>
      <c r="AM39" s="193"/>
      <c r="AN39" s="193">
        <f t="shared" si="4"/>
        <v>0</v>
      </c>
      <c r="AO39" s="193"/>
      <c r="AP39" s="193">
        <f t="shared" si="5"/>
        <v>0</v>
      </c>
      <c r="AQ39" s="193"/>
      <c r="AR39" s="204">
        <f t="shared" si="6"/>
        <v>0</v>
      </c>
      <c r="AS39" s="193"/>
      <c r="AT39" s="193">
        <f t="shared" si="7"/>
        <v>0</v>
      </c>
      <c r="AU39" s="193"/>
      <c r="AV39" s="193">
        <f t="shared" si="8"/>
        <v>0</v>
      </c>
      <c r="AW39" s="193"/>
      <c r="AX39" s="193">
        <f t="shared" si="9"/>
        <v>0</v>
      </c>
      <c r="AY39" s="193"/>
      <c r="AZ39" s="193">
        <f t="shared" si="10"/>
        <v>0</v>
      </c>
      <c r="BA39" s="193"/>
      <c r="BB39" s="193">
        <f t="shared" si="11"/>
        <v>0</v>
      </c>
      <c r="BC39" s="193"/>
      <c r="BD39" s="193">
        <f t="shared" si="12"/>
        <v>0</v>
      </c>
      <c r="BE39" s="193"/>
      <c r="BF39" s="193">
        <f t="shared" si="13"/>
        <v>0</v>
      </c>
      <c r="BG39" s="193"/>
      <c r="BH39" s="193">
        <f t="shared" si="14"/>
        <v>0</v>
      </c>
      <c r="BI39" s="193"/>
      <c r="BJ39" s="193">
        <f t="shared" si="15"/>
        <v>0</v>
      </c>
      <c r="BK39" s="193"/>
      <c r="BL39" s="193">
        <f t="shared" si="16"/>
        <v>0</v>
      </c>
      <c r="BM39" s="203">
        <f t="shared" si="30"/>
        <v>0</v>
      </c>
      <c r="BN39" s="203">
        <f t="shared" si="31"/>
        <v>0</v>
      </c>
    </row>
    <row r="40" spans="1:66" ht="15">
      <c r="A40" s="97">
        <v>33</v>
      </c>
      <c r="B40" s="102" t="s">
        <v>12</v>
      </c>
      <c r="C40" s="103" t="s">
        <v>26</v>
      </c>
      <c r="D40" s="298">
        <v>350</v>
      </c>
      <c r="E40" s="58"/>
      <c r="F40" s="6">
        <f t="shared" si="17"/>
        <v>0</v>
      </c>
      <c r="G40" s="6"/>
      <c r="H40" s="6">
        <f t="shared" si="18"/>
        <v>0</v>
      </c>
      <c r="I40" s="6"/>
      <c r="J40" s="6">
        <f t="shared" si="19"/>
        <v>0</v>
      </c>
      <c r="K40" s="6"/>
      <c r="L40" s="6">
        <f t="shared" si="20"/>
        <v>0</v>
      </c>
      <c r="M40" s="6"/>
      <c r="N40" s="6">
        <f t="shared" si="21"/>
        <v>0</v>
      </c>
      <c r="O40" s="6"/>
      <c r="P40" s="6">
        <f t="shared" si="22"/>
        <v>0</v>
      </c>
      <c r="Q40" s="6"/>
      <c r="R40" s="6">
        <f t="shared" si="23"/>
        <v>0</v>
      </c>
      <c r="S40" s="6"/>
      <c r="T40" s="6">
        <f t="shared" si="24"/>
        <v>0</v>
      </c>
      <c r="U40" s="6"/>
      <c r="V40" s="95">
        <f t="shared" si="25"/>
        <v>0</v>
      </c>
      <c r="W40" s="6"/>
      <c r="X40" s="6">
        <f t="shared" si="26"/>
        <v>0</v>
      </c>
      <c r="Y40" s="6"/>
      <c r="Z40" s="6">
        <f t="shared" si="27"/>
        <v>0</v>
      </c>
      <c r="AA40" s="6"/>
      <c r="AB40" s="193">
        <f t="shared" si="28"/>
        <v>0</v>
      </c>
      <c r="AC40" s="6"/>
      <c r="AD40" s="6">
        <f aca="true" t="shared" si="32" ref="AD40:AD71">D40*AC40</f>
        <v>0</v>
      </c>
      <c r="AE40" s="6"/>
      <c r="AF40" s="6">
        <f t="shared" si="29"/>
        <v>0</v>
      </c>
      <c r="AG40" s="6"/>
      <c r="AH40" s="6">
        <f aca="true" t="shared" si="33" ref="AH40:AH71">D40*AG40</f>
        <v>0</v>
      </c>
      <c r="AI40" s="193"/>
      <c r="AJ40" s="193">
        <f aca="true" t="shared" si="34" ref="AJ40:AJ71">D40*AI40</f>
        <v>0</v>
      </c>
      <c r="AK40" s="193"/>
      <c r="AL40" s="193">
        <f aca="true" t="shared" si="35" ref="AL40:AL71">D40*AK40</f>
        <v>0</v>
      </c>
      <c r="AM40" s="193"/>
      <c r="AN40" s="193">
        <f aca="true" t="shared" si="36" ref="AN40:AN71">D40*AM40</f>
        <v>0</v>
      </c>
      <c r="AO40" s="193"/>
      <c r="AP40" s="193">
        <f aca="true" t="shared" si="37" ref="AP40:AP71">D40*AO40</f>
        <v>0</v>
      </c>
      <c r="AQ40" s="193"/>
      <c r="AR40" s="204">
        <f aca="true" t="shared" si="38" ref="AR40:AR71">D40*AQ40</f>
        <v>0</v>
      </c>
      <c r="AS40" s="193"/>
      <c r="AT40" s="193">
        <f aca="true" t="shared" si="39" ref="AT40:AT71">D40*AS40</f>
        <v>0</v>
      </c>
      <c r="AU40" s="193"/>
      <c r="AV40" s="193">
        <f aca="true" t="shared" si="40" ref="AV40:AV71">D40*AU40</f>
        <v>0</v>
      </c>
      <c r="AW40" s="193"/>
      <c r="AX40" s="193">
        <f aca="true" t="shared" si="41" ref="AX40:AX71">D40*AW40</f>
        <v>0</v>
      </c>
      <c r="AY40" s="193"/>
      <c r="AZ40" s="193">
        <f aca="true" t="shared" si="42" ref="AZ40:AZ71">D40*AY40</f>
        <v>0</v>
      </c>
      <c r="BA40" s="193"/>
      <c r="BB40" s="193">
        <f aca="true" t="shared" si="43" ref="BB40:BB71">D40*BA40</f>
        <v>0</v>
      </c>
      <c r="BC40" s="193"/>
      <c r="BD40" s="193">
        <f aca="true" t="shared" si="44" ref="BD40:BD71">D40*BC40</f>
        <v>0</v>
      </c>
      <c r="BE40" s="193"/>
      <c r="BF40" s="193">
        <f aca="true" t="shared" si="45" ref="BF40:BF71">D40*BE40</f>
        <v>0</v>
      </c>
      <c r="BG40" s="193"/>
      <c r="BH40" s="193">
        <f aca="true" t="shared" si="46" ref="BH40:BH71">D40*BG40</f>
        <v>0</v>
      </c>
      <c r="BI40" s="193"/>
      <c r="BJ40" s="193">
        <f aca="true" t="shared" si="47" ref="BJ40:BJ71">D40*BI40</f>
        <v>0</v>
      </c>
      <c r="BK40" s="193"/>
      <c r="BL40" s="193">
        <f aca="true" t="shared" si="48" ref="BL40:BL71">D40*BK40</f>
        <v>0</v>
      </c>
      <c r="BM40" s="203">
        <f t="shared" si="30"/>
        <v>0</v>
      </c>
      <c r="BN40" s="203">
        <f t="shared" si="31"/>
        <v>0</v>
      </c>
    </row>
    <row r="41" spans="1:66" ht="15">
      <c r="A41" s="97">
        <v>34</v>
      </c>
      <c r="B41" s="102" t="s">
        <v>13</v>
      </c>
      <c r="C41" s="103" t="s">
        <v>26</v>
      </c>
      <c r="D41" s="298">
        <v>400</v>
      </c>
      <c r="E41" s="58"/>
      <c r="F41" s="6">
        <f t="shared" si="17"/>
        <v>0</v>
      </c>
      <c r="G41" s="6"/>
      <c r="H41" s="6">
        <f t="shared" si="18"/>
        <v>0</v>
      </c>
      <c r="I41" s="6"/>
      <c r="J41" s="6">
        <f t="shared" si="19"/>
        <v>0</v>
      </c>
      <c r="K41" s="6"/>
      <c r="L41" s="6">
        <f t="shared" si="20"/>
        <v>0</v>
      </c>
      <c r="M41" s="6"/>
      <c r="N41" s="6">
        <f t="shared" si="21"/>
        <v>0</v>
      </c>
      <c r="O41" s="6"/>
      <c r="P41" s="6">
        <f t="shared" si="22"/>
        <v>0</v>
      </c>
      <c r="Q41" s="6"/>
      <c r="R41" s="6">
        <f t="shared" si="23"/>
        <v>0</v>
      </c>
      <c r="S41" s="6"/>
      <c r="T41" s="6">
        <f t="shared" si="24"/>
        <v>0</v>
      </c>
      <c r="U41" s="6"/>
      <c r="V41" s="95">
        <f t="shared" si="25"/>
        <v>0</v>
      </c>
      <c r="W41" s="6"/>
      <c r="X41" s="6">
        <f t="shared" si="26"/>
        <v>0</v>
      </c>
      <c r="Y41" s="6"/>
      <c r="Z41" s="6">
        <f t="shared" si="27"/>
        <v>0</v>
      </c>
      <c r="AA41" s="6"/>
      <c r="AB41" s="193">
        <f t="shared" si="28"/>
        <v>0</v>
      </c>
      <c r="AC41" s="6"/>
      <c r="AD41" s="6">
        <f t="shared" si="32"/>
        <v>0</v>
      </c>
      <c r="AE41" s="6"/>
      <c r="AF41" s="6">
        <f t="shared" si="29"/>
        <v>0</v>
      </c>
      <c r="AG41" s="6"/>
      <c r="AH41" s="6">
        <f t="shared" si="33"/>
        <v>0</v>
      </c>
      <c r="AI41" s="193"/>
      <c r="AJ41" s="193">
        <f t="shared" si="34"/>
        <v>0</v>
      </c>
      <c r="AK41" s="193"/>
      <c r="AL41" s="193">
        <f t="shared" si="35"/>
        <v>0</v>
      </c>
      <c r="AM41" s="193"/>
      <c r="AN41" s="193">
        <f t="shared" si="36"/>
        <v>0</v>
      </c>
      <c r="AO41" s="193"/>
      <c r="AP41" s="193">
        <f t="shared" si="37"/>
        <v>0</v>
      </c>
      <c r="AQ41" s="193"/>
      <c r="AR41" s="204">
        <f t="shared" si="38"/>
        <v>0</v>
      </c>
      <c r="AS41" s="193"/>
      <c r="AT41" s="193">
        <f t="shared" si="39"/>
        <v>0</v>
      </c>
      <c r="AU41" s="193"/>
      <c r="AV41" s="193">
        <f t="shared" si="40"/>
        <v>0</v>
      </c>
      <c r="AW41" s="193"/>
      <c r="AX41" s="193">
        <f t="shared" si="41"/>
        <v>0</v>
      </c>
      <c r="AY41" s="193"/>
      <c r="AZ41" s="193">
        <f t="shared" si="42"/>
        <v>0</v>
      </c>
      <c r="BA41" s="193"/>
      <c r="BB41" s="193">
        <f t="shared" si="43"/>
        <v>0</v>
      </c>
      <c r="BC41" s="193"/>
      <c r="BD41" s="193">
        <f t="shared" si="44"/>
        <v>0</v>
      </c>
      <c r="BE41" s="193"/>
      <c r="BF41" s="193">
        <f t="shared" si="45"/>
        <v>0</v>
      </c>
      <c r="BG41" s="193"/>
      <c r="BH41" s="193">
        <f t="shared" si="46"/>
        <v>0</v>
      </c>
      <c r="BI41" s="193"/>
      <c r="BJ41" s="193">
        <f t="shared" si="47"/>
        <v>0</v>
      </c>
      <c r="BK41" s="193"/>
      <c r="BL41" s="193">
        <f t="shared" si="48"/>
        <v>0</v>
      </c>
      <c r="BM41" s="203">
        <f t="shared" si="30"/>
        <v>0</v>
      </c>
      <c r="BN41" s="203">
        <f t="shared" si="31"/>
        <v>0</v>
      </c>
    </row>
    <row r="42" spans="1:66" ht="15">
      <c r="A42" s="97">
        <v>35</v>
      </c>
      <c r="B42" s="240" t="s">
        <v>137</v>
      </c>
      <c r="C42" s="103" t="s">
        <v>26</v>
      </c>
      <c r="D42" s="298">
        <v>500</v>
      </c>
      <c r="E42" s="58"/>
      <c r="F42" s="6">
        <f t="shared" si="17"/>
        <v>0</v>
      </c>
      <c r="G42" s="6"/>
      <c r="H42" s="6">
        <f t="shared" si="18"/>
        <v>0</v>
      </c>
      <c r="I42" s="6"/>
      <c r="J42" s="6">
        <f t="shared" si="19"/>
        <v>0</v>
      </c>
      <c r="K42" s="6"/>
      <c r="L42" s="6">
        <f t="shared" si="20"/>
        <v>0</v>
      </c>
      <c r="M42" s="6"/>
      <c r="N42" s="6">
        <f t="shared" si="21"/>
        <v>0</v>
      </c>
      <c r="O42" s="6"/>
      <c r="P42" s="6">
        <f t="shared" si="22"/>
        <v>0</v>
      </c>
      <c r="Q42" s="6"/>
      <c r="R42" s="6">
        <f t="shared" si="23"/>
        <v>0</v>
      </c>
      <c r="S42" s="6"/>
      <c r="T42" s="6">
        <f t="shared" si="24"/>
        <v>0</v>
      </c>
      <c r="U42" s="6"/>
      <c r="V42" s="95">
        <f t="shared" si="25"/>
        <v>0</v>
      </c>
      <c r="W42" s="6"/>
      <c r="X42" s="6">
        <f t="shared" si="26"/>
        <v>0</v>
      </c>
      <c r="Y42" s="6"/>
      <c r="Z42" s="6">
        <f t="shared" si="27"/>
        <v>0</v>
      </c>
      <c r="AA42" s="6"/>
      <c r="AB42" s="193">
        <f t="shared" si="28"/>
        <v>0</v>
      </c>
      <c r="AC42" s="6"/>
      <c r="AD42" s="6">
        <f t="shared" si="32"/>
        <v>0</v>
      </c>
      <c r="AE42" s="6"/>
      <c r="AF42" s="6">
        <f t="shared" si="29"/>
        <v>0</v>
      </c>
      <c r="AG42" s="6"/>
      <c r="AH42" s="6">
        <f t="shared" si="33"/>
        <v>0</v>
      </c>
      <c r="AI42" s="193"/>
      <c r="AJ42" s="193">
        <f t="shared" si="34"/>
        <v>0</v>
      </c>
      <c r="AK42" s="193"/>
      <c r="AL42" s="193">
        <f t="shared" si="35"/>
        <v>0</v>
      </c>
      <c r="AM42" s="193"/>
      <c r="AN42" s="193">
        <f t="shared" si="36"/>
        <v>0</v>
      </c>
      <c r="AO42" s="193"/>
      <c r="AP42" s="193">
        <f t="shared" si="37"/>
        <v>0</v>
      </c>
      <c r="AQ42" s="193"/>
      <c r="AR42" s="204">
        <f t="shared" si="38"/>
        <v>0</v>
      </c>
      <c r="AS42" s="193"/>
      <c r="AT42" s="193">
        <f t="shared" si="39"/>
        <v>0</v>
      </c>
      <c r="AU42" s="193"/>
      <c r="AV42" s="193">
        <f t="shared" si="40"/>
        <v>0</v>
      </c>
      <c r="AW42" s="193"/>
      <c r="AX42" s="193">
        <f t="shared" si="41"/>
        <v>0</v>
      </c>
      <c r="AY42" s="193"/>
      <c r="AZ42" s="193">
        <f t="shared" si="42"/>
        <v>0</v>
      </c>
      <c r="BA42" s="193"/>
      <c r="BB42" s="193">
        <f t="shared" si="43"/>
        <v>0</v>
      </c>
      <c r="BC42" s="193"/>
      <c r="BD42" s="193">
        <f t="shared" si="44"/>
        <v>0</v>
      </c>
      <c r="BE42" s="193"/>
      <c r="BF42" s="193">
        <f t="shared" si="45"/>
        <v>0</v>
      </c>
      <c r="BG42" s="193"/>
      <c r="BH42" s="193">
        <f t="shared" si="46"/>
        <v>0</v>
      </c>
      <c r="BI42" s="193"/>
      <c r="BJ42" s="193">
        <f t="shared" si="47"/>
        <v>0</v>
      </c>
      <c r="BK42" s="193"/>
      <c r="BL42" s="193">
        <f t="shared" si="48"/>
        <v>0</v>
      </c>
      <c r="BM42" s="203">
        <f t="shared" si="30"/>
        <v>0</v>
      </c>
      <c r="BN42" s="203">
        <f t="shared" si="31"/>
        <v>0</v>
      </c>
    </row>
    <row r="43" spans="1:66" ht="15">
      <c r="A43" s="97">
        <v>36</v>
      </c>
      <c r="B43" s="102" t="s">
        <v>19</v>
      </c>
      <c r="C43" s="103"/>
      <c r="D43" s="298"/>
      <c r="E43" s="58"/>
      <c r="F43" s="6">
        <f t="shared" si="17"/>
        <v>0</v>
      </c>
      <c r="G43" s="6"/>
      <c r="H43" s="6">
        <f t="shared" si="18"/>
        <v>0</v>
      </c>
      <c r="I43" s="6"/>
      <c r="J43" s="6">
        <f t="shared" si="19"/>
        <v>0</v>
      </c>
      <c r="K43" s="6"/>
      <c r="L43" s="6">
        <f t="shared" si="20"/>
        <v>0</v>
      </c>
      <c r="M43" s="6"/>
      <c r="N43" s="6">
        <f t="shared" si="21"/>
        <v>0</v>
      </c>
      <c r="O43" s="6"/>
      <c r="P43" s="6">
        <f t="shared" si="22"/>
        <v>0</v>
      </c>
      <c r="Q43" s="6"/>
      <c r="R43" s="6">
        <f t="shared" si="23"/>
        <v>0</v>
      </c>
      <c r="S43" s="6"/>
      <c r="T43" s="6">
        <f t="shared" si="24"/>
        <v>0</v>
      </c>
      <c r="U43" s="6"/>
      <c r="V43" s="95">
        <f t="shared" si="25"/>
        <v>0</v>
      </c>
      <c r="W43" s="6"/>
      <c r="X43" s="6">
        <f t="shared" si="26"/>
        <v>0</v>
      </c>
      <c r="Y43" s="6"/>
      <c r="Z43" s="6">
        <f t="shared" si="27"/>
        <v>0</v>
      </c>
      <c r="AA43" s="6"/>
      <c r="AB43" s="193">
        <f t="shared" si="28"/>
        <v>0</v>
      </c>
      <c r="AC43" s="6"/>
      <c r="AD43" s="6">
        <f t="shared" si="32"/>
        <v>0</v>
      </c>
      <c r="AE43" s="6"/>
      <c r="AF43" s="6">
        <f t="shared" si="29"/>
        <v>0</v>
      </c>
      <c r="AG43" s="6"/>
      <c r="AH43" s="6">
        <f t="shared" si="33"/>
        <v>0</v>
      </c>
      <c r="AI43" s="193"/>
      <c r="AJ43" s="193">
        <f t="shared" si="34"/>
        <v>0</v>
      </c>
      <c r="AK43" s="193"/>
      <c r="AL43" s="193">
        <f t="shared" si="35"/>
        <v>0</v>
      </c>
      <c r="AM43" s="193"/>
      <c r="AN43" s="193">
        <f t="shared" si="36"/>
        <v>0</v>
      </c>
      <c r="AO43" s="193"/>
      <c r="AP43" s="193">
        <f t="shared" si="37"/>
        <v>0</v>
      </c>
      <c r="AQ43" s="193"/>
      <c r="AR43" s="204">
        <f t="shared" si="38"/>
        <v>0</v>
      </c>
      <c r="AS43" s="193"/>
      <c r="AT43" s="193">
        <f t="shared" si="39"/>
        <v>0</v>
      </c>
      <c r="AU43" s="193"/>
      <c r="AV43" s="193">
        <f t="shared" si="40"/>
        <v>0</v>
      </c>
      <c r="AW43" s="193"/>
      <c r="AX43" s="193">
        <f t="shared" si="41"/>
        <v>0</v>
      </c>
      <c r="AY43" s="193"/>
      <c r="AZ43" s="193">
        <f t="shared" si="42"/>
        <v>0</v>
      </c>
      <c r="BA43" s="193"/>
      <c r="BB43" s="193">
        <f t="shared" si="43"/>
        <v>0</v>
      </c>
      <c r="BC43" s="193"/>
      <c r="BD43" s="193">
        <f t="shared" si="44"/>
        <v>0</v>
      </c>
      <c r="BE43" s="193"/>
      <c r="BF43" s="193">
        <f t="shared" si="45"/>
        <v>0</v>
      </c>
      <c r="BG43" s="193"/>
      <c r="BH43" s="193">
        <f t="shared" si="46"/>
        <v>0</v>
      </c>
      <c r="BI43" s="193"/>
      <c r="BJ43" s="193">
        <f t="shared" si="47"/>
        <v>0</v>
      </c>
      <c r="BK43" s="193"/>
      <c r="BL43" s="193">
        <f t="shared" si="48"/>
        <v>0</v>
      </c>
      <c r="BM43" s="203">
        <f t="shared" si="30"/>
        <v>0</v>
      </c>
      <c r="BN43" s="203">
        <f t="shared" si="31"/>
        <v>0</v>
      </c>
    </row>
    <row r="44" spans="1:66" ht="15">
      <c r="A44" s="97">
        <v>37</v>
      </c>
      <c r="B44" s="102" t="s">
        <v>18</v>
      </c>
      <c r="C44" s="103" t="s">
        <v>26</v>
      </c>
      <c r="D44" s="298">
        <v>3300</v>
      </c>
      <c r="E44" s="58"/>
      <c r="F44" s="6">
        <f t="shared" si="17"/>
        <v>0</v>
      </c>
      <c r="G44" s="6"/>
      <c r="H44" s="6">
        <f t="shared" si="18"/>
        <v>0</v>
      </c>
      <c r="I44" s="6"/>
      <c r="J44" s="6">
        <f t="shared" si="19"/>
        <v>0</v>
      </c>
      <c r="K44" s="6"/>
      <c r="L44" s="6">
        <f t="shared" si="20"/>
        <v>0</v>
      </c>
      <c r="M44" s="6"/>
      <c r="N44" s="6">
        <f t="shared" si="21"/>
        <v>0</v>
      </c>
      <c r="O44" s="6"/>
      <c r="P44" s="6">
        <f t="shared" si="22"/>
        <v>0</v>
      </c>
      <c r="Q44" s="6"/>
      <c r="R44" s="6">
        <f t="shared" si="23"/>
        <v>0</v>
      </c>
      <c r="S44" s="6"/>
      <c r="T44" s="6">
        <f t="shared" si="24"/>
        <v>0</v>
      </c>
      <c r="U44" s="6"/>
      <c r="V44" s="95">
        <f t="shared" si="25"/>
        <v>0</v>
      </c>
      <c r="W44" s="6"/>
      <c r="X44" s="6">
        <f t="shared" si="26"/>
        <v>0</v>
      </c>
      <c r="Y44" s="6"/>
      <c r="Z44" s="6">
        <f t="shared" si="27"/>
        <v>0</v>
      </c>
      <c r="AA44" s="6"/>
      <c r="AB44" s="193">
        <f t="shared" si="28"/>
        <v>0</v>
      </c>
      <c r="AC44" s="6"/>
      <c r="AD44" s="6">
        <f t="shared" si="32"/>
        <v>0</v>
      </c>
      <c r="AE44" s="6"/>
      <c r="AF44" s="6">
        <f t="shared" si="29"/>
        <v>0</v>
      </c>
      <c r="AG44" s="6"/>
      <c r="AH44" s="6">
        <f t="shared" si="33"/>
        <v>0</v>
      </c>
      <c r="AI44" s="193"/>
      <c r="AJ44" s="193">
        <f t="shared" si="34"/>
        <v>0</v>
      </c>
      <c r="AK44" s="193"/>
      <c r="AL44" s="193">
        <f t="shared" si="35"/>
        <v>0</v>
      </c>
      <c r="AM44" s="193"/>
      <c r="AN44" s="193">
        <f t="shared" si="36"/>
        <v>0</v>
      </c>
      <c r="AO44" s="193"/>
      <c r="AP44" s="193">
        <f t="shared" si="37"/>
        <v>0</v>
      </c>
      <c r="AQ44" s="193"/>
      <c r="AR44" s="204">
        <f t="shared" si="38"/>
        <v>0</v>
      </c>
      <c r="AS44" s="193"/>
      <c r="AT44" s="193">
        <f t="shared" si="39"/>
        <v>0</v>
      </c>
      <c r="AU44" s="193"/>
      <c r="AV44" s="193">
        <f t="shared" si="40"/>
        <v>0</v>
      </c>
      <c r="AW44" s="193"/>
      <c r="AX44" s="193">
        <f t="shared" si="41"/>
        <v>0</v>
      </c>
      <c r="AY44" s="193"/>
      <c r="AZ44" s="193">
        <f t="shared" si="42"/>
        <v>0</v>
      </c>
      <c r="BA44" s="193"/>
      <c r="BB44" s="193">
        <f t="shared" si="43"/>
        <v>0</v>
      </c>
      <c r="BC44" s="193"/>
      <c r="BD44" s="193">
        <f t="shared" si="44"/>
        <v>0</v>
      </c>
      <c r="BE44" s="193"/>
      <c r="BF44" s="193">
        <f t="shared" si="45"/>
        <v>0</v>
      </c>
      <c r="BG44" s="193"/>
      <c r="BH44" s="193">
        <f t="shared" si="46"/>
        <v>0</v>
      </c>
      <c r="BI44" s="193"/>
      <c r="BJ44" s="193">
        <f t="shared" si="47"/>
        <v>0</v>
      </c>
      <c r="BK44" s="193"/>
      <c r="BL44" s="193">
        <f t="shared" si="48"/>
        <v>0</v>
      </c>
      <c r="BM44" s="203">
        <f t="shared" si="30"/>
        <v>0</v>
      </c>
      <c r="BN44" s="203">
        <f t="shared" si="31"/>
        <v>0</v>
      </c>
    </row>
    <row r="45" spans="1:66" ht="15">
      <c r="A45" s="97">
        <v>38</v>
      </c>
      <c r="B45" s="102" t="s">
        <v>20</v>
      </c>
      <c r="C45" s="103" t="s">
        <v>26</v>
      </c>
      <c r="D45" s="298">
        <v>5500</v>
      </c>
      <c r="E45" s="58"/>
      <c r="F45" s="6">
        <f t="shared" si="17"/>
        <v>0</v>
      </c>
      <c r="G45" s="6"/>
      <c r="H45" s="6">
        <f t="shared" si="18"/>
        <v>0</v>
      </c>
      <c r="I45" s="6"/>
      <c r="J45" s="6">
        <f t="shared" si="19"/>
        <v>0</v>
      </c>
      <c r="K45" s="6"/>
      <c r="L45" s="6">
        <f t="shared" si="20"/>
        <v>0</v>
      </c>
      <c r="M45" s="6"/>
      <c r="N45" s="6">
        <f t="shared" si="21"/>
        <v>0</v>
      </c>
      <c r="O45" s="6"/>
      <c r="P45" s="6">
        <f t="shared" si="22"/>
        <v>0</v>
      </c>
      <c r="Q45" s="6"/>
      <c r="R45" s="6">
        <f t="shared" si="23"/>
        <v>0</v>
      </c>
      <c r="S45" s="6"/>
      <c r="T45" s="6">
        <f t="shared" si="24"/>
        <v>0</v>
      </c>
      <c r="U45" s="6"/>
      <c r="V45" s="95">
        <f t="shared" si="25"/>
        <v>0</v>
      </c>
      <c r="W45" s="6"/>
      <c r="X45" s="6">
        <f t="shared" si="26"/>
        <v>0</v>
      </c>
      <c r="Y45" s="6"/>
      <c r="Z45" s="6">
        <f t="shared" si="27"/>
        <v>0</v>
      </c>
      <c r="AA45" s="6"/>
      <c r="AB45" s="193">
        <f t="shared" si="28"/>
        <v>0</v>
      </c>
      <c r="AC45" s="6"/>
      <c r="AD45" s="6">
        <f t="shared" si="32"/>
        <v>0</v>
      </c>
      <c r="AE45" s="6"/>
      <c r="AF45" s="6">
        <f t="shared" si="29"/>
        <v>0</v>
      </c>
      <c r="AG45" s="6"/>
      <c r="AH45" s="6">
        <f t="shared" si="33"/>
        <v>0</v>
      </c>
      <c r="AI45" s="193"/>
      <c r="AJ45" s="193">
        <f t="shared" si="34"/>
        <v>0</v>
      </c>
      <c r="AK45" s="193"/>
      <c r="AL45" s="193">
        <f t="shared" si="35"/>
        <v>0</v>
      </c>
      <c r="AM45" s="193"/>
      <c r="AN45" s="193">
        <f t="shared" si="36"/>
        <v>0</v>
      </c>
      <c r="AO45" s="193"/>
      <c r="AP45" s="193">
        <f t="shared" si="37"/>
        <v>0</v>
      </c>
      <c r="AQ45" s="193"/>
      <c r="AR45" s="204">
        <f t="shared" si="38"/>
        <v>0</v>
      </c>
      <c r="AS45" s="193"/>
      <c r="AT45" s="193">
        <f t="shared" si="39"/>
        <v>0</v>
      </c>
      <c r="AU45" s="193"/>
      <c r="AV45" s="193">
        <f t="shared" si="40"/>
        <v>0</v>
      </c>
      <c r="AW45" s="193"/>
      <c r="AX45" s="193">
        <f t="shared" si="41"/>
        <v>0</v>
      </c>
      <c r="AY45" s="193"/>
      <c r="AZ45" s="193">
        <f t="shared" si="42"/>
        <v>0</v>
      </c>
      <c r="BA45" s="193"/>
      <c r="BB45" s="193">
        <f t="shared" si="43"/>
        <v>0</v>
      </c>
      <c r="BC45" s="193"/>
      <c r="BD45" s="193">
        <f t="shared" si="44"/>
        <v>0</v>
      </c>
      <c r="BE45" s="193"/>
      <c r="BF45" s="193">
        <f t="shared" si="45"/>
        <v>0</v>
      </c>
      <c r="BG45" s="193"/>
      <c r="BH45" s="193">
        <f t="shared" si="46"/>
        <v>0</v>
      </c>
      <c r="BI45" s="193"/>
      <c r="BJ45" s="193">
        <f t="shared" si="47"/>
        <v>0</v>
      </c>
      <c r="BK45" s="193"/>
      <c r="BL45" s="193">
        <f t="shared" si="48"/>
        <v>0</v>
      </c>
      <c r="BM45" s="203">
        <f t="shared" si="30"/>
        <v>0</v>
      </c>
      <c r="BN45" s="203">
        <f t="shared" si="31"/>
        <v>0</v>
      </c>
    </row>
    <row r="46" spans="1:66" ht="15">
      <c r="A46" s="97">
        <v>39</v>
      </c>
      <c r="B46" s="69" t="s">
        <v>74</v>
      </c>
      <c r="C46" s="305"/>
      <c r="D46" s="298"/>
      <c r="E46" s="58"/>
      <c r="F46" s="6">
        <f t="shared" si="17"/>
        <v>0</v>
      </c>
      <c r="G46" s="6"/>
      <c r="H46" s="6">
        <f t="shared" si="18"/>
        <v>0</v>
      </c>
      <c r="I46" s="6"/>
      <c r="J46" s="6">
        <f t="shared" si="19"/>
        <v>0</v>
      </c>
      <c r="K46" s="6"/>
      <c r="L46" s="6">
        <f t="shared" si="20"/>
        <v>0</v>
      </c>
      <c r="M46" s="6"/>
      <c r="N46" s="6">
        <f t="shared" si="21"/>
        <v>0</v>
      </c>
      <c r="O46" s="6"/>
      <c r="P46" s="6">
        <f t="shared" si="22"/>
        <v>0</v>
      </c>
      <c r="Q46" s="6"/>
      <c r="R46" s="6">
        <f t="shared" si="23"/>
        <v>0</v>
      </c>
      <c r="S46" s="6"/>
      <c r="T46" s="6">
        <f t="shared" si="24"/>
        <v>0</v>
      </c>
      <c r="U46" s="6"/>
      <c r="V46" s="95">
        <f t="shared" si="25"/>
        <v>0</v>
      </c>
      <c r="W46" s="6"/>
      <c r="X46" s="6">
        <f t="shared" si="26"/>
        <v>0</v>
      </c>
      <c r="Y46" s="6"/>
      <c r="Z46" s="6">
        <f t="shared" si="27"/>
        <v>0</v>
      </c>
      <c r="AA46" s="6"/>
      <c r="AB46" s="193">
        <f t="shared" si="28"/>
        <v>0</v>
      </c>
      <c r="AC46" s="6"/>
      <c r="AD46" s="6">
        <f t="shared" si="32"/>
        <v>0</v>
      </c>
      <c r="AE46" s="6"/>
      <c r="AF46" s="6">
        <f t="shared" si="29"/>
        <v>0</v>
      </c>
      <c r="AG46" s="6"/>
      <c r="AH46" s="6">
        <f t="shared" si="33"/>
        <v>0</v>
      </c>
      <c r="AI46" s="193"/>
      <c r="AJ46" s="193">
        <f t="shared" si="34"/>
        <v>0</v>
      </c>
      <c r="AK46" s="193"/>
      <c r="AL46" s="193">
        <f t="shared" si="35"/>
        <v>0</v>
      </c>
      <c r="AM46" s="193"/>
      <c r="AN46" s="193">
        <f t="shared" si="36"/>
        <v>0</v>
      </c>
      <c r="AO46" s="193"/>
      <c r="AP46" s="193">
        <f t="shared" si="37"/>
        <v>0</v>
      </c>
      <c r="AQ46" s="193"/>
      <c r="AR46" s="204">
        <f t="shared" si="38"/>
        <v>0</v>
      </c>
      <c r="AS46" s="193"/>
      <c r="AT46" s="193">
        <f t="shared" si="39"/>
        <v>0</v>
      </c>
      <c r="AU46" s="193"/>
      <c r="AV46" s="193">
        <f t="shared" si="40"/>
        <v>0</v>
      </c>
      <c r="AW46" s="193"/>
      <c r="AX46" s="193">
        <f t="shared" si="41"/>
        <v>0</v>
      </c>
      <c r="AY46" s="193"/>
      <c r="AZ46" s="193">
        <f t="shared" si="42"/>
        <v>0</v>
      </c>
      <c r="BA46" s="193"/>
      <c r="BB46" s="193">
        <f t="shared" si="43"/>
        <v>0</v>
      </c>
      <c r="BC46" s="193"/>
      <c r="BD46" s="193">
        <f t="shared" si="44"/>
        <v>0</v>
      </c>
      <c r="BE46" s="193"/>
      <c r="BF46" s="193">
        <f t="shared" si="45"/>
        <v>0</v>
      </c>
      <c r="BG46" s="193"/>
      <c r="BH46" s="193">
        <f t="shared" si="46"/>
        <v>0</v>
      </c>
      <c r="BI46" s="193"/>
      <c r="BJ46" s="193">
        <f t="shared" si="47"/>
        <v>0</v>
      </c>
      <c r="BK46" s="193"/>
      <c r="BL46" s="193">
        <f t="shared" si="48"/>
        <v>0</v>
      </c>
      <c r="BM46" s="203">
        <f t="shared" si="30"/>
        <v>0</v>
      </c>
      <c r="BN46" s="203">
        <f t="shared" si="31"/>
        <v>0</v>
      </c>
    </row>
    <row r="47" spans="1:66" ht="15">
      <c r="A47" s="97">
        <v>40</v>
      </c>
      <c r="B47" s="247" t="s">
        <v>8</v>
      </c>
      <c r="C47" s="305" t="s">
        <v>9</v>
      </c>
      <c r="D47" s="298">
        <v>330</v>
      </c>
      <c r="E47" s="203"/>
      <c r="F47" s="6">
        <f t="shared" si="17"/>
        <v>0</v>
      </c>
      <c r="G47" s="193"/>
      <c r="H47" s="6">
        <f t="shared" si="18"/>
        <v>0</v>
      </c>
      <c r="I47" s="193"/>
      <c r="J47" s="6">
        <f t="shared" si="19"/>
        <v>0</v>
      </c>
      <c r="K47" s="193"/>
      <c r="L47" s="6">
        <f t="shared" si="20"/>
        <v>0</v>
      </c>
      <c r="M47" s="193"/>
      <c r="N47" s="6">
        <f t="shared" si="21"/>
        <v>0</v>
      </c>
      <c r="O47" s="193"/>
      <c r="P47" s="6">
        <f t="shared" si="22"/>
        <v>0</v>
      </c>
      <c r="Q47" s="193"/>
      <c r="R47" s="6">
        <f t="shared" si="23"/>
        <v>0</v>
      </c>
      <c r="S47" s="193"/>
      <c r="T47" s="6">
        <f t="shared" si="24"/>
        <v>0</v>
      </c>
      <c r="U47" s="193"/>
      <c r="V47" s="95">
        <f t="shared" si="25"/>
        <v>0</v>
      </c>
      <c r="W47" s="193"/>
      <c r="X47" s="6">
        <f t="shared" si="26"/>
        <v>0</v>
      </c>
      <c r="Y47" s="193"/>
      <c r="Z47" s="6">
        <f t="shared" si="27"/>
        <v>0</v>
      </c>
      <c r="AA47" s="193"/>
      <c r="AB47" s="193">
        <f t="shared" si="28"/>
        <v>0</v>
      </c>
      <c r="AC47" s="193"/>
      <c r="AD47" s="6">
        <f t="shared" si="32"/>
        <v>0</v>
      </c>
      <c r="AE47" s="6"/>
      <c r="AF47" s="6">
        <f t="shared" si="29"/>
        <v>0</v>
      </c>
      <c r="AG47" s="193"/>
      <c r="AH47" s="6">
        <f t="shared" si="33"/>
        <v>0</v>
      </c>
      <c r="AI47" s="193"/>
      <c r="AJ47" s="193">
        <f t="shared" si="34"/>
        <v>0</v>
      </c>
      <c r="AK47" s="193"/>
      <c r="AL47" s="193">
        <f t="shared" si="35"/>
        <v>0</v>
      </c>
      <c r="AM47" s="193"/>
      <c r="AN47" s="193">
        <f t="shared" si="36"/>
        <v>0</v>
      </c>
      <c r="AO47" s="193"/>
      <c r="AP47" s="193">
        <f t="shared" si="37"/>
        <v>0</v>
      </c>
      <c r="AQ47" s="193"/>
      <c r="AR47" s="204">
        <f t="shared" si="38"/>
        <v>0</v>
      </c>
      <c r="AS47" s="193"/>
      <c r="AT47" s="193">
        <f t="shared" si="39"/>
        <v>0</v>
      </c>
      <c r="AU47" s="193"/>
      <c r="AV47" s="193">
        <f t="shared" si="40"/>
        <v>0</v>
      </c>
      <c r="AW47" s="193"/>
      <c r="AX47" s="193">
        <f t="shared" si="41"/>
        <v>0</v>
      </c>
      <c r="AY47" s="193"/>
      <c r="AZ47" s="193">
        <f t="shared" si="42"/>
        <v>0</v>
      </c>
      <c r="BA47" s="193"/>
      <c r="BB47" s="193">
        <f t="shared" si="43"/>
        <v>0</v>
      </c>
      <c r="BC47" s="193"/>
      <c r="BD47" s="193">
        <f t="shared" si="44"/>
        <v>0</v>
      </c>
      <c r="BE47" s="193"/>
      <c r="BF47" s="193">
        <f t="shared" si="45"/>
        <v>0</v>
      </c>
      <c r="BG47" s="193"/>
      <c r="BH47" s="193">
        <f t="shared" si="46"/>
        <v>0</v>
      </c>
      <c r="BI47" s="193"/>
      <c r="BJ47" s="193">
        <f t="shared" si="47"/>
        <v>0</v>
      </c>
      <c r="BK47" s="193"/>
      <c r="BL47" s="193">
        <f t="shared" si="48"/>
        <v>0</v>
      </c>
      <c r="BM47" s="203">
        <f t="shared" si="30"/>
        <v>0</v>
      </c>
      <c r="BN47" s="203">
        <f t="shared" si="31"/>
        <v>0</v>
      </c>
    </row>
    <row r="48" spans="1:66" ht="15">
      <c r="A48" s="97">
        <v>41</v>
      </c>
      <c r="B48" s="306" t="s">
        <v>10</v>
      </c>
      <c r="C48" s="305" t="s">
        <v>9</v>
      </c>
      <c r="D48" s="298">
        <v>380</v>
      </c>
      <c r="E48" s="203"/>
      <c r="F48" s="6">
        <f t="shared" si="17"/>
        <v>0</v>
      </c>
      <c r="G48" s="193"/>
      <c r="H48" s="6">
        <f t="shared" si="18"/>
        <v>0</v>
      </c>
      <c r="I48" s="193"/>
      <c r="J48" s="6">
        <f t="shared" si="19"/>
        <v>0</v>
      </c>
      <c r="K48" s="193"/>
      <c r="L48" s="6">
        <f t="shared" si="20"/>
        <v>0</v>
      </c>
      <c r="M48" s="193"/>
      <c r="N48" s="6">
        <f t="shared" si="21"/>
        <v>0</v>
      </c>
      <c r="O48" s="193"/>
      <c r="P48" s="6">
        <f t="shared" si="22"/>
        <v>0</v>
      </c>
      <c r="Q48" s="193"/>
      <c r="R48" s="6">
        <f t="shared" si="23"/>
        <v>0</v>
      </c>
      <c r="S48" s="193"/>
      <c r="T48" s="6">
        <f t="shared" si="24"/>
        <v>0</v>
      </c>
      <c r="U48" s="193"/>
      <c r="V48" s="95">
        <f t="shared" si="25"/>
        <v>0</v>
      </c>
      <c r="W48" s="193"/>
      <c r="X48" s="6">
        <f t="shared" si="26"/>
        <v>0</v>
      </c>
      <c r="Y48" s="193"/>
      <c r="Z48" s="6">
        <f t="shared" si="27"/>
        <v>0</v>
      </c>
      <c r="AA48" s="193"/>
      <c r="AB48" s="193">
        <f t="shared" si="28"/>
        <v>0</v>
      </c>
      <c r="AC48" s="193"/>
      <c r="AD48" s="6">
        <f t="shared" si="32"/>
        <v>0</v>
      </c>
      <c r="AE48" s="6"/>
      <c r="AF48" s="6">
        <f t="shared" si="29"/>
        <v>0</v>
      </c>
      <c r="AG48" s="193"/>
      <c r="AH48" s="6">
        <f t="shared" si="33"/>
        <v>0</v>
      </c>
      <c r="AI48" s="193"/>
      <c r="AJ48" s="193">
        <f t="shared" si="34"/>
        <v>0</v>
      </c>
      <c r="AK48" s="193"/>
      <c r="AL48" s="193">
        <f t="shared" si="35"/>
        <v>0</v>
      </c>
      <c r="AM48" s="193"/>
      <c r="AN48" s="193">
        <f t="shared" si="36"/>
        <v>0</v>
      </c>
      <c r="AO48" s="193"/>
      <c r="AP48" s="193">
        <f t="shared" si="37"/>
        <v>0</v>
      </c>
      <c r="AQ48" s="193"/>
      <c r="AR48" s="204">
        <f t="shared" si="38"/>
        <v>0</v>
      </c>
      <c r="AS48" s="193"/>
      <c r="AT48" s="193">
        <f t="shared" si="39"/>
        <v>0</v>
      </c>
      <c r="AU48" s="193"/>
      <c r="AV48" s="193">
        <f t="shared" si="40"/>
        <v>0</v>
      </c>
      <c r="AW48" s="193"/>
      <c r="AX48" s="193">
        <f t="shared" si="41"/>
        <v>0</v>
      </c>
      <c r="AY48" s="193"/>
      <c r="AZ48" s="193">
        <f t="shared" si="42"/>
        <v>0</v>
      </c>
      <c r="BA48" s="193"/>
      <c r="BB48" s="193">
        <f t="shared" si="43"/>
        <v>0</v>
      </c>
      <c r="BC48" s="193"/>
      <c r="BD48" s="193">
        <f t="shared" si="44"/>
        <v>0</v>
      </c>
      <c r="BE48" s="193"/>
      <c r="BF48" s="193">
        <f t="shared" si="45"/>
        <v>0</v>
      </c>
      <c r="BG48" s="193"/>
      <c r="BH48" s="193">
        <f t="shared" si="46"/>
        <v>0</v>
      </c>
      <c r="BI48" s="193"/>
      <c r="BJ48" s="193">
        <f t="shared" si="47"/>
        <v>0</v>
      </c>
      <c r="BK48" s="193"/>
      <c r="BL48" s="193">
        <f t="shared" si="48"/>
        <v>0</v>
      </c>
      <c r="BM48" s="203">
        <f t="shared" si="30"/>
        <v>0</v>
      </c>
      <c r="BN48" s="203">
        <f t="shared" si="31"/>
        <v>0</v>
      </c>
    </row>
    <row r="49" spans="1:66" ht="15">
      <c r="A49" s="97">
        <v>42</v>
      </c>
      <c r="B49" s="306" t="s">
        <v>11</v>
      </c>
      <c r="C49" s="305" t="s">
        <v>9</v>
      </c>
      <c r="D49" s="298">
        <v>480</v>
      </c>
      <c r="E49" s="203"/>
      <c r="F49" s="6">
        <f t="shared" si="17"/>
        <v>0</v>
      </c>
      <c r="G49" s="193"/>
      <c r="H49" s="6">
        <f t="shared" si="18"/>
        <v>0</v>
      </c>
      <c r="I49" s="193"/>
      <c r="J49" s="6">
        <f t="shared" si="19"/>
        <v>0</v>
      </c>
      <c r="K49" s="193"/>
      <c r="L49" s="6">
        <f t="shared" si="20"/>
        <v>0</v>
      </c>
      <c r="M49" s="193"/>
      <c r="N49" s="6">
        <f t="shared" si="21"/>
        <v>0</v>
      </c>
      <c r="O49" s="193"/>
      <c r="P49" s="6">
        <f t="shared" si="22"/>
        <v>0</v>
      </c>
      <c r="Q49" s="193"/>
      <c r="R49" s="6">
        <f t="shared" si="23"/>
        <v>0</v>
      </c>
      <c r="S49" s="193"/>
      <c r="T49" s="6">
        <f t="shared" si="24"/>
        <v>0</v>
      </c>
      <c r="U49" s="193"/>
      <c r="V49" s="95">
        <f t="shared" si="25"/>
        <v>0</v>
      </c>
      <c r="W49" s="193"/>
      <c r="X49" s="6">
        <f t="shared" si="26"/>
        <v>0</v>
      </c>
      <c r="Y49" s="193"/>
      <c r="Z49" s="6">
        <f t="shared" si="27"/>
        <v>0</v>
      </c>
      <c r="AA49" s="193"/>
      <c r="AB49" s="193">
        <f t="shared" si="28"/>
        <v>0</v>
      </c>
      <c r="AC49" s="193"/>
      <c r="AD49" s="6">
        <f t="shared" si="32"/>
        <v>0</v>
      </c>
      <c r="AE49" s="6"/>
      <c r="AF49" s="6">
        <f t="shared" si="29"/>
        <v>0</v>
      </c>
      <c r="AG49" s="193"/>
      <c r="AH49" s="6">
        <f t="shared" si="33"/>
        <v>0</v>
      </c>
      <c r="AI49" s="193"/>
      <c r="AJ49" s="193">
        <f t="shared" si="34"/>
        <v>0</v>
      </c>
      <c r="AK49" s="193"/>
      <c r="AL49" s="193">
        <f t="shared" si="35"/>
        <v>0</v>
      </c>
      <c r="AM49" s="193"/>
      <c r="AN49" s="193">
        <f t="shared" si="36"/>
        <v>0</v>
      </c>
      <c r="AO49" s="193"/>
      <c r="AP49" s="193">
        <f t="shared" si="37"/>
        <v>0</v>
      </c>
      <c r="AQ49" s="193"/>
      <c r="AR49" s="204">
        <f t="shared" si="38"/>
        <v>0</v>
      </c>
      <c r="AS49" s="193"/>
      <c r="AT49" s="193">
        <f t="shared" si="39"/>
        <v>0</v>
      </c>
      <c r="AU49" s="193"/>
      <c r="AV49" s="193">
        <f t="shared" si="40"/>
        <v>0</v>
      </c>
      <c r="AW49" s="193"/>
      <c r="AX49" s="193">
        <f t="shared" si="41"/>
        <v>0</v>
      </c>
      <c r="AY49" s="193"/>
      <c r="AZ49" s="193">
        <f t="shared" si="42"/>
        <v>0</v>
      </c>
      <c r="BA49" s="193"/>
      <c r="BB49" s="193">
        <f t="shared" si="43"/>
        <v>0</v>
      </c>
      <c r="BC49" s="193"/>
      <c r="BD49" s="193">
        <f t="shared" si="44"/>
        <v>0</v>
      </c>
      <c r="BE49" s="193"/>
      <c r="BF49" s="193">
        <f t="shared" si="45"/>
        <v>0</v>
      </c>
      <c r="BG49" s="193"/>
      <c r="BH49" s="193">
        <f t="shared" si="46"/>
        <v>0</v>
      </c>
      <c r="BI49" s="193"/>
      <c r="BJ49" s="193">
        <f t="shared" si="47"/>
        <v>0</v>
      </c>
      <c r="BK49" s="193"/>
      <c r="BL49" s="193">
        <f t="shared" si="48"/>
        <v>0</v>
      </c>
      <c r="BM49" s="203">
        <f t="shared" si="30"/>
        <v>0</v>
      </c>
      <c r="BN49" s="203">
        <f t="shared" si="31"/>
        <v>0</v>
      </c>
    </row>
    <row r="50" spans="1:66" ht="15">
      <c r="A50" s="97">
        <v>43</v>
      </c>
      <c r="B50" s="306" t="s">
        <v>12</v>
      </c>
      <c r="C50" s="305" t="s">
        <v>9</v>
      </c>
      <c r="D50" s="298">
        <v>520</v>
      </c>
      <c r="E50" s="203"/>
      <c r="F50" s="6">
        <f t="shared" si="17"/>
        <v>0</v>
      </c>
      <c r="G50" s="193"/>
      <c r="H50" s="6">
        <f t="shared" si="18"/>
        <v>0</v>
      </c>
      <c r="I50" s="193"/>
      <c r="J50" s="6">
        <f t="shared" si="19"/>
        <v>0</v>
      </c>
      <c r="K50" s="193"/>
      <c r="L50" s="6">
        <f t="shared" si="20"/>
        <v>0</v>
      </c>
      <c r="M50" s="193"/>
      <c r="N50" s="6">
        <f t="shared" si="21"/>
        <v>0</v>
      </c>
      <c r="O50" s="193"/>
      <c r="P50" s="6">
        <f t="shared" si="22"/>
        <v>0</v>
      </c>
      <c r="Q50" s="193"/>
      <c r="R50" s="6">
        <f t="shared" si="23"/>
        <v>0</v>
      </c>
      <c r="S50" s="193"/>
      <c r="T50" s="6">
        <f t="shared" si="24"/>
        <v>0</v>
      </c>
      <c r="U50" s="193"/>
      <c r="V50" s="95">
        <f t="shared" si="25"/>
        <v>0</v>
      </c>
      <c r="W50" s="193"/>
      <c r="X50" s="6">
        <f t="shared" si="26"/>
        <v>0</v>
      </c>
      <c r="Y50" s="193"/>
      <c r="Z50" s="6">
        <f t="shared" si="27"/>
        <v>0</v>
      </c>
      <c r="AA50" s="193"/>
      <c r="AB50" s="193">
        <f t="shared" si="28"/>
        <v>0</v>
      </c>
      <c r="AC50" s="193"/>
      <c r="AD50" s="6">
        <f t="shared" si="32"/>
        <v>0</v>
      </c>
      <c r="AE50" s="6"/>
      <c r="AF50" s="6">
        <f t="shared" si="29"/>
        <v>0</v>
      </c>
      <c r="AG50" s="193"/>
      <c r="AH50" s="6">
        <f t="shared" si="33"/>
        <v>0</v>
      </c>
      <c r="AI50" s="193"/>
      <c r="AJ50" s="193">
        <f t="shared" si="34"/>
        <v>0</v>
      </c>
      <c r="AK50" s="193"/>
      <c r="AL50" s="193">
        <f t="shared" si="35"/>
        <v>0</v>
      </c>
      <c r="AM50" s="193"/>
      <c r="AN50" s="193">
        <f t="shared" si="36"/>
        <v>0</v>
      </c>
      <c r="AO50" s="193"/>
      <c r="AP50" s="193">
        <f t="shared" si="37"/>
        <v>0</v>
      </c>
      <c r="AQ50" s="193"/>
      <c r="AR50" s="204">
        <f t="shared" si="38"/>
        <v>0</v>
      </c>
      <c r="AS50" s="193"/>
      <c r="AT50" s="193">
        <f t="shared" si="39"/>
        <v>0</v>
      </c>
      <c r="AU50" s="193"/>
      <c r="AV50" s="193">
        <f t="shared" si="40"/>
        <v>0</v>
      </c>
      <c r="AW50" s="193"/>
      <c r="AX50" s="193">
        <f t="shared" si="41"/>
        <v>0</v>
      </c>
      <c r="AY50" s="193"/>
      <c r="AZ50" s="193">
        <f t="shared" si="42"/>
        <v>0</v>
      </c>
      <c r="BA50" s="193"/>
      <c r="BB50" s="193">
        <f t="shared" si="43"/>
        <v>0</v>
      </c>
      <c r="BC50" s="193"/>
      <c r="BD50" s="193">
        <f t="shared" si="44"/>
        <v>0</v>
      </c>
      <c r="BE50" s="193"/>
      <c r="BF50" s="193">
        <f t="shared" si="45"/>
        <v>0</v>
      </c>
      <c r="BG50" s="193"/>
      <c r="BH50" s="193">
        <f t="shared" si="46"/>
        <v>0</v>
      </c>
      <c r="BI50" s="193"/>
      <c r="BJ50" s="193">
        <f t="shared" si="47"/>
        <v>0</v>
      </c>
      <c r="BK50" s="193"/>
      <c r="BL50" s="193">
        <f t="shared" si="48"/>
        <v>0</v>
      </c>
      <c r="BM50" s="203">
        <f t="shared" si="30"/>
        <v>0</v>
      </c>
      <c r="BN50" s="203">
        <f t="shared" si="31"/>
        <v>0</v>
      </c>
    </row>
    <row r="51" spans="1:66" ht="15">
      <c r="A51" s="97">
        <v>44</v>
      </c>
      <c r="B51" s="306" t="s">
        <v>27</v>
      </c>
      <c r="C51" s="305" t="s">
        <v>9</v>
      </c>
      <c r="D51" s="298">
        <v>550</v>
      </c>
      <c r="E51" s="203"/>
      <c r="F51" s="6">
        <f t="shared" si="17"/>
        <v>0</v>
      </c>
      <c r="G51" s="193"/>
      <c r="H51" s="6">
        <f t="shared" si="18"/>
        <v>0</v>
      </c>
      <c r="I51" s="193"/>
      <c r="J51" s="6">
        <f t="shared" si="19"/>
        <v>0</v>
      </c>
      <c r="K51" s="193"/>
      <c r="L51" s="6">
        <f t="shared" si="20"/>
        <v>0</v>
      </c>
      <c r="M51" s="193"/>
      <c r="N51" s="6">
        <f t="shared" si="21"/>
        <v>0</v>
      </c>
      <c r="O51" s="193"/>
      <c r="P51" s="6">
        <f t="shared" si="22"/>
        <v>0</v>
      </c>
      <c r="Q51" s="193"/>
      <c r="R51" s="6">
        <f t="shared" si="23"/>
        <v>0</v>
      </c>
      <c r="S51" s="193"/>
      <c r="T51" s="6">
        <f t="shared" si="24"/>
        <v>0</v>
      </c>
      <c r="U51" s="193"/>
      <c r="V51" s="95">
        <f t="shared" si="25"/>
        <v>0</v>
      </c>
      <c r="W51" s="193"/>
      <c r="X51" s="6">
        <f t="shared" si="26"/>
        <v>0</v>
      </c>
      <c r="Y51" s="193"/>
      <c r="Z51" s="6">
        <f t="shared" si="27"/>
        <v>0</v>
      </c>
      <c r="AA51" s="193"/>
      <c r="AB51" s="193">
        <f t="shared" si="28"/>
        <v>0</v>
      </c>
      <c r="AC51" s="193"/>
      <c r="AD51" s="6">
        <f t="shared" si="32"/>
        <v>0</v>
      </c>
      <c r="AE51" s="6"/>
      <c r="AF51" s="6">
        <f t="shared" si="29"/>
        <v>0</v>
      </c>
      <c r="AG51" s="193"/>
      <c r="AH51" s="6">
        <f t="shared" si="33"/>
        <v>0</v>
      </c>
      <c r="AI51" s="193"/>
      <c r="AJ51" s="193">
        <f t="shared" si="34"/>
        <v>0</v>
      </c>
      <c r="AK51" s="193"/>
      <c r="AL51" s="193">
        <f t="shared" si="35"/>
        <v>0</v>
      </c>
      <c r="AM51" s="193"/>
      <c r="AN51" s="193">
        <f t="shared" si="36"/>
        <v>0</v>
      </c>
      <c r="AO51" s="193"/>
      <c r="AP51" s="193">
        <f t="shared" si="37"/>
        <v>0</v>
      </c>
      <c r="AQ51" s="193"/>
      <c r="AR51" s="204">
        <f t="shared" si="38"/>
        <v>0</v>
      </c>
      <c r="AS51" s="193"/>
      <c r="AT51" s="193">
        <f t="shared" si="39"/>
        <v>0</v>
      </c>
      <c r="AU51" s="193"/>
      <c r="AV51" s="193">
        <f t="shared" si="40"/>
        <v>0</v>
      </c>
      <c r="AW51" s="193"/>
      <c r="AX51" s="193">
        <f t="shared" si="41"/>
        <v>0</v>
      </c>
      <c r="AY51" s="193"/>
      <c r="AZ51" s="193">
        <f t="shared" si="42"/>
        <v>0</v>
      </c>
      <c r="BA51" s="193"/>
      <c r="BB51" s="193">
        <f t="shared" si="43"/>
        <v>0</v>
      </c>
      <c r="BC51" s="193"/>
      <c r="BD51" s="193">
        <f t="shared" si="44"/>
        <v>0</v>
      </c>
      <c r="BE51" s="193"/>
      <c r="BF51" s="193">
        <f t="shared" si="45"/>
        <v>0</v>
      </c>
      <c r="BG51" s="193"/>
      <c r="BH51" s="193">
        <f t="shared" si="46"/>
        <v>0</v>
      </c>
      <c r="BI51" s="193"/>
      <c r="BJ51" s="193">
        <f t="shared" si="47"/>
        <v>0</v>
      </c>
      <c r="BK51" s="193"/>
      <c r="BL51" s="193">
        <f t="shared" si="48"/>
        <v>0</v>
      </c>
      <c r="BM51" s="203">
        <f t="shared" si="30"/>
        <v>0</v>
      </c>
      <c r="BN51" s="203">
        <f t="shared" si="31"/>
        <v>0</v>
      </c>
    </row>
    <row r="52" spans="1:66" ht="15">
      <c r="A52" s="97">
        <v>45</v>
      </c>
      <c r="B52" s="306" t="s">
        <v>14</v>
      </c>
      <c r="C52" s="305" t="s">
        <v>9</v>
      </c>
      <c r="D52" s="298">
        <v>700</v>
      </c>
      <c r="E52" s="203"/>
      <c r="F52" s="6">
        <f t="shared" si="17"/>
        <v>0</v>
      </c>
      <c r="G52" s="193"/>
      <c r="H52" s="6">
        <f t="shared" si="18"/>
        <v>0</v>
      </c>
      <c r="I52" s="193"/>
      <c r="J52" s="6">
        <f t="shared" si="19"/>
        <v>0</v>
      </c>
      <c r="K52" s="193"/>
      <c r="L52" s="6">
        <f t="shared" si="20"/>
        <v>0</v>
      </c>
      <c r="M52" s="193"/>
      <c r="N52" s="6">
        <f t="shared" si="21"/>
        <v>0</v>
      </c>
      <c r="O52" s="193"/>
      <c r="P52" s="6">
        <f t="shared" si="22"/>
        <v>0</v>
      </c>
      <c r="Q52" s="193"/>
      <c r="R52" s="6">
        <f t="shared" si="23"/>
        <v>0</v>
      </c>
      <c r="S52" s="193"/>
      <c r="T52" s="6">
        <f t="shared" si="24"/>
        <v>0</v>
      </c>
      <c r="U52" s="193"/>
      <c r="V52" s="95">
        <f t="shared" si="25"/>
        <v>0</v>
      </c>
      <c r="W52" s="193"/>
      <c r="X52" s="6">
        <f t="shared" si="26"/>
        <v>0</v>
      </c>
      <c r="Y52" s="193"/>
      <c r="Z52" s="6">
        <f t="shared" si="27"/>
        <v>0</v>
      </c>
      <c r="AA52" s="193"/>
      <c r="AB52" s="193">
        <f t="shared" si="28"/>
        <v>0</v>
      </c>
      <c r="AC52" s="193"/>
      <c r="AD52" s="6">
        <f t="shared" si="32"/>
        <v>0</v>
      </c>
      <c r="AE52" s="6"/>
      <c r="AF52" s="6">
        <f t="shared" si="29"/>
        <v>0</v>
      </c>
      <c r="AG52" s="193"/>
      <c r="AH52" s="6">
        <f t="shared" si="33"/>
        <v>0</v>
      </c>
      <c r="AI52" s="193">
        <v>170</v>
      </c>
      <c r="AJ52" s="193">
        <f t="shared" si="34"/>
        <v>119000</v>
      </c>
      <c r="AK52" s="193"/>
      <c r="AL52" s="193">
        <f t="shared" si="35"/>
        <v>0</v>
      </c>
      <c r="AM52" s="193"/>
      <c r="AN52" s="193">
        <f t="shared" si="36"/>
        <v>0</v>
      </c>
      <c r="AO52" s="193"/>
      <c r="AP52" s="193">
        <f t="shared" si="37"/>
        <v>0</v>
      </c>
      <c r="AQ52" s="193"/>
      <c r="AR52" s="204">
        <f t="shared" si="38"/>
        <v>0</v>
      </c>
      <c r="AS52" s="193"/>
      <c r="AT52" s="193">
        <f t="shared" si="39"/>
        <v>0</v>
      </c>
      <c r="AU52" s="193"/>
      <c r="AV52" s="193">
        <f t="shared" si="40"/>
        <v>0</v>
      </c>
      <c r="AW52" s="193"/>
      <c r="AX52" s="193">
        <f t="shared" si="41"/>
        <v>0</v>
      </c>
      <c r="AY52" s="193"/>
      <c r="AZ52" s="193">
        <f t="shared" si="42"/>
        <v>0</v>
      </c>
      <c r="BA52" s="193">
        <v>100</v>
      </c>
      <c r="BB52" s="193">
        <f t="shared" si="43"/>
        <v>70000</v>
      </c>
      <c r="BC52" s="193"/>
      <c r="BD52" s="193">
        <f t="shared" si="44"/>
        <v>0</v>
      </c>
      <c r="BE52" s="193"/>
      <c r="BF52" s="193">
        <f t="shared" si="45"/>
        <v>0</v>
      </c>
      <c r="BG52" s="193"/>
      <c r="BH52" s="193">
        <f t="shared" si="46"/>
        <v>0</v>
      </c>
      <c r="BI52" s="193"/>
      <c r="BJ52" s="193">
        <f t="shared" si="47"/>
        <v>0</v>
      </c>
      <c r="BK52" s="193"/>
      <c r="BL52" s="193">
        <f t="shared" si="48"/>
        <v>0</v>
      </c>
      <c r="BM52" s="203">
        <f t="shared" si="30"/>
        <v>270</v>
      </c>
      <c r="BN52" s="203">
        <f t="shared" si="31"/>
        <v>189000</v>
      </c>
    </row>
    <row r="53" spans="1:66" ht="15">
      <c r="A53" s="97">
        <v>46</v>
      </c>
      <c r="B53" s="306" t="s">
        <v>15</v>
      </c>
      <c r="C53" s="305" t="s">
        <v>9</v>
      </c>
      <c r="D53" s="298">
        <v>870</v>
      </c>
      <c r="E53" s="203"/>
      <c r="F53" s="6">
        <f t="shared" si="17"/>
        <v>0</v>
      </c>
      <c r="G53" s="193"/>
      <c r="H53" s="6">
        <f t="shared" si="18"/>
        <v>0</v>
      </c>
      <c r="I53" s="193"/>
      <c r="J53" s="6">
        <f t="shared" si="19"/>
        <v>0</v>
      </c>
      <c r="K53" s="193"/>
      <c r="L53" s="6">
        <f t="shared" si="20"/>
        <v>0</v>
      </c>
      <c r="M53" s="193"/>
      <c r="N53" s="6">
        <f t="shared" si="21"/>
        <v>0</v>
      </c>
      <c r="O53" s="193"/>
      <c r="P53" s="6">
        <f t="shared" si="22"/>
        <v>0</v>
      </c>
      <c r="Q53" s="193"/>
      <c r="R53" s="6">
        <f t="shared" si="23"/>
        <v>0</v>
      </c>
      <c r="S53" s="193"/>
      <c r="T53" s="6">
        <f t="shared" si="24"/>
        <v>0</v>
      </c>
      <c r="U53" s="193"/>
      <c r="V53" s="95">
        <f t="shared" si="25"/>
        <v>0</v>
      </c>
      <c r="W53" s="193"/>
      <c r="X53" s="6">
        <f t="shared" si="26"/>
        <v>0</v>
      </c>
      <c r="Y53" s="193"/>
      <c r="Z53" s="6">
        <f t="shared" si="27"/>
        <v>0</v>
      </c>
      <c r="AA53" s="193"/>
      <c r="AB53" s="193">
        <f t="shared" si="28"/>
        <v>0</v>
      </c>
      <c r="AC53" s="193"/>
      <c r="AD53" s="6">
        <f t="shared" si="32"/>
        <v>0</v>
      </c>
      <c r="AE53" s="6"/>
      <c r="AF53" s="6">
        <f t="shared" si="29"/>
        <v>0</v>
      </c>
      <c r="AG53" s="193"/>
      <c r="AH53" s="6">
        <f t="shared" si="33"/>
        <v>0</v>
      </c>
      <c r="AI53" s="193">
        <v>80</v>
      </c>
      <c r="AJ53" s="193">
        <f t="shared" si="34"/>
        <v>69600</v>
      </c>
      <c r="AK53" s="193"/>
      <c r="AL53" s="193">
        <f t="shared" si="35"/>
        <v>0</v>
      </c>
      <c r="AM53" s="193"/>
      <c r="AN53" s="193">
        <f t="shared" si="36"/>
        <v>0</v>
      </c>
      <c r="AO53" s="193"/>
      <c r="AP53" s="193">
        <f t="shared" si="37"/>
        <v>0</v>
      </c>
      <c r="AQ53" s="193"/>
      <c r="AR53" s="204">
        <f t="shared" si="38"/>
        <v>0</v>
      </c>
      <c r="AS53" s="193"/>
      <c r="AT53" s="193">
        <f t="shared" si="39"/>
        <v>0</v>
      </c>
      <c r="AU53" s="193"/>
      <c r="AV53" s="193">
        <f t="shared" si="40"/>
        <v>0</v>
      </c>
      <c r="AW53" s="193"/>
      <c r="AX53" s="193">
        <f t="shared" si="41"/>
        <v>0</v>
      </c>
      <c r="AY53" s="193"/>
      <c r="AZ53" s="193">
        <f t="shared" si="42"/>
        <v>0</v>
      </c>
      <c r="BA53" s="193">
        <v>80</v>
      </c>
      <c r="BB53" s="193">
        <f t="shared" si="43"/>
        <v>69600</v>
      </c>
      <c r="BC53" s="193"/>
      <c r="BD53" s="193">
        <f t="shared" si="44"/>
        <v>0</v>
      </c>
      <c r="BE53" s="193"/>
      <c r="BF53" s="193">
        <f t="shared" si="45"/>
        <v>0</v>
      </c>
      <c r="BG53" s="193"/>
      <c r="BH53" s="193">
        <f t="shared" si="46"/>
        <v>0</v>
      </c>
      <c r="BI53" s="193"/>
      <c r="BJ53" s="193">
        <f t="shared" si="47"/>
        <v>0</v>
      </c>
      <c r="BK53" s="193"/>
      <c r="BL53" s="193">
        <f t="shared" si="48"/>
        <v>0</v>
      </c>
      <c r="BM53" s="203">
        <f t="shared" si="30"/>
        <v>160</v>
      </c>
      <c r="BN53" s="203">
        <f t="shared" si="31"/>
        <v>139200</v>
      </c>
    </row>
    <row r="54" spans="1:66" ht="15">
      <c r="A54" s="97">
        <v>47</v>
      </c>
      <c r="B54" s="306" t="s">
        <v>84</v>
      </c>
      <c r="C54" s="305" t="s">
        <v>9</v>
      </c>
      <c r="D54" s="298">
        <v>980</v>
      </c>
      <c r="E54" s="203"/>
      <c r="F54" s="6">
        <f t="shared" si="17"/>
        <v>0</v>
      </c>
      <c r="G54" s="193"/>
      <c r="H54" s="6">
        <f t="shared" si="18"/>
        <v>0</v>
      </c>
      <c r="I54" s="193"/>
      <c r="J54" s="6">
        <f t="shared" si="19"/>
        <v>0</v>
      </c>
      <c r="K54" s="193"/>
      <c r="L54" s="6">
        <f t="shared" si="20"/>
        <v>0</v>
      </c>
      <c r="M54" s="193"/>
      <c r="N54" s="6">
        <f t="shared" si="21"/>
        <v>0</v>
      </c>
      <c r="O54" s="193"/>
      <c r="P54" s="6">
        <f t="shared" si="22"/>
        <v>0</v>
      </c>
      <c r="Q54" s="193"/>
      <c r="R54" s="6">
        <f t="shared" si="23"/>
        <v>0</v>
      </c>
      <c r="S54" s="193"/>
      <c r="T54" s="6">
        <f t="shared" si="24"/>
        <v>0</v>
      </c>
      <c r="U54" s="193"/>
      <c r="V54" s="95">
        <f t="shared" si="25"/>
        <v>0</v>
      </c>
      <c r="W54" s="193"/>
      <c r="X54" s="6">
        <f t="shared" si="26"/>
        <v>0</v>
      </c>
      <c r="Y54" s="193"/>
      <c r="Z54" s="6">
        <f t="shared" si="27"/>
        <v>0</v>
      </c>
      <c r="AA54" s="193"/>
      <c r="AB54" s="193">
        <f t="shared" si="28"/>
        <v>0</v>
      </c>
      <c r="AC54" s="193"/>
      <c r="AD54" s="6">
        <f t="shared" si="32"/>
        <v>0</v>
      </c>
      <c r="AE54" s="6"/>
      <c r="AF54" s="6">
        <f t="shared" si="29"/>
        <v>0</v>
      </c>
      <c r="AG54" s="193"/>
      <c r="AH54" s="6">
        <f t="shared" si="33"/>
        <v>0</v>
      </c>
      <c r="AI54" s="193"/>
      <c r="AJ54" s="193">
        <f t="shared" si="34"/>
        <v>0</v>
      </c>
      <c r="AK54" s="193"/>
      <c r="AL54" s="193">
        <f t="shared" si="35"/>
        <v>0</v>
      </c>
      <c r="AM54" s="193"/>
      <c r="AN54" s="193">
        <f t="shared" si="36"/>
        <v>0</v>
      </c>
      <c r="AO54" s="193"/>
      <c r="AP54" s="193">
        <f t="shared" si="37"/>
        <v>0</v>
      </c>
      <c r="AQ54" s="193"/>
      <c r="AR54" s="204">
        <f t="shared" si="38"/>
        <v>0</v>
      </c>
      <c r="AS54" s="193"/>
      <c r="AT54" s="193">
        <f t="shared" si="39"/>
        <v>0</v>
      </c>
      <c r="AU54" s="193"/>
      <c r="AV54" s="193">
        <f t="shared" si="40"/>
        <v>0</v>
      </c>
      <c r="AW54" s="193"/>
      <c r="AX54" s="193">
        <f t="shared" si="41"/>
        <v>0</v>
      </c>
      <c r="AY54" s="193"/>
      <c r="AZ54" s="193">
        <f t="shared" si="42"/>
        <v>0</v>
      </c>
      <c r="BA54" s="193"/>
      <c r="BB54" s="193">
        <f t="shared" si="43"/>
        <v>0</v>
      </c>
      <c r="BC54" s="193"/>
      <c r="BD54" s="193">
        <f t="shared" si="44"/>
        <v>0</v>
      </c>
      <c r="BE54" s="193"/>
      <c r="BF54" s="193">
        <f t="shared" si="45"/>
        <v>0</v>
      </c>
      <c r="BG54" s="193"/>
      <c r="BH54" s="193">
        <f t="shared" si="46"/>
        <v>0</v>
      </c>
      <c r="BI54" s="193"/>
      <c r="BJ54" s="193">
        <f t="shared" si="47"/>
        <v>0</v>
      </c>
      <c r="BK54" s="193"/>
      <c r="BL54" s="193">
        <f t="shared" si="48"/>
        <v>0</v>
      </c>
      <c r="BM54" s="203">
        <f t="shared" si="30"/>
        <v>0</v>
      </c>
      <c r="BN54" s="203">
        <f t="shared" si="31"/>
        <v>0</v>
      </c>
    </row>
    <row r="55" spans="1:66" ht="15">
      <c r="A55" s="97">
        <v>48</v>
      </c>
      <c r="B55" s="306" t="s">
        <v>25</v>
      </c>
      <c r="C55" s="305"/>
      <c r="D55" s="298"/>
      <c r="E55" s="203"/>
      <c r="F55" s="6">
        <f t="shared" si="17"/>
        <v>0</v>
      </c>
      <c r="G55" s="193"/>
      <c r="H55" s="6">
        <f t="shared" si="18"/>
        <v>0</v>
      </c>
      <c r="I55" s="221"/>
      <c r="J55" s="6">
        <f t="shared" si="19"/>
        <v>0</v>
      </c>
      <c r="K55" s="193"/>
      <c r="L55" s="6">
        <f t="shared" si="20"/>
        <v>0</v>
      </c>
      <c r="M55" s="193"/>
      <c r="N55" s="6">
        <f t="shared" si="21"/>
        <v>0</v>
      </c>
      <c r="O55" s="193"/>
      <c r="P55" s="6">
        <f t="shared" si="22"/>
        <v>0</v>
      </c>
      <c r="Q55" s="193"/>
      <c r="R55" s="6">
        <f t="shared" si="23"/>
        <v>0</v>
      </c>
      <c r="S55" s="193"/>
      <c r="T55" s="6">
        <f t="shared" si="24"/>
        <v>0</v>
      </c>
      <c r="U55" s="193"/>
      <c r="V55" s="95">
        <f t="shared" si="25"/>
        <v>0</v>
      </c>
      <c r="W55" s="193"/>
      <c r="X55" s="6">
        <f t="shared" si="26"/>
        <v>0</v>
      </c>
      <c r="Y55" s="193"/>
      <c r="Z55" s="6">
        <f t="shared" si="27"/>
        <v>0</v>
      </c>
      <c r="AA55" s="193"/>
      <c r="AB55" s="193">
        <f t="shared" si="28"/>
        <v>0</v>
      </c>
      <c r="AC55" s="193"/>
      <c r="AD55" s="6">
        <f t="shared" si="32"/>
        <v>0</v>
      </c>
      <c r="AE55" s="6"/>
      <c r="AF55" s="6">
        <f t="shared" si="29"/>
        <v>0</v>
      </c>
      <c r="AG55" s="193"/>
      <c r="AH55" s="6">
        <f t="shared" si="33"/>
        <v>0</v>
      </c>
      <c r="AI55" s="193"/>
      <c r="AJ55" s="193">
        <f t="shared" si="34"/>
        <v>0</v>
      </c>
      <c r="AK55" s="193"/>
      <c r="AL55" s="193">
        <f t="shared" si="35"/>
        <v>0</v>
      </c>
      <c r="AM55" s="193"/>
      <c r="AN55" s="193">
        <f t="shared" si="36"/>
        <v>0</v>
      </c>
      <c r="AO55" s="193"/>
      <c r="AP55" s="193">
        <f t="shared" si="37"/>
        <v>0</v>
      </c>
      <c r="AQ55" s="193"/>
      <c r="AR55" s="204">
        <f t="shared" si="38"/>
        <v>0</v>
      </c>
      <c r="AS55" s="193"/>
      <c r="AT55" s="193">
        <f t="shared" si="39"/>
        <v>0</v>
      </c>
      <c r="AU55" s="193"/>
      <c r="AV55" s="193">
        <f t="shared" si="40"/>
        <v>0</v>
      </c>
      <c r="AW55" s="193"/>
      <c r="AX55" s="193">
        <f t="shared" si="41"/>
        <v>0</v>
      </c>
      <c r="AY55" s="193"/>
      <c r="AZ55" s="193">
        <f t="shared" si="42"/>
        <v>0</v>
      </c>
      <c r="BA55" s="193"/>
      <c r="BB55" s="193">
        <f t="shared" si="43"/>
        <v>0</v>
      </c>
      <c r="BC55" s="193"/>
      <c r="BD55" s="193">
        <f t="shared" si="44"/>
        <v>0</v>
      </c>
      <c r="BE55" s="193"/>
      <c r="BF55" s="193">
        <f t="shared" si="45"/>
        <v>0</v>
      </c>
      <c r="BG55" s="193"/>
      <c r="BH55" s="193">
        <f t="shared" si="46"/>
        <v>0</v>
      </c>
      <c r="BI55" s="193"/>
      <c r="BJ55" s="193">
        <f t="shared" si="47"/>
        <v>0</v>
      </c>
      <c r="BK55" s="193"/>
      <c r="BL55" s="193">
        <f t="shared" si="48"/>
        <v>0</v>
      </c>
      <c r="BM55" s="203">
        <f t="shared" si="30"/>
        <v>0</v>
      </c>
      <c r="BN55" s="203">
        <f t="shared" si="31"/>
        <v>0</v>
      </c>
    </row>
    <row r="56" spans="1:66" ht="15">
      <c r="A56" s="97">
        <v>49</v>
      </c>
      <c r="B56" s="306" t="s">
        <v>8</v>
      </c>
      <c r="C56" s="305" t="s">
        <v>26</v>
      </c>
      <c r="D56" s="298">
        <v>200</v>
      </c>
      <c r="E56" s="203"/>
      <c r="F56" s="6">
        <f t="shared" si="17"/>
        <v>0</v>
      </c>
      <c r="G56" s="193"/>
      <c r="H56" s="6">
        <f t="shared" si="18"/>
        <v>0</v>
      </c>
      <c r="I56" s="193"/>
      <c r="J56" s="6">
        <f t="shared" si="19"/>
        <v>0</v>
      </c>
      <c r="K56" s="193"/>
      <c r="L56" s="6">
        <f t="shared" si="20"/>
        <v>0</v>
      </c>
      <c r="M56" s="193"/>
      <c r="N56" s="6">
        <f t="shared" si="21"/>
        <v>0</v>
      </c>
      <c r="O56" s="193"/>
      <c r="P56" s="6">
        <f t="shared" si="22"/>
        <v>0</v>
      </c>
      <c r="Q56" s="193"/>
      <c r="R56" s="6">
        <f t="shared" si="23"/>
        <v>0</v>
      </c>
      <c r="S56" s="193"/>
      <c r="T56" s="6">
        <f t="shared" si="24"/>
        <v>0</v>
      </c>
      <c r="U56" s="193"/>
      <c r="V56" s="95">
        <f t="shared" si="25"/>
        <v>0</v>
      </c>
      <c r="W56" s="193"/>
      <c r="X56" s="6">
        <f t="shared" si="26"/>
        <v>0</v>
      </c>
      <c r="Y56" s="193"/>
      <c r="Z56" s="6">
        <f t="shared" si="27"/>
        <v>0</v>
      </c>
      <c r="AA56" s="193"/>
      <c r="AB56" s="193">
        <f t="shared" si="28"/>
        <v>0</v>
      </c>
      <c r="AC56" s="193"/>
      <c r="AD56" s="6">
        <f t="shared" si="32"/>
        <v>0</v>
      </c>
      <c r="AE56" s="6"/>
      <c r="AF56" s="6">
        <f t="shared" si="29"/>
        <v>0</v>
      </c>
      <c r="AG56" s="193"/>
      <c r="AH56" s="6">
        <f t="shared" si="33"/>
        <v>0</v>
      </c>
      <c r="AI56" s="193"/>
      <c r="AJ56" s="193">
        <f t="shared" si="34"/>
        <v>0</v>
      </c>
      <c r="AK56" s="193"/>
      <c r="AL56" s="193">
        <f t="shared" si="35"/>
        <v>0</v>
      </c>
      <c r="AM56" s="193"/>
      <c r="AN56" s="193">
        <f t="shared" si="36"/>
        <v>0</v>
      </c>
      <c r="AO56" s="193"/>
      <c r="AP56" s="193">
        <f t="shared" si="37"/>
        <v>0</v>
      </c>
      <c r="AQ56" s="193"/>
      <c r="AR56" s="204">
        <f t="shared" si="38"/>
        <v>0</v>
      </c>
      <c r="AS56" s="193"/>
      <c r="AT56" s="193">
        <f t="shared" si="39"/>
        <v>0</v>
      </c>
      <c r="AU56" s="193"/>
      <c r="AV56" s="193">
        <f t="shared" si="40"/>
        <v>0</v>
      </c>
      <c r="AW56" s="193"/>
      <c r="AX56" s="193">
        <f t="shared" si="41"/>
        <v>0</v>
      </c>
      <c r="AY56" s="193"/>
      <c r="AZ56" s="193">
        <f t="shared" si="42"/>
        <v>0</v>
      </c>
      <c r="BA56" s="193"/>
      <c r="BB56" s="193">
        <f t="shared" si="43"/>
        <v>0</v>
      </c>
      <c r="BC56" s="193"/>
      <c r="BD56" s="193">
        <f t="shared" si="44"/>
        <v>0</v>
      </c>
      <c r="BE56" s="193"/>
      <c r="BF56" s="193">
        <f t="shared" si="45"/>
        <v>0</v>
      </c>
      <c r="BG56" s="193"/>
      <c r="BH56" s="193">
        <f t="shared" si="46"/>
        <v>0</v>
      </c>
      <c r="BI56" s="193"/>
      <c r="BJ56" s="193">
        <f t="shared" si="47"/>
        <v>0</v>
      </c>
      <c r="BK56" s="193"/>
      <c r="BL56" s="193">
        <f t="shared" si="48"/>
        <v>0</v>
      </c>
      <c r="BM56" s="203">
        <f t="shared" si="30"/>
        <v>0</v>
      </c>
      <c r="BN56" s="203">
        <f t="shared" si="31"/>
        <v>0</v>
      </c>
    </row>
    <row r="57" spans="1:66" ht="15">
      <c r="A57" s="97">
        <v>50</v>
      </c>
      <c r="B57" s="306" t="s">
        <v>10</v>
      </c>
      <c r="C57" s="305" t="s">
        <v>26</v>
      </c>
      <c r="D57" s="298">
        <v>250</v>
      </c>
      <c r="E57" s="203"/>
      <c r="F57" s="6">
        <f t="shared" si="17"/>
        <v>0</v>
      </c>
      <c r="G57" s="193"/>
      <c r="H57" s="6">
        <f t="shared" si="18"/>
        <v>0</v>
      </c>
      <c r="I57" s="193"/>
      <c r="J57" s="6">
        <f t="shared" si="19"/>
        <v>0</v>
      </c>
      <c r="K57" s="193"/>
      <c r="L57" s="6">
        <f t="shared" si="20"/>
        <v>0</v>
      </c>
      <c r="M57" s="193"/>
      <c r="N57" s="6">
        <f t="shared" si="21"/>
        <v>0</v>
      </c>
      <c r="O57" s="193"/>
      <c r="P57" s="6">
        <f t="shared" si="22"/>
        <v>0</v>
      </c>
      <c r="Q57" s="193"/>
      <c r="R57" s="6">
        <f t="shared" si="23"/>
        <v>0</v>
      </c>
      <c r="S57" s="193"/>
      <c r="T57" s="6">
        <f t="shared" si="24"/>
        <v>0</v>
      </c>
      <c r="U57" s="193"/>
      <c r="V57" s="95">
        <f t="shared" si="25"/>
        <v>0</v>
      </c>
      <c r="W57" s="193"/>
      <c r="X57" s="6">
        <f t="shared" si="26"/>
        <v>0</v>
      </c>
      <c r="Y57" s="193"/>
      <c r="Z57" s="6">
        <f t="shared" si="27"/>
        <v>0</v>
      </c>
      <c r="AA57" s="193"/>
      <c r="AB57" s="193">
        <f t="shared" si="28"/>
        <v>0</v>
      </c>
      <c r="AC57" s="193"/>
      <c r="AD57" s="6">
        <f t="shared" si="32"/>
        <v>0</v>
      </c>
      <c r="AE57" s="6"/>
      <c r="AF57" s="6">
        <f t="shared" si="29"/>
        <v>0</v>
      </c>
      <c r="AG57" s="193"/>
      <c r="AH57" s="6">
        <f t="shared" si="33"/>
        <v>0</v>
      </c>
      <c r="AI57" s="193"/>
      <c r="AJ57" s="193">
        <f t="shared" si="34"/>
        <v>0</v>
      </c>
      <c r="AK57" s="193"/>
      <c r="AL57" s="193">
        <f t="shared" si="35"/>
        <v>0</v>
      </c>
      <c r="AM57" s="193"/>
      <c r="AN57" s="193">
        <f t="shared" si="36"/>
        <v>0</v>
      </c>
      <c r="AO57" s="193"/>
      <c r="AP57" s="193">
        <f t="shared" si="37"/>
        <v>0</v>
      </c>
      <c r="AQ57" s="193"/>
      <c r="AR57" s="204">
        <f t="shared" si="38"/>
        <v>0</v>
      </c>
      <c r="AS57" s="193"/>
      <c r="AT57" s="193">
        <f t="shared" si="39"/>
        <v>0</v>
      </c>
      <c r="AU57" s="193"/>
      <c r="AV57" s="193">
        <f t="shared" si="40"/>
        <v>0</v>
      </c>
      <c r="AW57" s="193"/>
      <c r="AX57" s="193">
        <f t="shared" si="41"/>
        <v>0</v>
      </c>
      <c r="AY57" s="193"/>
      <c r="AZ57" s="193">
        <f t="shared" si="42"/>
        <v>0</v>
      </c>
      <c r="BA57" s="193"/>
      <c r="BB57" s="193">
        <f t="shared" si="43"/>
        <v>0</v>
      </c>
      <c r="BC57" s="193"/>
      <c r="BD57" s="193">
        <f t="shared" si="44"/>
        <v>0</v>
      </c>
      <c r="BE57" s="193"/>
      <c r="BF57" s="193">
        <f t="shared" si="45"/>
        <v>0</v>
      </c>
      <c r="BG57" s="193"/>
      <c r="BH57" s="193">
        <f t="shared" si="46"/>
        <v>0</v>
      </c>
      <c r="BI57" s="193"/>
      <c r="BJ57" s="193">
        <f t="shared" si="47"/>
        <v>0</v>
      </c>
      <c r="BK57" s="193"/>
      <c r="BL57" s="193">
        <f t="shared" si="48"/>
        <v>0</v>
      </c>
      <c r="BM57" s="203">
        <f t="shared" si="30"/>
        <v>0</v>
      </c>
      <c r="BN57" s="203">
        <f t="shared" si="31"/>
        <v>0</v>
      </c>
    </row>
    <row r="58" spans="1:66" ht="15">
      <c r="A58" s="97">
        <v>51</v>
      </c>
      <c r="B58" s="306" t="s">
        <v>11</v>
      </c>
      <c r="C58" s="305" t="s">
        <v>26</v>
      </c>
      <c r="D58" s="298">
        <v>300</v>
      </c>
      <c r="E58" s="203"/>
      <c r="F58" s="6">
        <f t="shared" si="17"/>
        <v>0</v>
      </c>
      <c r="G58" s="193"/>
      <c r="H58" s="6">
        <f t="shared" si="18"/>
        <v>0</v>
      </c>
      <c r="I58" s="193"/>
      <c r="J58" s="6">
        <f t="shared" si="19"/>
        <v>0</v>
      </c>
      <c r="K58" s="193"/>
      <c r="L58" s="6">
        <f t="shared" si="20"/>
        <v>0</v>
      </c>
      <c r="M58" s="193"/>
      <c r="N58" s="6">
        <f t="shared" si="21"/>
        <v>0</v>
      </c>
      <c r="O58" s="193"/>
      <c r="P58" s="6">
        <f t="shared" si="22"/>
        <v>0</v>
      </c>
      <c r="Q58" s="193"/>
      <c r="R58" s="6">
        <f t="shared" si="23"/>
        <v>0</v>
      </c>
      <c r="S58" s="193"/>
      <c r="T58" s="6">
        <f t="shared" si="24"/>
        <v>0</v>
      </c>
      <c r="U58" s="193"/>
      <c r="V58" s="95">
        <f t="shared" si="25"/>
        <v>0</v>
      </c>
      <c r="W58" s="193"/>
      <c r="X58" s="6">
        <f t="shared" si="26"/>
        <v>0</v>
      </c>
      <c r="Y58" s="193"/>
      <c r="Z58" s="6">
        <f t="shared" si="27"/>
        <v>0</v>
      </c>
      <c r="AA58" s="193"/>
      <c r="AB58" s="193">
        <f t="shared" si="28"/>
        <v>0</v>
      </c>
      <c r="AC58" s="193"/>
      <c r="AD58" s="6">
        <f t="shared" si="32"/>
        <v>0</v>
      </c>
      <c r="AE58" s="6"/>
      <c r="AF58" s="6">
        <f t="shared" si="29"/>
        <v>0</v>
      </c>
      <c r="AG58" s="193"/>
      <c r="AH58" s="6">
        <f t="shared" si="33"/>
        <v>0</v>
      </c>
      <c r="AI58" s="193"/>
      <c r="AJ58" s="193">
        <f t="shared" si="34"/>
        <v>0</v>
      </c>
      <c r="AK58" s="193"/>
      <c r="AL58" s="193">
        <f t="shared" si="35"/>
        <v>0</v>
      </c>
      <c r="AM58" s="193"/>
      <c r="AN58" s="193">
        <f t="shared" si="36"/>
        <v>0</v>
      </c>
      <c r="AO58" s="193"/>
      <c r="AP58" s="193">
        <f t="shared" si="37"/>
        <v>0</v>
      </c>
      <c r="AQ58" s="193"/>
      <c r="AR58" s="204">
        <f t="shared" si="38"/>
        <v>0</v>
      </c>
      <c r="AS58" s="193"/>
      <c r="AT58" s="193">
        <f t="shared" si="39"/>
        <v>0</v>
      </c>
      <c r="AU58" s="193"/>
      <c r="AV58" s="193">
        <f t="shared" si="40"/>
        <v>0</v>
      </c>
      <c r="AW58" s="193"/>
      <c r="AX58" s="193">
        <f t="shared" si="41"/>
        <v>0</v>
      </c>
      <c r="AY58" s="193"/>
      <c r="AZ58" s="193">
        <f t="shared" si="42"/>
        <v>0</v>
      </c>
      <c r="BA58" s="193"/>
      <c r="BB58" s="193">
        <f t="shared" si="43"/>
        <v>0</v>
      </c>
      <c r="BC58" s="193"/>
      <c r="BD58" s="193">
        <f t="shared" si="44"/>
        <v>0</v>
      </c>
      <c r="BE58" s="193"/>
      <c r="BF58" s="193">
        <f t="shared" si="45"/>
        <v>0</v>
      </c>
      <c r="BG58" s="193"/>
      <c r="BH58" s="193">
        <f t="shared" si="46"/>
        <v>0</v>
      </c>
      <c r="BI58" s="193"/>
      <c r="BJ58" s="193">
        <f t="shared" si="47"/>
        <v>0</v>
      </c>
      <c r="BK58" s="193"/>
      <c r="BL58" s="193">
        <f t="shared" si="48"/>
        <v>0</v>
      </c>
      <c r="BM58" s="203">
        <f t="shared" si="30"/>
        <v>0</v>
      </c>
      <c r="BN58" s="203">
        <f t="shared" si="31"/>
        <v>0</v>
      </c>
    </row>
    <row r="59" spans="1:66" ht="15">
      <c r="A59" s="97">
        <v>52</v>
      </c>
      <c r="B59" s="306" t="s">
        <v>12</v>
      </c>
      <c r="C59" s="305" t="s">
        <v>26</v>
      </c>
      <c r="D59" s="298">
        <v>350</v>
      </c>
      <c r="E59" s="203"/>
      <c r="F59" s="6">
        <f t="shared" si="17"/>
        <v>0</v>
      </c>
      <c r="G59" s="193"/>
      <c r="H59" s="6">
        <f t="shared" si="18"/>
        <v>0</v>
      </c>
      <c r="I59" s="193"/>
      <c r="J59" s="6">
        <f t="shared" si="19"/>
        <v>0</v>
      </c>
      <c r="K59" s="193"/>
      <c r="L59" s="6">
        <f t="shared" si="20"/>
        <v>0</v>
      </c>
      <c r="M59" s="193"/>
      <c r="N59" s="6">
        <f t="shared" si="21"/>
        <v>0</v>
      </c>
      <c r="O59" s="193"/>
      <c r="P59" s="6">
        <f t="shared" si="22"/>
        <v>0</v>
      </c>
      <c r="Q59" s="193"/>
      <c r="R59" s="6">
        <f t="shared" si="23"/>
        <v>0</v>
      </c>
      <c r="S59" s="193"/>
      <c r="T59" s="6">
        <f t="shared" si="24"/>
        <v>0</v>
      </c>
      <c r="U59" s="193"/>
      <c r="V59" s="95">
        <f t="shared" si="25"/>
        <v>0</v>
      </c>
      <c r="W59" s="193"/>
      <c r="X59" s="6">
        <f t="shared" si="26"/>
        <v>0</v>
      </c>
      <c r="Y59" s="193"/>
      <c r="Z59" s="6">
        <f t="shared" si="27"/>
        <v>0</v>
      </c>
      <c r="AA59" s="193"/>
      <c r="AB59" s="193">
        <f t="shared" si="28"/>
        <v>0</v>
      </c>
      <c r="AC59" s="193"/>
      <c r="AD59" s="6">
        <f t="shared" si="32"/>
        <v>0</v>
      </c>
      <c r="AE59" s="6"/>
      <c r="AF59" s="6">
        <f t="shared" si="29"/>
        <v>0</v>
      </c>
      <c r="AG59" s="193"/>
      <c r="AH59" s="6">
        <f t="shared" si="33"/>
        <v>0</v>
      </c>
      <c r="AI59" s="193"/>
      <c r="AJ59" s="193">
        <f t="shared" si="34"/>
        <v>0</v>
      </c>
      <c r="AK59" s="193"/>
      <c r="AL59" s="193">
        <f t="shared" si="35"/>
        <v>0</v>
      </c>
      <c r="AM59" s="193"/>
      <c r="AN59" s="193">
        <f t="shared" si="36"/>
        <v>0</v>
      </c>
      <c r="AO59" s="193"/>
      <c r="AP59" s="193">
        <f t="shared" si="37"/>
        <v>0</v>
      </c>
      <c r="AQ59" s="193"/>
      <c r="AR59" s="204">
        <f t="shared" si="38"/>
        <v>0</v>
      </c>
      <c r="AS59" s="193"/>
      <c r="AT59" s="193">
        <f t="shared" si="39"/>
        <v>0</v>
      </c>
      <c r="AU59" s="193"/>
      <c r="AV59" s="193">
        <f t="shared" si="40"/>
        <v>0</v>
      </c>
      <c r="AW59" s="193"/>
      <c r="AX59" s="193">
        <f t="shared" si="41"/>
        <v>0</v>
      </c>
      <c r="AY59" s="193"/>
      <c r="AZ59" s="193">
        <f t="shared" si="42"/>
        <v>0</v>
      </c>
      <c r="BA59" s="193"/>
      <c r="BB59" s="193">
        <f t="shared" si="43"/>
        <v>0</v>
      </c>
      <c r="BC59" s="193"/>
      <c r="BD59" s="193">
        <f t="shared" si="44"/>
        <v>0</v>
      </c>
      <c r="BE59" s="193"/>
      <c r="BF59" s="193">
        <f t="shared" si="45"/>
        <v>0</v>
      </c>
      <c r="BG59" s="193"/>
      <c r="BH59" s="193">
        <f t="shared" si="46"/>
        <v>0</v>
      </c>
      <c r="BI59" s="193"/>
      <c r="BJ59" s="193">
        <f t="shared" si="47"/>
        <v>0</v>
      </c>
      <c r="BK59" s="193"/>
      <c r="BL59" s="193">
        <f t="shared" si="48"/>
        <v>0</v>
      </c>
      <c r="BM59" s="203">
        <f t="shared" si="30"/>
        <v>0</v>
      </c>
      <c r="BN59" s="203">
        <f t="shared" si="31"/>
        <v>0</v>
      </c>
    </row>
    <row r="60" spans="1:66" ht="15">
      <c r="A60" s="97">
        <v>53</v>
      </c>
      <c r="B60" s="306" t="s">
        <v>13</v>
      </c>
      <c r="C60" s="305" t="s">
        <v>26</v>
      </c>
      <c r="D60" s="298">
        <v>400</v>
      </c>
      <c r="E60" s="203"/>
      <c r="F60" s="6">
        <f t="shared" si="17"/>
        <v>0</v>
      </c>
      <c r="G60" s="193"/>
      <c r="H60" s="6">
        <f t="shared" si="18"/>
        <v>0</v>
      </c>
      <c r="I60" s="193"/>
      <c r="J60" s="6">
        <f t="shared" si="19"/>
        <v>0</v>
      </c>
      <c r="K60" s="193"/>
      <c r="L60" s="6">
        <f t="shared" si="20"/>
        <v>0</v>
      </c>
      <c r="M60" s="193"/>
      <c r="N60" s="6">
        <f t="shared" si="21"/>
        <v>0</v>
      </c>
      <c r="O60" s="193"/>
      <c r="P60" s="6">
        <f t="shared" si="22"/>
        <v>0</v>
      </c>
      <c r="Q60" s="193"/>
      <c r="R60" s="6">
        <f t="shared" si="23"/>
        <v>0</v>
      </c>
      <c r="S60" s="193"/>
      <c r="T60" s="6">
        <f t="shared" si="24"/>
        <v>0</v>
      </c>
      <c r="U60" s="193"/>
      <c r="V60" s="95">
        <f t="shared" si="25"/>
        <v>0</v>
      </c>
      <c r="W60" s="193"/>
      <c r="X60" s="6">
        <f t="shared" si="26"/>
        <v>0</v>
      </c>
      <c r="Y60" s="193"/>
      <c r="Z60" s="6">
        <f t="shared" si="27"/>
        <v>0</v>
      </c>
      <c r="AA60" s="193"/>
      <c r="AB60" s="193">
        <f t="shared" si="28"/>
        <v>0</v>
      </c>
      <c r="AC60" s="193"/>
      <c r="AD60" s="6">
        <f t="shared" si="32"/>
        <v>0</v>
      </c>
      <c r="AE60" s="6"/>
      <c r="AF60" s="6">
        <f t="shared" si="29"/>
        <v>0</v>
      </c>
      <c r="AG60" s="193"/>
      <c r="AH60" s="6">
        <f t="shared" si="33"/>
        <v>0</v>
      </c>
      <c r="AI60" s="193"/>
      <c r="AJ60" s="193">
        <f t="shared" si="34"/>
        <v>0</v>
      </c>
      <c r="AK60" s="193"/>
      <c r="AL60" s="193">
        <f t="shared" si="35"/>
        <v>0</v>
      </c>
      <c r="AM60" s="193"/>
      <c r="AN60" s="193">
        <f t="shared" si="36"/>
        <v>0</v>
      </c>
      <c r="AO60" s="193"/>
      <c r="AP60" s="193">
        <f t="shared" si="37"/>
        <v>0</v>
      </c>
      <c r="AQ60" s="193"/>
      <c r="AR60" s="204">
        <f t="shared" si="38"/>
        <v>0</v>
      </c>
      <c r="AS60" s="193"/>
      <c r="AT60" s="193">
        <f t="shared" si="39"/>
        <v>0</v>
      </c>
      <c r="AU60" s="193"/>
      <c r="AV60" s="193">
        <f t="shared" si="40"/>
        <v>0</v>
      </c>
      <c r="AW60" s="193"/>
      <c r="AX60" s="193">
        <f t="shared" si="41"/>
        <v>0</v>
      </c>
      <c r="AY60" s="193"/>
      <c r="AZ60" s="193">
        <f t="shared" si="42"/>
        <v>0</v>
      </c>
      <c r="BA60" s="193"/>
      <c r="BB60" s="193">
        <f t="shared" si="43"/>
        <v>0</v>
      </c>
      <c r="BC60" s="193"/>
      <c r="BD60" s="193">
        <f t="shared" si="44"/>
        <v>0</v>
      </c>
      <c r="BE60" s="193"/>
      <c r="BF60" s="193">
        <f t="shared" si="45"/>
        <v>0</v>
      </c>
      <c r="BG60" s="193"/>
      <c r="BH60" s="193">
        <f t="shared" si="46"/>
        <v>0</v>
      </c>
      <c r="BI60" s="193"/>
      <c r="BJ60" s="193">
        <f t="shared" si="47"/>
        <v>0</v>
      </c>
      <c r="BK60" s="193"/>
      <c r="BL60" s="193">
        <f t="shared" si="48"/>
        <v>0</v>
      </c>
      <c r="BM60" s="203">
        <f t="shared" si="30"/>
        <v>0</v>
      </c>
      <c r="BN60" s="203">
        <f t="shared" si="31"/>
        <v>0</v>
      </c>
    </row>
    <row r="61" spans="1:66" ht="15">
      <c r="A61" s="97">
        <v>54</v>
      </c>
      <c r="B61" s="306" t="s">
        <v>19</v>
      </c>
      <c r="C61" s="305"/>
      <c r="D61" s="298"/>
      <c r="E61" s="203"/>
      <c r="F61" s="6">
        <f t="shared" si="17"/>
        <v>0</v>
      </c>
      <c r="G61" s="193"/>
      <c r="H61" s="6">
        <f t="shared" si="18"/>
        <v>0</v>
      </c>
      <c r="I61" s="193"/>
      <c r="J61" s="6">
        <f t="shared" si="19"/>
        <v>0</v>
      </c>
      <c r="K61" s="193"/>
      <c r="L61" s="6">
        <f t="shared" si="20"/>
        <v>0</v>
      </c>
      <c r="M61" s="193"/>
      <c r="N61" s="6">
        <f t="shared" si="21"/>
        <v>0</v>
      </c>
      <c r="O61" s="193"/>
      <c r="P61" s="6">
        <f t="shared" si="22"/>
        <v>0</v>
      </c>
      <c r="Q61" s="193"/>
      <c r="R61" s="6">
        <f t="shared" si="23"/>
        <v>0</v>
      </c>
      <c r="S61" s="193"/>
      <c r="T61" s="6">
        <f t="shared" si="24"/>
        <v>0</v>
      </c>
      <c r="U61" s="193"/>
      <c r="V61" s="95">
        <f t="shared" si="25"/>
        <v>0</v>
      </c>
      <c r="W61" s="193"/>
      <c r="X61" s="6">
        <f t="shared" si="26"/>
        <v>0</v>
      </c>
      <c r="Y61" s="193"/>
      <c r="Z61" s="6">
        <f t="shared" si="27"/>
        <v>0</v>
      </c>
      <c r="AA61" s="193"/>
      <c r="AB61" s="193">
        <f t="shared" si="28"/>
        <v>0</v>
      </c>
      <c r="AC61" s="193"/>
      <c r="AD61" s="6">
        <f t="shared" si="32"/>
        <v>0</v>
      </c>
      <c r="AE61" s="6"/>
      <c r="AF61" s="6">
        <f t="shared" si="29"/>
        <v>0</v>
      </c>
      <c r="AG61" s="193"/>
      <c r="AH61" s="6">
        <f t="shared" si="33"/>
        <v>0</v>
      </c>
      <c r="AI61" s="193"/>
      <c r="AJ61" s="193">
        <f t="shared" si="34"/>
        <v>0</v>
      </c>
      <c r="AK61" s="193"/>
      <c r="AL61" s="193">
        <f t="shared" si="35"/>
        <v>0</v>
      </c>
      <c r="AM61" s="193"/>
      <c r="AN61" s="193">
        <f t="shared" si="36"/>
        <v>0</v>
      </c>
      <c r="AO61" s="193"/>
      <c r="AP61" s="193">
        <f t="shared" si="37"/>
        <v>0</v>
      </c>
      <c r="AQ61" s="193"/>
      <c r="AR61" s="204">
        <f t="shared" si="38"/>
        <v>0</v>
      </c>
      <c r="AS61" s="193"/>
      <c r="AT61" s="193">
        <f t="shared" si="39"/>
        <v>0</v>
      </c>
      <c r="AU61" s="193"/>
      <c r="AV61" s="193">
        <f t="shared" si="40"/>
        <v>0</v>
      </c>
      <c r="AW61" s="193"/>
      <c r="AX61" s="193">
        <f t="shared" si="41"/>
        <v>0</v>
      </c>
      <c r="AY61" s="193"/>
      <c r="AZ61" s="193">
        <f t="shared" si="42"/>
        <v>0</v>
      </c>
      <c r="BA61" s="193"/>
      <c r="BB61" s="193">
        <f t="shared" si="43"/>
        <v>0</v>
      </c>
      <c r="BC61" s="193"/>
      <c r="BD61" s="193">
        <f t="shared" si="44"/>
        <v>0</v>
      </c>
      <c r="BE61" s="193"/>
      <c r="BF61" s="193">
        <f t="shared" si="45"/>
        <v>0</v>
      </c>
      <c r="BG61" s="193"/>
      <c r="BH61" s="193">
        <f t="shared" si="46"/>
        <v>0</v>
      </c>
      <c r="BI61" s="193"/>
      <c r="BJ61" s="193">
        <f t="shared" si="47"/>
        <v>0</v>
      </c>
      <c r="BK61" s="193"/>
      <c r="BL61" s="193">
        <f t="shared" si="48"/>
        <v>0</v>
      </c>
      <c r="BM61" s="203">
        <f t="shared" si="30"/>
        <v>0</v>
      </c>
      <c r="BN61" s="203">
        <f t="shared" si="31"/>
        <v>0</v>
      </c>
    </row>
    <row r="62" spans="1:66" ht="15">
      <c r="A62" s="97">
        <v>55</v>
      </c>
      <c r="B62" s="306" t="s">
        <v>18</v>
      </c>
      <c r="C62" s="305" t="s">
        <v>26</v>
      </c>
      <c r="D62" s="298">
        <v>3300</v>
      </c>
      <c r="E62" s="203"/>
      <c r="F62" s="6">
        <f t="shared" si="17"/>
        <v>0</v>
      </c>
      <c r="G62" s="193"/>
      <c r="H62" s="6">
        <f t="shared" si="18"/>
        <v>0</v>
      </c>
      <c r="I62" s="193"/>
      <c r="J62" s="6">
        <f t="shared" si="19"/>
        <v>0</v>
      </c>
      <c r="K62" s="193"/>
      <c r="L62" s="6">
        <f t="shared" si="20"/>
        <v>0</v>
      </c>
      <c r="M62" s="193"/>
      <c r="N62" s="6">
        <f t="shared" si="21"/>
        <v>0</v>
      </c>
      <c r="O62" s="193"/>
      <c r="P62" s="6">
        <f t="shared" si="22"/>
        <v>0</v>
      </c>
      <c r="Q62" s="193"/>
      <c r="R62" s="6">
        <f t="shared" si="23"/>
        <v>0</v>
      </c>
      <c r="S62" s="193"/>
      <c r="T62" s="6">
        <f t="shared" si="24"/>
        <v>0</v>
      </c>
      <c r="U62" s="193"/>
      <c r="V62" s="95">
        <f t="shared" si="25"/>
        <v>0</v>
      </c>
      <c r="W62" s="193"/>
      <c r="X62" s="6">
        <f t="shared" si="26"/>
        <v>0</v>
      </c>
      <c r="Y62" s="193"/>
      <c r="Z62" s="6">
        <f t="shared" si="27"/>
        <v>0</v>
      </c>
      <c r="AA62" s="193"/>
      <c r="AB62" s="193">
        <f t="shared" si="28"/>
        <v>0</v>
      </c>
      <c r="AC62" s="193"/>
      <c r="AD62" s="6">
        <f t="shared" si="32"/>
        <v>0</v>
      </c>
      <c r="AE62" s="6"/>
      <c r="AF62" s="6">
        <f t="shared" si="29"/>
        <v>0</v>
      </c>
      <c r="AG62" s="193"/>
      <c r="AH62" s="6">
        <f t="shared" si="33"/>
        <v>0</v>
      </c>
      <c r="AI62" s="193"/>
      <c r="AJ62" s="193">
        <f t="shared" si="34"/>
        <v>0</v>
      </c>
      <c r="AK62" s="193"/>
      <c r="AL62" s="193">
        <f t="shared" si="35"/>
        <v>0</v>
      </c>
      <c r="AM62" s="193"/>
      <c r="AN62" s="193">
        <f t="shared" si="36"/>
        <v>0</v>
      </c>
      <c r="AO62" s="193"/>
      <c r="AP62" s="193">
        <f t="shared" si="37"/>
        <v>0</v>
      </c>
      <c r="AQ62" s="193"/>
      <c r="AR62" s="204">
        <f t="shared" si="38"/>
        <v>0</v>
      </c>
      <c r="AS62" s="193"/>
      <c r="AT62" s="193">
        <f t="shared" si="39"/>
        <v>0</v>
      </c>
      <c r="AU62" s="193"/>
      <c r="AV62" s="193">
        <f t="shared" si="40"/>
        <v>0</v>
      </c>
      <c r="AW62" s="193"/>
      <c r="AX62" s="193">
        <f t="shared" si="41"/>
        <v>0</v>
      </c>
      <c r="AY62" s="193"/>
      <c r="AZ62" s="193">
        <f t="shared" si="42"/>
        <v>0</v>
      </c>
      <c r="BA62" s="193"/>
      <c r="BB62" s="193">
        <f t="shared" si="43"/>
        <v>0</v>
      </c>
      <c r="BC62" s="193"/>
      <c r="BD62" s="193">
        <f t="shared" si="44"/>
        <v>0</v>
      </c>
      <c r="BE62" s="193"/>
      <c r="BF62" s="193">
        <f t="shared" si="45"/>
        <v>0</v>
      </c>
      <c r="BG62" s="193"/>
      <c r="BH62" s="193">
        <f t="shared" si="46"/>
        <v>0</v>
      </c>
      <c r="BI62" s="193"/>
      <c r="BJ62" s="193">
        <f t="shared" si="47"/>
        <v>0</v>
      </c>
      <c r="BK62" s="193"/>
      <c r="BL62" s="193">
        <f t="shared" si="48"/>
        <v>0</v>
      </c>
      <c r="BM62" s="203">
        <f t="shared" si="30"/>
        <v>0</v>
      </c>
      <c r="BN62" s="203">
        <f t="shared" si="31"/>
        <v>0</v>
      </c>
    </row>
    <row r="63" spans="1:66" ht="15">
      <c r="A63" s="97">
        <v>56</v>
      </c>
      <c r="B63" s="306" t="s">
        <v>28</v>
      </c>
      <c r="C63" s="305" t="s">
        <v>26</v>
      </c>
      <c r="D63" s="298">
        <v>5500</v>
      </c>
      <c r="E63" s="203"/>
      <c r="F63" s="6">
        <f t="shared" si="17"/>
        <v>0</v>
      </c>
      <c r="G63" s="193"/>
      <c r="H63" s="6">
        <f t="shared" si="18"/>
        <v>0</v>
      </c>
      <c r="I63" s="193"/>
      <c r="J63" s="6">
        <f t="shared" si="19"/>
        <v>0</v>
      </c>
      <c r="K63" s="193"/>
      <c r="L63" s="6">
        <f t="shared" si="20"/>
        <v>0</v>
      </c>
      <c r="M63" s="193"/>
      <c r="N63" s="6">
        <f t="shared" si="21"/>
        <v>0</v>
      </c>
      <c r="O63" s="193"/>
      <c r="P63" s="6">
        <f t="shared" si="22"/>
        <v>0</v>
      </c>
      <c r="Q63" s="193"/>
      <c r="R63" s="6">
        <f t="shared" si="23"/>
        <v>0</v>
      </c>
      <c r="S63" s="193"/>
      <c r="T63" s="6">
        <f t="shared" si="24"/>
        <v>0</v>
      </c>
      <c r="U63" s="193"/>
      <c r="V63" s="95">
        <f t="shared" si="25"/>
        <v>0</v>
      </c>
      <c r="W63" s="193"/>
      <c r="X63" s="6">
        <f t="shared" si="26"/>
        <v>0</v>
      </c>
      <c r="Y63" s="193"/>
      <c r="Z63" s="6">
        <f t="shared" si="27"/>
        <v>0</v>
      </c>
      <c r="AA63" s="193"/>
      <c r="AB63" s="193">
        <f t="shared" si="28"/>
        <v>0</v>
      </c>
      <c r="AC63" s="193"/>
      <c r="AD63" s="6">
        <f t="shared" si="32"/>
        <v>0</v>
      </c>
      <c r="AE63" s="6"/>
      <c r="AF63" s="6">
        <f t="shared" si="29"/>
        <v>0</v>
      </c>
      <c r="AG63" s="193"/>
      <c r="AH63" s="6">
        <f t="shared" si="33"/>
        <v>0</v>
      </c>
      <c r="AI63" s="193"/>
      <c r="AJ63" s="193">
        <f t="shared" si="34"/>
        <v>0</v>
      </c>
      <c r="AK63" s="193"/>
      <c r="AL63" s="193">
        <f t="shared" si="35"/>
        <v>0</v>
      </c>
      <c r="AM63" s="193"/>
      <c r="AN63" s="193">
        <f t="shared" si="36"/>
        <v>0</v>
      </c>
      <c r="AO63" s="193"/>
      <c r="AP63" s="193">
        <f t="shared" si="37"/>
        <v>0</v>
      </c>
      <c r="AQ63" s="193"/>
      <c r="AR63" s="204">
        <f t="shared" si="38"/>
        <v>0</v>
      </c>
      <c r="AS63" s="193"/>
      <c r="AT63" s="193">
        <f t="shared" si="39"/>
        <v>0</v>
      </c>
      <c r="AU63" s="193"/>
      <c r="AV63" s="193">
        <f t="shared" si="40"/>
        <v>0</v>
      </c>
      <c r="AW63" s="193"/>
      <c r="AX63" s="193">
        <f t="shared" si="41"/>
        <v>0</v>
      </c>
      <c r="AY63" s="193"/>
      <c r="AZ63" s="193">
        <f t="shared" si="42"/>
        <v>0</v>
      </c>
      <c r="BA63" s="193"/>
      <c r="BB63" s="193">
        <f t="shared" si="43"/>
        <v>0</v>
      </c>
      <c r="BC63" s="193"/>
      <c r="BD63" s="193">
        <f t="shared" si="44"/>
        <v>0</v>
      </c>
      <c r="BE63" s="193"/>
      <c r="BF63" s="193">
        <f t="shared" si="45"/>
        <v>0</v>
      </c>
      <c r="BG63" s="193"/>
      <c r="BH63" s="193">
        <f t="shared" si="46"/>
        <v>0</v>
      </c>
      <c r="BI63" s="193"/>
      <c r="BJ63" s="193">
        <f t="shared" si="47"/>
        <v>0</v>
      </c>
      <c r="BK63" s="193"/>
      <c r="BL63" s="193">
        <f t="shared" si="48"/>
        <v>0</v>
      </c>
      <c r="BM63" s="203">
        <f t="shared" si="30"/>
        <v>0</v>
      </c>
      <c r="BN63" s="203">
        <f t="shared" si="31"/>
        <v>0</v>
      </c>
    </row>
    <row r="64" spans="1:66" ht="15">
      <c r="A64" s="97">
        <v>57</v>
      </c>
      <c r="B64" s="306" t="s">
        <v>29</v>
      </c>
      <c r="C64" s="305" t="s">
        <v>26</v>
      </c>
      <c r="D64" s="298">
        <v>6000</v>
      </c>
      <c r="E64" s="203"/>
      <c r="F64" s="6">
        <f t="shared" si="17"/>
        <v>0</v>
      </c>
      <c r="G64" s="193"/>
      <c r="H64" s="6">
        <f t="shared" si="18"/>
        <v>0</v>
      </c>
      <c r="I64" s="193"/>
      <c r="J64" s="6">
        <f t="shared" si="19"/>
        <v>0</v>
      </c>
      <c r="K64" s="193"/>
      <c r="L64" s="6">
        <f t="shared" si="20"/>
        <v>0</v>
      </c>
      <c r="M64" s="193"/>
      <c r="N64" s="6">
        <f t="shared" si="21"/>
        <v>0</v>
      </c>
      <c r="O64" s="193"/>
      <c r="P64" s="6">
        <f t="shared" si="22"/>
        <v>0</v>
      </c>
      <c r="Q64" s="193"/>
      <c r="R64" s="6">
        <f t="shared" si="23"/>
        <v>0</v>
      </c>
      <c r="S64" s="193"/>
      <c r="T64" s="6">
        <f t="shared" si="24"/>
        <v>0</v>
      </c>
      <c r="U64" s="193"/>
      <c r="V64" s="95">
        <f t="shared" si="25"/>
        <v>0</v>
      </c>
      <c r="W64" s="193"/>
      <c r="X64" s="6">
        <f t="shared" si="26"/>
        <v>0</v>
      </c>
      <c r="Y64" s="193"/>
      <c r="Z64" s="6">
        <f t="shared" si="27"/>
        <v>0</v>
      </c>
      <c r="AA64" s="193"/>
      <c r="AB64" s="193">
        <f t="shared" si="28"/>
        <v>0</v>
      </c>
      <c r="AC64" s="193"/>
      <c r="AD64" s="6">
        <f t="shared" si="32"/>
        <v>0</v>
      </c>
      <c r="AE64" s="6"/>
      <c r="AF64" s="6">
        <f t="shared" si="29"/>
        <v>0</v>
      </c>
      <c r="AG64" s="193"/>
      <c r="AH64" s="6">
        <f t="shared" si="33"/>
        <v>0</v>
      </c>
      <c r="AI64" s="193"/>
      <c r="AJ64" s="193">
        <f t="shared" si="34"/>
        <v>0</v>
      </c>
      <c r="AK64" s="193"/>
      <c r="AL64" s="193">
        <f t="shared" si="35"/>
        <v>0</v>
      </c>
      <c r="AM64" s="193"/>
      <c r="AN64" s="193">
        <f t="shared" si="36"/>
        <v>0</v>
      </c>
      <c r="AO64" s="193"/>
      <c r="AP64" s="193">
        <f t="shared" si="37"/>
        <v>0</v>
      </c>
      <c r="AQ64" s="193"/>
      <c r="AR64" s="204">
        <f t="shared" si="38"/>
        <v>0</v>
      </c>
      <c r="AS64" s="193"/>
      <c r="AT64" s="193">
        <f t="shared" si="39"/>
        <v>0</v>
      </c>
      <c r="AU64" s="193"/>
      <c r="AV64" s="193">
        <f t="shared" si="40"/>
        <v>0</v>
      </c>
      <c r="AW64" s="193"/>
      <c r="AX64" s="193">
        <f t="shared" si="41"/>
        <v>0</v>
      </c>
      <c r="AY64" s="193"/>
      <c r="AZ64" s="193">
        <f t="shared" si="42"/>
        <v>0</v>
      </c>
      <c r="BA64" s="193"/>
      <c r="BB64" s="193">
        <f t="shared" si="43"/>
        <v>0</v>
      </c>
      <c r="BC64" s="193"/>
      <c r="BD64" s="193">
        <f t="shared" si="44"/>
        <v>0</v>
      </c>
      <c r="BE64" s="193"/>
      <c r="BF64" s="193">
        <f t="shared" si="45"/>
        <v>0</v>
      </c>
      <c r="BG64" s="193"/>
      <c r="BH64" s="193">
        <f t="shared" si="46"/>
        <v>0</v>
      </c>
      <c r="BI64" s="193"/>
      <c r="BJ64" s="193">
        <f t="shared" si="47"/>
        <v>0</v>
      </c>
      <c r="BK64" s="193"/>
      <c r="BL64" s="193">
        <f t="shared" si="48"/>
        <v>0</v>
      </c>
      <c r="BM64" s="203">
        <f t="shared" si="30"/>
        <v>0</v>
      </c>
      <c r="BN64" s="203">
        <f t="shared" si="31"/>
        <v>0</v>
      </c>
    </row>
    <row r="65" spans="1:66" ht="15">
      <c r="A65" s="97">
        <v>58</v>
      </c>
      <c r="B65" s="306" t="s">
        <v>184</v>
      </c>
      <c r="C65" s="305" t="s">
        <v>45</v>
      </c>
      <c r="D65" s="298">
        <v>140</v>
      </c>
      <c r="E65" s="203"/>
      <c r="F65" s="6">
        <f t="shared" si="17"/>
        <v>0</v>
      </c>
      <c r="G65" s="193">
        <v>280</v>
      </c>
      <c r="H65" s="193">
        <f t="shared" si="18"/>
        <v>39200</v>
      </c>
      <c r="I65" s="193"/>
      <c r="J65" s="6">
        <f t="shared" si="19"/>
        <v>0</v>
      </c>
      <c r="K65" s="193"/>
      <c r="L65" s="6">
        <f t="shared" si="20"/>
        <v>0</v>
      </c>
      <c r="M65" s="193"/>
      <c r="N65" s="6">
        <f t="shared" si="21"/>
        <v>0</v>
      </c>
      <c r="O65" s="193"/>
      <c r="P65" s="6">
        <f t="shared" si="22"/>
        <v>0</v>
      </c>
      <c r="Q65" s="193"/>
      <c r="R65" s="6">
        <f t="shared" si="23"/>
        <v>0</v>
      </c>
      <c r="S65" s="193"/>
      <c r="T65" s="6">
        <f t="shared" si="24"/>
        <v>0</v>
      </c>
      <c r="U65" s="193"/>
      <c r="V65" s="95">
        <f t="shared" si="25"/>
        <v>0</v>
      </c>
      <c r="W65" s="193"/>
      <c r="X65" s="6">
        <f t="shared" si="26"/>
        <v>0</v>
      </c>
      <c r="Y65" s="193"/>
      <c r="Z65" s="6">
        <f t="shared" si="27"/>
        <v>0</v>
      </c>
      <c r="AA65" s="193">
        <v>606</v>
      </c>
      <c r="AB65" s="193">
        <f t="shared" si="28"/>
        <v>84840</v>
      </c>
      <c r="AC65" s="193">
        <v>200</v>
      </c>
      <c r="AD65" s="193">
        <f t="shared" si="32"/>
        <v>28000</v>
      </c>
      <c r="AE65" s="6"/>
      <c r="AF65" s="6">
        <f t="shared" si="29"/>
        <v>0</v>
      </c>
      <c r="AG65" s="193"/>
      <c r="AH65" s="6">
        <f t="shared" si="33"/>
        <v>0</v>
      </c>
      <c r="AI65" s="193"/>
      <c r="AJ65" s="193">
        <f t="shared" si="34"/>
        <v>0</v>
      </c>
      <c r="AK65" s="193"/>
      <c r="AL65" s="193">
        <f t="shared" si="35"/>
        <v>0</v>
      </c>
      <c r="AM65" s="193"/>
      <c r="AN65" s="193">
        <f t="shared" si="36"/>
        <v>0</v>
      </c>
      <c r="AO65" s="193"/>
      <c r="AP65" s="193">
        <f t="shared" si="37"/>
        <v>0</v>
      </c>
      <c r="AQ65" s="193"/>
      <c r="AR65" s="204">
        <f t="shared" si="38"/>
        <v>0</v>
      </c>
      <c r="AS65" s="193"/>
      <c r="AT65" s="193">
        <f t="shared" si="39"/>
        <v>0</v>
      </c>
      <c r="AU65" s="193"/>
      <c r="AV65" s="193">
        <f t="shared" si="40"/>
        <v>0</v>
      </c>
      <c r="AW65" s="193">
        <f>(390+57)*0</f>
        <v>0</v>
      </c>
      <c r="AX65" s="626">
        <f t="shared" si="41"/>
        <v>0</v>
      </c>
      <c r="AY65" s="193"/>
      <c r="AZ65" s="193">
        <f t="shared" si="42"/>
        <v>0</v>
      </c>
      <c r="BA65" s="193"/>
      <c r="BB65" s="193">
        <f t="shared" si="43"/>
        <v>0</v>
      </c>
      <c r="BC65" s="193"/>
      <c r="BD65" s="193">
        <f t="shared" si="44"/>
        <v>0</v>
      </c>
      <c r="BE65" s="193"/>
      <c r="BF65" s="193">
        <f t="shared" si="45"/>
        <v>0</v>
      </c>
      <c r="BG65" s="193"/>
      <c r="BH65" s="193">
        <f t="shared" si="46"/>
        <v>0</v>
      </c>
      <c r="BI65" s="193"/>
      <c r="BJ65" s="193">
        <f t="shared" si="47"/>
        <v>0</v>
      </c>
      <c r="BK65" s="193"/>
      <c r="BL65" s="193">
        <f t="shared" si="48"/>
        <v>0</v>
      </c>
      <c r="BM65" s="203">
        <f t="shared" si="30"/>
        <v>1086</v>
      </c>
      <c r="BN65" s="203">
        <f t="shared" si="31"/>
        <v>152040</v>
      </c>
    </row>
    <row r="66" spans="1:66" ht="15">
      <c r="A66" s="97">
        <v>59</v>
      </c>
      <c r="B66" s="47" t="s">
        <v>30</v>
      </c>
      <c r="C66" s="305"/>
      <c r="D66" s="298"/>
      <c r="E66" s="203"/>
      <c r="F66" s="6">
        <f t="shared" si="17"/>
        <v>0</v>
      </c>
      <c r="G66" s="193"/>
      <c r="H66" s="6">
        <f t="shared" si="18"/>
        <v>0</v>
      </c>
      <c r="I66" s="193"/>
      <c r="J66" s="6">
        <f t="shared" si="19"/>
        <v>0</v>
      </c>
      <c r="K66" s="193"/>
      <c r="L66" s="6">
        <f t="shared" si="20"/>
        <v>0</v>
      </c>
      <c r="M66" s="193"/>
      <c r="N66" s="6">
        <f t="shared" si="21"/>
        <v>0</v>
      </c>
      <c r="O66" s="193"/>
      <c r="P66" s="6">
        <f t="shared" si="22"/>
        <v>0</v>
      </c>
      <c r="Q66" s="193"/>
      <c r="R66" s="6">
        <f t="shared" si="23"/>
        <v>0</v>
      </c>
      <c r="S66" s="193"/>
      <c r="T66" s="6">
        <f t="shared" si="24"/>
        <v>0</v>
      </c>
      <c r="U66" s="193"/>
      <c r="V66" s="95">
        <f t="shared" si="25"/>
        <v>0</v>
      </c>
      <c r="W66" s="193"/>
      <c r="X66" s="6">
        <f t="shared" si="26"/>
        <v>0</v>
      </c>
      <c r="Y66" s="193"/>
      <c r="Z66" s="6">
        <f t="shared" si="27"/>
        <v>0</v>
      </c>
      <c r="AA66" s="193"/>
      <c r="AB66" s="193">
        <f t="shared" si="28"/>
        <v>0</v>
      </c>
      <c r="AC66" s="193"/>
      <c r="AD66" s="6">
        <f t="shared" si="32"/>
        <v>0</v>
      </c>
      <c r="AE66" s="6"/>
      <c r="AF66" s="6">
        <f t="shared" si="29"/>
        <v>0</v>
      </c>
      <c r="AG66" s="193"/>
      <c r="AH66" s="6">
        <f t="shared" si="33"/>
        <v>0</v>
      </c>
      <c r="AI66" s="193"/>
      <c r="AJ66" s="193">
        <f t="shared" si="34"/>
        <v>0</v>
      </c>
      <c r="AK66" s="193"/>
      <c r="AL66" s="193">
        <f t="shared" si="35"/>
        <v>0</v>
      </c>
      <c r="AM66" s="193"/>
      <c r="AN66" s="193">
        <f t="shared" si="36"/>
        <v>0</v>
      </c>
      <c r="AO66" s="193"/>
      <c r="AP66" s="193">
        <f t="shared" si="37"/>
        <v>0</v>
      </c>
      <c r="AQ66" s="193"/>
      <c r="AR66" s="204">
        <f t="shared" si="38"/>
        <v>0</v>
      </c>
      <c r="AS66" s="193"/>
      <c r="AT66" s="193">
        <f t="shared" si="39"/>
        <v>0</v>
      </c>
      <c r="AU66" s="193"/>
      <c r="AV66" s="193">
        <f t="shared" si="40"/>
        <v>0</v>
      </c>
      <c r="AW66" s="193"/>
      <c r="AX66" s="193">
        <f t="shared" si="41"/>
        <v>0</v>
      </c>
      <c r="AY66" s="193"/>
      <c r="AZ66" s="193">
        <f t="shared" si="42"/>
        <v>0</v>
      </c>
      <c r="BA66" s="193"/>
      <c r="BB66" s="193">
        <f t="shared" si="43"/>
        <v>0</v>
      </c>
      <c r="BC66" s="193"/>
      <c r="BD66" s="193">
        <f t="shared" si="44"/>
        <v>0</v>
      </c>
      <c r="BE66" s="193"/>
      <c r="BF66" s="193">
        <f t="shared" si="45"/>
        <v>0</v>
      </c>
      <c r="BG66" s="193"/>
      <c r="BH66" s="193">
        <f t="shared" si="46"/>
        <v>0</v>
      </c>
      <c r="BI66" s="193"/>
      <c r="BJ66" s="193">
        <f t="shared" si="47"/>
        <v>0</v>
      </c>
      <c r="BK66" s="193"/>
      <c r="BL66" s="193">
        <f t="shared" si="48"/>
        <v>0</v>
      </c>
      <c r="BM66" s="203">
        <f t="shared" si="30"/>
        <v>0</v>
      </c>
      <c r="BN66" s="203">
        <f t="shared" si="31"/>
        <v>0</v>
      </c>
    </row>
    <row r="67" spans="1:66" ht="15">
      <c r="A67" s="97">
        <v>60</v>
      </c>
      <c r="B67" s="240" t="s">
        <v>215</v>
      </c>
      <c r="C67" s="103" t="s">
        <v>9</v>
      </c>
      <c r="D67" s="298">
        <v>280</v>
      </c>
      <c r="E67" s="203"/>
      <c r="F67" s="6">
        <f t="shared" si="17"/>
        <v>0</v>
      </c>
      <c r="G67" s="193"/>
      <c r="H67" s="6">
        <f t="shared" si="18"/>
        <v>0</v>
      </c>
      <c r="I67" s="193"/>
      <c r="J67" s="6">
        <f t="shared" si="19"/>
        <v>0</v>
      </c>
      <c r="K67" s="193"/>
      <c r="L67" s="6">
        <f t="shared" si="20"/>
        <v>0</v>
      </c>
      <c r="M67" s="193"/>
      <c r="N67" s="6">
        <f t="shared" si="21"/>
        <v>0</v>
      </c>
      <c r="O67" s="193"/>
      <c r="P67" s="6">
        <f t="shared" si="22"/>
        <v>0</v>
      </c>
      <c r="Q67" s="193"/>
      <c r="R67" s="6">
        <f t="shared" si="23"/>
        <v>0</v>
      </c>
      <c r="S67" s="193"/>
      <c r="T67" s="6">
        <f t="shared" si="24"/>
        <v>0</v>
      </c>
      <c r="U67" s="193"/>
      <c r="V67" s="95">
        <f t="shared" si="25"/>
        <v>0</v>
      </c>
      <c r="W67" s="193"/>
      <c r="X67" s="6">
        <f t="shared" si="26"/>
        <v>0</v>
      </c>
      <c r="Y67" s="193"/>
      <c r="Z67" s="6">
        <f t="shared" si="27"/>
        <v>0</v>
      </c>
      <c r="AA67" s="193"/>
      <c r="AB67" s="193">
        <f t="shared" si="28"/>
        <v>0</v>
      </c>
      <c r="AC67" s="193"/>
      <c r="AD67" s="6">
        <f t="shared" si="32"/>
        <v>0</v>
      </c>
      <c r="AE67" s="6"/>
      <c r="AF67" s="6">
        <f t="shared" si="29"/>
        <v>0</v>
      </c>
      <c r="AG67" s="193"/>
      <c r="AH67" s="6">
        <f t="shared" si="33"/>
        <v>0</v>
      </c>
      <c r="AI67" s="193"/>
      <c r="AJ67" s="193">
        <f t="shared" si="34"/>
        <v>0</v>
      </c>
      <c r="AK67" s="193"/>
      <c r="AL67" s="193">
        <f t="shared" si="35"/>
        <v>0</v>
      </c>
      <c r="AM67" s="193"/>
      <c r="AN67" s="193">
        <f t="shared" si="36"/>
        <v>0</v>
      </c>
      <c r="AO67" s="193"/>
      <c r="AP67" s="193">
        <f t="shared" si="37"/>
        <v>0</v>
      </c>
      <c r="AQ67" s="193"/>
      <c r="AR67" s="204">
        <f t="shared" si="38"/>
        <v>0</v>
      </c>
      <c r="AS67" s="193"/>
      <c r="AT67" s="193">
        <f t="shared" si="39"/>
        <v>0</v>
      </c>
      <c r="AU67" s="193"/>
      <c r="AV67" s="193">
        <f t="shared" si="40"/>
        <v>0</v>
      </c>
      <c r="AW67" s="193"/>
      <c r="AX67" s="193">
        <f t="shared" si="41"/>
        <v>0</v>
      </c>
      <c r="AY67" s="193"/>
      <c r="AZ67" s="193">
        <f t="shared" si="42"/>
        <v>0</v>
      </c>
      <c r="BA67" s="193"/>
      <c r="BB67" s="193">
        <f t="shared" si="43"/>
        <v>0</v>
      </c>
      <c r="BC67" s="193"/>
      <c r="BD67" s="193">
        <f t="shared" si="44"/>
        <v>0</v>
      </c>
      <c r="BE67" s="193"/>
      <c r="BF67" s="193">
        <f t="shared" si="45"/>
        <v>0</v>
      </c>
      <c r="BG67" s="193"/>
      <c r="BH67" s="193">
        <f t="shared" si="46"/>
        <v>0</v>
      </c>
      <c r="BI67" s="193"/>
      <c r="BJ67" s="193">
        <f t="shared" si="47"/>
        <v>0</v>
      </c>
      <c r="BK67" s="193"/>
      <c r="BL67" s="193">
        <f t="shared" si="48"/>
        <v>0</v>
      </c>
      <c r="BM67" s="203">
        <f t="shared" si="30"/>
        <v>0</v>
      </c>
      <c r="BN67" s="203">
        <f t="shared" si="31"/>
        <v>0</v>
      </c>
    </row>
    <row r="68" spans="1:66" ht="15">
      <c r="A68" s="97">
        <v>61</v>
      </c>
      <c r="B68" s="102" t="s">
        <v>32</v>
      </c>
      <c r="C68" s="103" t="s">
        <v>9</v>
      </c>
      <c r="D68" s="298">
        <v>650</v>
      </c>
      <c r="E68" s="203"/>
      <c r="F68" s="6">
        <f t="shared" si="17"/>
        <v>0</v>
      </c>
      <c r="G68" s="193"/>
      <c r="H68" s="6">
        <f t="shared" si="18"/>
        <v>0</v>
      </c>
      <c r="I68" s="193"/>
      <c r="J68" s="6">
        <f t="shared" si="19"/>
        <v>0</v>
      </c>
      <c r="K68" s="193"/>
      <c r="L68" s="6">
        <f t="shared" si="20"/>
        <v>0</v>
      </c>
      <c r="M68" s="193"/>
      <c r="N68" s="6">
        <f t="shared" si="21"/>
        <v>0</v>
      </c>
      <c r="O68" s="193"/>
      <c r="P68" s="6">
        <f t="shared" si="22"/>
        <v>0</v>
      </c>
      <c r="Q68" s="193"/>
      <c r="R68" s="6">
        <f t="shared" si="23"/>
        <v>0</v>
      </c>
      <c r="S68" s="193"/>
      <c r="T68" s="6">
        <f t="shared" si="24"/>
        <v>0</v>
      </c>
      <c r="U68" s="193"/>
      <c r="V68" s="95">
        <f t="shared" si="25"/>
        <v>0</v>
      </c>
      <c r="W68" s="193"/>
      <c r="X68" s="6">
        <f t="shared" si="26"/>
        <v>0</v>
      </c>
      <c r="Y68" s="193"/>
      <c r="Z68" s="6">
        <f t="shared" si="27"/>
        <v>0</v>
      </c>
      <c r="AA68" s="193"/>
      <c r="AB68" s="193">
        <f t="shared" si="28"/>
        <v>0</v>
      </c>
      <c r="AC68" s="193"/>
      <c r="AD68" s="6">
        <f t="shared" si="32"/>
        <v>0</v>
      </c>
      <c r="AE68" s="6"/>
      <c r="AF68" s="6">
        <f t="shared" si="29"/>
        <v>0</v>
      </c>
      <c r="AG68" s="193"/>
      <c r="AH68" s="6">
        <f t="shared" si="33"/>
        <v>0</v>
      </c>
      <c r="AI68" s="193"/>
      <c r="AJ68" s="193">
        <f t="shared" si="34"/>
        <v>0</v>
      </c>
      <c r="AK68" s="193"/>
      <c r="AL68" s="193">
        <f t="shared" si="35"/>
        <v>0</v>
      </c>
      <c r="AM68" s="193"/>
      <c r="AN68" s="193">
        <f t="shared" si="36"/>
        <v>0</v>
      </c>
      <c r="AO68" s="193"/>
      <c r="AP68" s="193">
        <f t="shared" si="37"/>
        <v>0</v>
      </c>
      <c r="AQ68" s="193"/>
      <c r="AR68" s="204">
        <f t="shared" si="38"/>
        <v>0</v>
      </c>
      <c r="AS68" s="193"/>
      <c r="AT68" s="193">
        <f t="shared" si="39"/>
        <v>0</v>
      </c>
      <c r="AU68" s="193"/>
      <c r="AV68" s="193">
        <f t="shared" si="40"/>
        <v>0</v>
      </c>
      <c r="AW68" s="193"/>
      <c r="AX68" s="193">
        <f t="shared" si="41"/>
        <v>0</v>
      </c>
      <c r="AY68" s="193"/>
      <c r="AZ68" s="193">
        <f t="shared" si="42"/>
        <v>0</v>
      </c>
      <c r="BA68" s="193"/>
      <c r="BB68" s="193">
        <f t="shared" si="43"/>
        <v>0</v>
      </c>
      <c r="BC68" s="193"/>
      <c r="BD68" s="193">
        <f t="shared" si="44"/>
        <v>0</v>
      </c>
      <c r="BE68" s="193"/>
      <c r="BF68" s="193">
        <f t="shared" si="45"/>
        <v>0</v>
      </c>
      <c r="BG68" s="193"/>
      <c r="BH68" s="193">
        <f t="shared" si="46"/>
        <v>0</v>
      </c>
      <c r="BI68" s="193"/>
      <c r="BJ68" s="193">
        <f t="shared" si="47"/>
        <v>0</v>
      </c>
      <c r="BK68" s="193"/>
      <c r="BL68" s="193">
        <f t="shared" si="48"/>
        <v>0</v>
      </c>
      <c r="BM68" s="203">
        <f t="shared" si="30"/>
        <v>0</v>
      </c>
      <c r="BN68" s="203">
        <f t="shared" si="31"/>
        <v>0</v>
      </c>
    </row>
    <row r="69" spans="1:66" ht="15">
      <c r="A69" s="97">
        <v>62</v>
      </c>
      <c r="B69" s="102" t="s">
        <v>185</v>
      </c>
      <c r="C69" s="305" t="s">
        <v>9</v>
      </c>
      <c r="D69" s="298">
        <v>1500</v>
      </c>
      <c r="E69" s="203"/>
      <c r="F69" s="6">
        <f t="shared" si="17"/>
        <v>0</v>
      </c>
      <c r="G69" s="193"/>
      <c r="H69" s="6">
        <f t="shared" si="18"/>
        <v>0</v>
      </c>
      <c r="I69" s="193"/>
      <c r="J69" s="6">
        <f t="shared" si="19"/>
        <v>0</v>
      </c>
      <c r="K69" s="193"/>
      <c r="L69" s="6">
        <f t="shared" si="20"/>
        <v>0</v>
      </c>
      <c r="M69" s="193"/>
      <c r="N69" s="6">
        <f t="shared" si="21"/>
        <v>0</v>
      </c>
      <c r="O69" s="193"/>
      <c r="P69" s="6">
        <f t="shared" si="22"/>
        <v>0</v>
      </c>
      <c r="Q69" s="193"/>
      <c r="R69" s="6">
        <f t="shared" si="23"/>
        <v>0</v>
      </c>
      <c r="S69" s="193"/>
      <c r="T69" s="6">
        <f t="shared" si="24"/>
        <v>0</v>
      </c>
      <c r="U69" s="193"/>
      <c r="V69" s="95">
        <f t="shared" si="25"/>
        <v>0</v>
      </c>
      <c r="W69" s="193"/>
      <c r="X69" s="6">
        <f t="shared" si="26"/>
        <v>0</v>
      </c>
      <c r="Y69" s="193"/>
      <c r="Z69" s="6">
        <f t="shared" si="27"/>
        <v>0</v>
      </c>
      <c r="AA69" s="193"/>
      <c r="AB69" s="193">
        <f t="shared" si="28"/>
        <v>0</v>
      </c>
      <c r="AC69" s="193"/>
      <c r="AD69" s="6">
        <f t="shared" si="32"/>
        <v>0</v>
      </c>
      <c r="AE69" s="6"/>
      <c r="AF69" s="6">
        <f t="shared" si="29"/>
        <v>0</v>
      </c>
      <c r="AG69" s="193"/>
      <c r="AH69" s="6">
        <f t="shared" si="33"/>
        <v>0</v>
      </c>
      <c r="AI69" s="193"/>
      <c r="AJ69" s="193">
        <f t="shared" si="34"/>
        <v>0</v>
      </c>
      <c r="AK69" s="193"/>
      <c r="AL69" s="193">
        <f t="shared" si="35"/>
        <v>0</v>
      </c>
      <c r="AM69" s="193"/>
      <c r="AN69" s="193">
        <f t="shared" si="36"/>
        <v>0</v>
      </c>
      <c r="AO69" s="193"/>
      <c r="AP69" s="193">
        <f t="shared" si="37"/>
        <v>0</v>
      </c>
      <c r="AQ69" s="193"/>
      <c r="AR69" s="204">
        <f t="shared" si="38"/>
        <v>0</v>
      </c>
      <c r="AS69" s="193"/>
      <c r="AT69" s="193">
        <f t="shared" si="39"/>
        <v>0</v>
      </c>
      <c r="AU69" s="193"/>
      <c r="AV69" s="193">
        <f t="shared" si="40"/>
        <v>0</v>
      </c>
      <c r="AW69" s="193"/>
      <c r="AX69" s="193">
        <f t="shared" si="41"/>
        <v>0</v>
      </c>
      <c r="AY69" s="193"/>
      <c r="AZ69" s="193">
        <f t="shared" si="42"/>
        <v>0</v>
      </c>
      <c r="BA69" s="193"/>
      <c r="BB69" s="193">
        <f t="shared" si="43"/>
        <v>0</v>
      </c>
      <c r="BC69" s="193"/>
      <c r="BD69" s="193">
        <f t="shared" si="44"/>
        <v>0</v>
      </c>
      <c r="BE69" s="193"/>
      <c r="BF69" s="193">
        <f t="shared" si="45"/>
        <v>0</v>
      </c>
      <c r="BG69" s="193"/>
      <c r="BH69" s="193">
        <f t="shared" si="46"/>
        <v>0</v>
      </c>
      <c r="BI69" s="193"/>
      <c r="BJ69" s="193">
        <f t="shared" si="47"/>
        <v>0</v>
      </c>
      <c r="BK69" s="193"/>
      <c r="BL69" s="193">
        <f t="shared" si="48"/>
        <v>0</v>
      </c>
      <c r="BM69" s="203">
        <f t="shared" si="30"/>
        <v>0</v>
      </c>
      <c r="BN69" s="203">
        <f t="shared" si="31"/>
        <v>0</v>
      </c>
    </row>
    <row r="70" spans="1:66" ht="15">
      <c r="A70" s="96">
        <v>63</v>
      </c>
      <c r="B70" s="343" t="s">
        <v>152</v>
      </c>
      <c r="C70" s="305" t="s">
        <v>100</v>
      </c>
      <c r="D70" s="298">
        <v>250</v>
      </c>
      <c r="E70" s="203"/>
      <c r="F70" s="6">
        <f t="shared" si="17"/>
        <v>0</v>
      </c>
      <c r="G70" s="193">
        <v>100</v>
      </c>
      <c r="H70" s="193">
        <f t="shared" si="18"/>
        <v>25000</v>
      </c>
      <c r="I70" s="193"/>
      <c r="J70" s="6">
        <f t="shared" si="19"/>
        <v>0</v>
      </c>
      <c r="K70" s="193"/>
      <c r="L70" s="6">
        <f t="shared" si="20"/>
        <v>0</v>
      </c>
      <c r="M70" s="193"/>
      <c r="N70" s="6">
        <f t="shared" si="21"/>
        <v>0</v>
      </c>
      <c r="O70" s="193">
        <v>100</v>
      </c>
      <c r="P70" s="6">
        <f t="shared" si="22"/>
        <v>25000</v>
      </c>
      <c r="Q70" s="193">
        <v>100</v>
      </c>
      <c r="R70" s="193">
        <f t="shared" si="23"/>
        <v>25000</v>
      </c>
      <c r="S70" s="193">
        <v>250</v>
      </c>
      <c r="T70" s="193">
        <f t="shared" si="24"/>
        <v>62500</v>
      </c>
      <c r="U70" s="193"/>
      <c r="V70" s="95">
        <f t="shared" si="25"/>
        <v>0</v>
      </c>
      <c r="W70" s="193"/>
      <c r="X70" s="6">
        <f t="shared" si="26"/>
        <v>0</v>
      </c>
      <c r="Y70" s="193">
        <v>100</v>
      </c>
      <c r="Z70" s="193">
        <f t="shared" si="27"/>
        <v>25000</v>
      </c>
      <c r="AA70" s="193"/>
      <c r="AB70" s="193">
        <f t="shared" si="28"/>
        <v>0</v>
      </c>
      <c r="AC70" s="193"/>
      <c r="AD70" s="6">
        <f t="shared" si="32"/>
        <v>0</v>
      </c>
      <c r="AE70" s="193">
        <v>300</v>
      </c>
      <c r="AF70" s="193">
        <f t="shared" si="29"/>
        <v>75000</v>
      </c>
      <c r="AG70" s="193"/>
      <c r="AH70" s="6">
        <f t="shared" si="33"/>
        <v>0</v>
      </c>
      <c r="AI70" s="193"/>
      <c r="AJ70" s="193">
        <f t="shared" si="34"/>
        <v>0</v>
      </c>
      <c r="AK70" s="193">
        <v>120</v>
      </c>
      <c r="AL70" s="193">
        <f t="shared" si="35"/>
        <v>30000</v>
      </c>
      <c r="AM70" s="193"/>
      <c r="AN70" s="193">
        <f t="shared" si="36"/>
        <v>0</v>
      </c>
      <c r="AO70" s="193">
        <v>160</v>
      </c>
      <c r="AP70" s="193">
        <f t="shared" si="37"/>
        <v>40000</v>
      </c>
      <c r="AQ70" s="193"/>
      <c r="AR70" s="204">
        <f t="shared" si="38"/>
        <v>0</v>
      </c>
      <c r="AS70" s="193"/>
      <c r="AT70" s="193">
        <f t="shared" si="39"/>
        <v>0</v>
      </c>
      <c r="AU70" s="193"/>
      <c r="AV70" s="193">
        <f t="shared" si="40"/>
        <v>0</v>
      </c>
      <c r="AW70" s="626">
        <f>50*0</f>
        <v>0</v>
      </c>
      <c r="AX70" s="626">
        <f t="shared" si="41"/>
        <v>0</v>
      </c>
      <c r="AY70" s="193"/>
      <c r="AZ70" s="193">
        <f t="shared" si="42"/>
        <v>0</v>
      </c>
      <c r="BA70" s="193"/>
      <c r="BB70" s="193">
        <f t="shared" si="43"/>
        <v>0</v>
      </c>
      <c r="BC70" s="193"/>
      <c r="BD70" s="193">
        <f t="shared" si="44"/>
        <v>0</v>
      </c>
      <c r="BE70" s="193"/>
      <c r="BF70" s="193">
        <f t="shared" si="45"/>
        <v>0</v>
      </c>
      <c r="BG70" s="630">
        <f>180*0+23-3</f>
        <v>20</v>
      </c>
      <c r="BH70" s="630">
        <f t="shared" si="46"/>
        <v>5000</v>
      </c>
      <c r="BI70" s="193"/>
      <c r="BJ70" s="193">
        <f t="shared" si="47"/>
        <v>0</v>
      </c>
      <c r="BK70" s="193"/>
      <c r="BL70" s="193">
        <f t="shared" si="48"/>
        <v>0</v>
      </c>
      <c r="BM70" s="203">
        <f t="shared" si="30"/>
        <v>1250</v>
      </c>
      <c r="BN70" s="203">
        <f t="shared" si="31"/>
        <v>312500</v>
      </c>
    </row>
    <row r="71" spans="1:66" ht="15">
      <c r="A71" s="97">
        <v>64</v>
      </c>
      <c r="B71" s="240" t="s">
        <v>138</v>
      </c>
      <c r="C71" s="103" t="s">
        <v>100</v>
      </c>
      <c r="D71" s="298">
        <v>180</v>
      </c>
      <c r="E71" s="203"/>
      <c r="F71" s="6">
        <f t="shared" si="17"/>
        <v>0</v>
      </c>
      <c r="G71" s="193"/>
      <c r="H71" s="6">
        <f t="shared" si="18"/>
        <v>0</v>
      </c>
      <c r="I71" s="193"/>
      <c r="J71" s="6">
        <f t="shared" si="19"/>
        <v>0</v>
      </c>
      <c r="K71" s="193"/>
      <c r="L71" s="6">
        <f t="shared" si="20"/>
        <v>0</v>
      </c>
      <c r="M71" s="193"/>
      <c r="N71" s="6">
        <f t="shared" si="21"/>
        <v>0</v>
      </c>
      <c r="O71" s="193"/>
      <c r="P71" s="6">
        <f t="shared" si="22"/>
        <v>0</v>
      </c>
      <c r="Q71" s="193"/>
      <c r="R71" s="6">
        <f t="shared" si="23"/>
        <v>0</v>
      </c>
      <c r="S71" s="193"/>
      <c r="T71" s="6">
        <f t="shared" si="24"/>
        <v>0</v>
      </c>
      <c r="U71" s="193"/>
      <c r="V71" s="95">
        <f t="shared" si="25"/>
        <v>0</v>
      </c>
      <c r="W71" s="193"/>
      <c r="X71" s="6">
        <f t="shared" si="26"/>
        <v>0</v>
      </c>
      <c r="Y71" s="193"/>
      <c r="Z71" s="6">
        <f t="shared" si="27"/>
        <v>0</v>
      </c>
      <c r="AA71" s="193"/>
      <c r="AB71" s="193">
        <f t="shared" si="28"/>
        <v>0</v>
      </c>
      <c r="AC71" s="193"/>
      <c r="AD71" s="6">
        <f t="shared" si="32"/>
        <v>0</v>
      </c>
      <c r="AE71" s="6"/>
      <c r="AF71" s="6">
        <f t="shared" si="29"/>
        <v>0</v>
      </c>
      <c r="AG71" s="193"/>
      <c r="AH71" s="6">
        <f t="shared" si="33"/>
        <v>0</v>
      </c>
      <c r="AI71" s="193"/>
      <c r="AJ71" s="193">
        <f t="shared" si="34"/>
        <v>0</v>
      </c>
      <c r="AK71" s="193"/>
      <c r="AL71" s="193">
        <f t="shared" si="35"/>
        <v>0</v>
      </c>
      <c r="AM71" s="193"/>
      <c r="AN71" s="193">
        <f t="shared" si="36"/>
        <v>0</v>
      </c>
      <c r="AO71" s="193"/>
      <c r="AP71" s="193">
        <f t="shared" si="37"/>
        <v>0</v>
      </c>
      <c r="AQ71" s="193"/>
      <c r="AR71" s="204">
        <f t="shared" si="38"/>
        <v>0</v>
      </c>
      <c r="AS71" s="193"/>
      <c r="AT71" s="193">
        <f t="shared" si="39"/>
        <v>0</v>
      </c>
      <c r="AU71" s="193"/>
      <c r="AV71" s="193">
        <f t="shared" si="40"/>
        <v>0</v>
      </c>
      <c r="AW71" s="193"/>
      <c r="AX71" s="193">
        <f t="shared" si="41"/>
        <v>0</v>
      </c>
      <c r="AY71" s="193"/>
      <c r="AZ71" s="193">
        <f t="shared" si="42"/>
        <v>0</v>
      </c>
      <c r="BA71" s="193"/>
      <c r="BB71" s="193">
        <f t="shared" si="43"/>
        <v>0</v>
      </c>
      <c r="BC71" s="193"/>
      <c r="BD71" s="193">
        <f t="shared" si="44"/>
        <v>0</v>
      </c>
      <c r="BE71" s="193"/>
      <c r="BF71" s="193">
        <f t="shared" si="45"/>
        <v>0</v>
      </c>
      <c r="BG71" s="193"/>
      <c r="BH71" s="193">
        <f t="shared" si="46"/>
        <v>0</v>
      </c>
      <c r="BI71" s="193"/>
      <c r="BJ71" s="193">
        <f t="shared" si="47"/>
        <v>0</v>
      </c>
      <c r="BK71" s="193"/>
      <c r="BL71" s="193">
        <f t="shared" si="48"/>
        <v>0</v>
      </c>
      <c r="BM71" s="203">
        <f t="shared" si="30"/>
        <v>0</v>
      </c>
      <c r="BN71" s="203">
        <f t="shared" si="31"/>
        <v>0</v>
      </c>
    </row>
    <row r="72" spans="1:66" ht="15">
      <c r="A72" s="97">
        <v>65</v>
      </c>
      <c r="B72" s="240" t="s">
        <v>166</v>
      </c>
      <c r="C72" s="294" t="s">
        <v>17</v>
      </c>
      <c r="D72" s="293">
        <v>3500</v>
      </c>
      <c r="E72" s="203"/>
      <c r="F72" s="6">
        <f t="shared" si="17"/>
        <v>0</v>
      </c>
      <c r="G72" s="193"/>
      <c r="H72" s="6">
        <f t="shared" si="18"/>
        <v>0</v>
      </c>
      <c r="I72" s="193"/>
      <c r="J72" s="6">
        <f t="shared" si="19"/>
        <v>0</v>
      </c>
      <c r="K72" s="193"/>
      <c r="L72" s="6">
        <f t="shared" si="20"/>
        <v>0</v>
      </c>
      <c r="M72" s="193"/>
      <c r="N72" s="6">
        <f t="shared" si="21"/>
        <v>0</v>
      </c>
      <c r="O72" s="193"/>
      <c r="P72" s="6">
        <f t="shared" si="22"/>
        <v>0</v>
      </c>
      <c r="Q72" s="193"/>
      <c r="R72" s="6">
        <f t="shared" si="23"/>
        <v>0</v>
      </c>
      <c r="S72" s="193"/>
      <c r="T72" s="6">
        <f t="shared" si="24"/>
        <v>0</v>
      </c>
      <c r="U72" s="193"/>
      <c r="V72" s="95">
        <f t="shared" si="25"/>
        <v>0</v>
      </c>
      <c r="W72" s="193"/>
      <c r="X72" s="6">
        <f t="shared" si="26"/>
        <v>0</v>
      </c>
      <c r="Y72" s="193"/>
      <c r="Z72" s="6">
        <f t="shared" si="27"/>
        <v>0</v>
      </c>
      <c r="AA72" s="193"/>
      <c r="AB72" s="193">
        <f t="shared" si="28"/>
        <v>0</v>
      </c>
      <c r="AC72" s="193">
        <v>3</v>
      </c>
      <c r="AD72" s="6">
        <f>D72*AC72</f>
        <v>10500</v>
      </c>
      <c r="AE72" s="6"/>
      <c r="AF72" s="6">
        <f t="shared" si="29"/>
        <v>0</v>
      </c>
      <c r="AG72" s="193"/>
      <c r="AH72" s="6">
        <f>D72*AG72</f>
        <v>0</v>
      </c>
      <c r="AI72" s="193"/>
      <c r="AJ72" s="193">
        <f>D72*AI72</f>
        <v>0</v>
      </c>
      <c r="AK72" s="193"/>
      <c r="AL72" s="193">
        <f>D72*AK72</f>
        <v>0</v>
      </c>
      <c r="AM72" s="193"/>
      <c r="AN72" s="193">
        <f>D72*AM72</f>
        <v>0</v>
      </c>
      <c r="AO72" s="193"/>
      <c r="AP72" s="193">
        <f>D72*AO72</f>
        <v>0</v>
      </c>
      <c r="AQ72" s="193"/>
      <c r="AR72" s="204">
        <f>D72*AQ72</f>
        <v>0</v>
      </c>
      <c r="AS72" s="193"/>
      <c r="AT72" s="193">
        <f>D72*AS72</f>
        <v>0</v>
      </c>
      <c r="AU72" s="193"/>
      <c r="AV72" s="193">
        <f>D72*AU72</f>
        <v>0</v>
      </c>
      <c r="AW72" s="193"/>
      <c r="AX72" s="193">
        <f>D72*AW72</f>
        <v>0</v>
      </c>
      <c r="AY72" s="193"/>
      <c r="AZ72" s="193">
        <f>D72*AY72</f>
        <v>0</v>
      </c>
      <c r="BA72" s="193"/>
      <c r="BB72" s="193">
        <f>D72*BA72</f>
        <v>0</v>
      </c>
      <c r="BC72" s="193"/>
      <c r="BD72" s="193">
        <f>D72*BC72</f>
        <v>0</v>
      </c>
      <c r="BE72" s="193"/>
      <c r="BF72" s="193">
        <f>D72*BE72</f>
        <v>0</v>
      </c>
      <c r="BG72" s="193"/>
      <c r="BH72" s="193">
        <f>D72*BG72</f>
        <v>0</v>
      </c>
      <c r="BI72" s="193"/>
      <c r="BJ72" s="193">
        <f>D72*BI72</f>
        <v>0</v>
      </c>
      <c r="BK72" s="193"/>
      <c r="BL72" s="193">
        <f>D72*BK72</f>
        <v>0</v>
      </c>
      <c r="BM72" s="203">
        <f t="shared" si="30"/>
        <v>3</v>
      </c>
      <c r="BN72" s="203">
        <f t="shared" si="31"/>
        <v>10500</v>
      </c>
    </row>
    <row r="73" spans="1:97" s="93" customFormat="1" ht="15">
      <c r="A73" s="96"/>
      <c r="B73" s="290"/>
      <c r="C73" s="103"/>
      <c r="D73" s="298"/>
      <c r="E73" s="104"/>
      <c r="F73" s="6">
        <f>D73*E73</f>
        <v>0</v>
      </c>
      <c r="G73" s="193"/>
      <c r="H73" s="6">
        <f>D73*G73</f>
        <v>0</v>
      </c>
      <c r="I73" s="193"/>
      <c r="J73" s="6">
        <f>D73*I73</f>
        <v>0</v>
      </c>
      <c r="K73" s="193"/>
      <c r="L73" s="6">
        <f>D73*K73</f>
        <v>0</v>
      </c>
      <c r="M73" s="193"/>
      <c r="N73" s="6">
        <f>D73*M73</f>
        <v>0</v>
      </c>
      <c r="O73" s="193"/>
      <c r="P73" s="6">
        <f>D73*O73</f>
        <v>0</v>
      </c>
      <c r="Q73" s="193"/>
      <c r="R73" s="6">
        <f>D73*Q73</f>
        <v>0</v>
      </c>
      <c r="S73" s="193"/>
      <c r="T73" s="6">
        <f>D73*S73</f>
        <v>0</v>
      </c>
      <c r="U73" s="193"/>
      <c r="V73" s="95">
        <f>D73*U73</f>
        <v>0</v>
      </c>
      <c r="W73" s="193"/>
      <c r="X73" s="6">
        <f>D73*W73</f>
        <v>0</v>
      </c>
      <c r="Y73" s="193"/>
      <c r="Z73" s="6">
        <f>D73*Y73</f>
        <v>0</v>
      </c>
      <c r="AA73" s="193"/>
      <c r="AB73" s="193">
        <f>D73*AA73</f>
        <v>0</v>
      </c>
      <c r="AC73" s="193"/>
      <c r="AD73" s="6">
        <f>D73*AC73</f>
        <v>0</v>
      </c>
      <c r="AE73" s="6"/>
      <c r="AF73" s="6">
        <f>D73*AE73</f>
        <v>0</v>
      </c>
      <c r="AG73" s="193"/>
      <c r="AH73" s="6">
        <f>D73*AG73</f>
        <v>0</v>
      </c>
      <c r="AI73" s="193"/>
      <c r="AJ73" s="193">
        <f>D73*AI73</f>
        <v>0</v>
      </c>
      <c r="AK73" s="193"/>
      <c r="AL73" s="193">
        <f>D73*AK73</f>
        <v>0</v>
      </c>
      <c r="AM73" s="193"/>
      <c r="AN73" s="193">
        <f>D73*AM73</f>
        <v>0</v>
      </c>
      <c r="AO73" s="193"/>
      <c r="AP73" s="193">
        <f>D73*AO73</f>
        <v>0</v>
      </c>
      <c r="AQ73" s="193"/>
      <c r="AR73" s="204">
        <f>D73*AQ73</f>
        <v>0</v>
      </c>
      <c r="AS73" s="193"/>
      <c r="AT73" s="193">
        <f>D73*AS73</f>
        <v>0</v>
      </c>
      <c r="AU73" s="193"/>
      <c r="AV73" s="193">
        <f>D73*AU73</f>
        <v>0</v>
      </c>
      <c r="AW73" s="193"/>
      <c r="AX73" s="193">
        <f>D73*AW73</f>
        <v>0</v>
      </c>
      <c r="AY73" s="193"/>
      <c r="AZ73" s="193">
        <f>D73*AY73</f>
        <v>0</v>
      </c>
      <c r="BA73" s="193"/>
      <c r="BB73" s="193">
        <f>D73*BA73</f>
        <v>0</v>
      </c>
      <c r="BC73" s="193"/>
      <c r="BD73" s="193">
        <f>D73*BC73</f>
        <v>0</v>
      </c>
      <c r="BE73" s="193"/>
      <c r="BF73" s="193">
        <f>D73*BE73</f>
        <v>0</v>
      </c>
      <c r="BG73" s="193"/>
      <c r="BH73" s="193">
        <f>D73*BG73</f>
        <v>0</v>
      </c>
      <c r="BI73" s="193"/>
      <c r="BJ73" s="193">
        <f>D73*BI73</f>
        <v>0</v>
      </c>
      <c r="BK73" s="193"/>
      <c r="BL73" s="193">
        <f>D73*BK73</f>
        <v>0</v>
      </c>
      <c r="BM73" s="203">
        <f>E73+G73+I73+K73+M73+O73+Q73+S73+U73+W73+Y73+AA73+AC73+AE73+AG73+AI73+AK73+AM73+AO73+AQ73+AS73+AU73+AW73+AY73+BA73+BC73+BE73+BG73+BI73+BK73</f>
        <v>0</v>
      </c>
      <c r="BN73" s="203">
        <f>F73+H73+J73+L73+N73+P73+R73+T73+V73+X73+Z73+AB73+AD73+AF73+AH73+AJ73+AL73+AN73+AP73+AR73+AT73+AV73+AX73+AZ73+BB73+BD73+BF73+BH73+BJ73+BL73</f>
        <v>0</v>
      </c>
      <c r="BO73" s="94"/>
      <c r="BP73" s="94"/>
      <c r="BQ73" s="94"/>
      <c r="BR73" s="94"/>
      <c r="BS73" s="94"/>
      <c r="BT73" s="94"/>
      <c r="BU73" s="94"/>
      <c r="BV73" s="94"/>
      <c r="BW73" s="94"/>
      <c r="BX73" s="94"/>
      <c r="BY73" s="94"/>
      <c r="BZ73" s="94"/>
      <c r="CA73" s="94"/>
      <c r="CB73" s="94"/>
      <c r="CC73" s="94"/>
      <c r="CD73" s="94"/>
      <c r="CE73" s="94"/>
      <c r="CF73" s="94"/>
      <c r="CG73" s="94"/>
      <c r="CH73" s="94"/>
      <c r="CI73" s="94"/>
      <c r="CJ73" s="94"/>
      <c r="CK73" s="94"/>
      <c r="CL73" s="94"/>
      <c r="CM73" s="94"/>
      <c r="CN73" s="94"/>
      <c r="CO73" s="94"/>
      <c r="CP73" s="94"/>
      <c r="CQ73" s="94"/>
      <c r="CR73" s="94"/>
      <c r="CS73" s="94"/>
    </row>
    <row r="74" spans="1:97" s="395" customFormat="1" ht="15">
      <c r="A74" s="374">
        <v>67</v>
      </c>
      <c r="B74" s="392" t="s">
        <v>33</v>
      </c>
      <c r="C74" s="393" t="s">
        <v>187</v>
      </c>
      <c r="D74" s="394"/>
      <c r="E74" s="629"/>
      <c r="F74" s="193"/>
      <c r="G74" s="629"/>
      <c r="H74" s="193"/>
      <c r="I74" s="629"/>
      <c r="J74" s="193"/>
      <c r="K74" s="193"/>
      <c r="L74" s="193"/>
      <c r="M74" s="629"/>
      <c r="N74" s="193"/>
      <c r="O74" s="629"/>
      <c r="P74" s="193"/>
      <c r="Q74" s="629"/>
      <c r="R74" s="193"/>
      <c r="S74" s="629"/>
      <c r="T74" s="193"/>
      <c r="U74" s="629"/>
      <c r="V74" s="245"/>
      <c r="W74" s="105"/>
      <c r="X74" s="193"/>
      <c r="Y74" s="629"/>
      <c r="Z74" s="193"/>
      <c r="AA74" s="629"/>
      <c r="AB74" s="193"/>
      <c r="AC74" s="629"/>
      <c r="AD74" s="193"/>
      <c r="AE74" s="129"/>
      <c r="AF74" s="129"/>
      <c r="AG74" s="629"/>
      <c r="AH74" s="193"/>
      <c r="AI74" s="629"/>
      <c r="AJ74" s="193"/>
      <c r="AK74" s="629"/>
      <c r="AL74" s="193"/>
      <c r="AM74" s="629"/>
      <c r="AN74" s="193"/>
      <c r="AO74" s="629"/>
      <c r="AP74" s="193"/>
      <c r="AQ74" s="629"/>
      <c r="AR74" s="204"/>
      <c r="AS74" s="629"/>
      <c r="AT74" s="193">
        <f>SUM(AT8:AT73)</f>
        <v>0</v>
      </c>
      <c r="AU74" s="629"/>
      <c r="AV74" s="193"/>
      <c r="AW74" s="629"/>
      <c r="AX74" s="193"/>
      <c r="AY74" s="629"/>
      <c r="AZ74" s="193"/>
      <c r="BA74" s="629"/>
      <c r="BB74" s="193"/>
      <c r="BC74" s="129"/>
      <c r="BD74" s="129"/>
      <c r="BE74" s="129"/>
      <c r="BF74" s="129"/>
      <c r="BG74" s="129"/>
      <c r="BH74" s="129"/>
      <c r="BI74" s="129"/>
      <c r="BJ74" s="129"/>
      <c r="BK74" s="629"/>
      <c r="BL74" s="193"/>
      <c r="BM74" s="203"/>
      <c r="BN74" s="203">
        <f>F74+H74+J74+L74+N74+P74+R74+T74+V74+X74+Z74+AB74+AD74+AF74+AH74+AJ74+AL74+AN74+AP74+AR74+AT74+AV74+AX74+AZ74+BB74+BD74+BF74+BH74+BJ74+BL74</f>
        <v>0</v>
      </c>
      <c r="BO74" s="94"/>
      <c r="BP74" s="94"/>
      <c r="BQ74" s="94"/>
      <c r="BR74" s="94"/>
      <c r="BS74" s="94"/>
      <c r="BT74" s="94"/>
      <c r="BU74" s="94"/>
      <c r="BV74" s="94"/>
      <c r="BW74" s="94"/>
      <c r="BX74" s="94"/>
      <c r="BY74" s="94"/>
      <c r="BZ74" s="94"/>
      <c r="CA74" s="94"/>
      <c r="CB74" s="94"/>
      <c r="CC74" s="94"/>
      <c r="CD74" s="94"/>
      <c r="CE74" s="94"/>
      <c r="CF74" s="94"/>
      <c r="CG74" s="94"/>
      <c r="CH74" s="94"/>
      <c r="CI74" s="94"/>
      <c r="CJ74" s="94"/>
      <c r="CK74" s="94"/>
      <c r="CL74" s="94"/>
      <c r="CM74" s="94"/>
      <c r="CN74" s="94"/>
      <c r="CO74" s="94"/>
      <c r="CP74" s="94"/>
      <c r="CQ74" s="94"/>
      <c r="CR74" s="94"/>
      <c r="CS74" s="94"/>
    </row>
    <row r="75" spans="1:97" s="92" customFormat="1" ht="15">
      <c r="A75" s="96">
        <v>68</v>
      </c>
      <c r="B75" s="271" t="s">
        <v>186</v>
      </c>
      <c r="C75" s="105"/>
      <c r="D75" s="105"/>
      <c r="E75" s="105"/>
      <c r="F75" s="105">
        <f>SUM(F8:F74)</f>
        <v>0</v>
      </c>
      <c r="G75" s="105"/>
      <c r="H75" s="105">
        <f>SUM(H8:H74)</f>
        <v>64200</v>
      </c>
      <c r="I75" s="105"/>
      <c r="J75" s="105">
        <f>SUM(J8:J74)</f>
        <v>0</v>
      </c>
      <c r="K75" s="105"/>
      <c r="L75" s="105">
        <f>SUM(L8:L74)</f>
        <v>0</v>
      </c>
      <c r="M75" s="105"/>
      <c r="N75" s="105">
        <f>SUM(N8:N74)</f>
        <v>0</v>
      </c>
      <c r="O75" s="105"/>
      <c r="P75" s="105">
        <f>SUM(P8:P74)</f>
        <v>25000</v>
      </c>
      <c r="Q75" s="105"/>
      <c r="R75" s="105">
        <f>SUM(R8:R74)</f>
        <v>25000</v>
      </c>
      <c r="S75" s="105"/>
      <c r="T75" s="105">
        <f>SUM(T8:T74)</f>
        <v>62500</v>
      </c>
      <c r="U75" s="105"/>
      <c r="V75" s="105">
        <f>SUM(V8:V74)</f>
        <v>0</v>
      </c>
      <c r="W75" s="105"/>
      <c r="X75" s="105">
        <f>SUM(X8:X74)</f>
        <v>0</v>
      </c>
      <c r="Y75" s="105"/>
      <c r="Z75" s="105">
        <f>SUM(Z8:Z74)</f>
        <v>25000</v>
      </c>
      <c r="AA75" s="105"/>
      <c r="AB75" s="105">
        <f>SUM(AB8:AB74)</f>
        <v>84840</v>
      </c>
      <c r="AC75" s="105"/>
      <c r="AD75" s="105">
        <f>SUM(AD8:AD74)</f>
        <v>38500</v>
      </c>
      <c r="AE75" s="105"/>
      <c r="AF75" s="105">
        <f>SUM(AF8:AF74)</f>
        <v>75000</v>
      </c>
      <c r="AG75" s="105"/>
      <c r="AH75" s="105">
        <f>SUM(AH8:AH74)</f>
        <v>0</v>
      </c>
      <c r="AI75" s="105"/>
      <c r="AJ75" s="105">
        <f>SUM(AJ8:AJ74)</f>
        <v>188600</v>
      </c>
      <c r="AK75" s="105"/>
      <c r="AL75" s="105">
        <f>SUM(AL8:AL74)</f>
        <v>30000</v>
      </c>
      <c r="AM75" s="105"/>
      <c r="AN75" s="105">
        <f>SUM(AN8:AN74)</f>
        <v>0</v>
      </c>
      <c r="AO75" s="105"/>
      <c r="AP75" s="105">
        <f>SUM(AP8:AP74)</f>
        <v>40000</v>
      </c>
      <c r="AQ75" s="105"/>
      <c r="AR75" s="105">
        <f>SUM(AR8:AR74)</f>
        <v>0</v>
      </c>
      <c r="AS75" s="105"/>
      <c r="AT75" s="105">
        <f>SUM(AT74)</f>
        <v>0</v>
      </c>
      <c r="AU75" s="105"/>
      <c r="AV75" s="105">
        <f>SUM(AV8:AV74)</f>
        <v>0</v>
      </c>
      <c r="AW75" s="105"/>
      <c r="AX75" s="105">
        <f>SUM(AX8:AX74)</f>
        <v>0</v>
      </c>
      <c r="AY75" s="105"/>
      <c r="AZ75" s="105">
        <f>SUM(AZ8:AZ74)</f>
        <v>0</v>
      </c>
      <c r="BA75" s="105"/>
      <c r="BB75" s="105">
        <f>SUM(BB8:BB74)</f>
        <v>139600</v>
      </c>
      <c r="BC75" s="105"/>
      <c r="BD75" s="105">
        <f>SUM(BD8:BD74)</f>
        <v>0</v>
      </c>
      <c r="BE75" s="105"/>
      <c r="BF75" s="105">
        <f>SUM(BF8:BF74)</f>
        <v>0</v>
      </c>
      <c r="BG75" s="105"/>
      <c r="BH75" s="105">
        <f>SUM(BH8:BH74)</f>
        <v>5000</v>
      </c>
      <c r="BI75" s="105"/>
      <c r="BJ75" s="105">
        <f>SUM(BJ8:BJ74)</f>
        <v>0</v>
      </c>
      <c r="BK75" s="105"/>
      <c r="BL75" s="105">
        <f>SUM(BL8:BL74)</f>
        <v>0</v>
      </c>
      <c r="BM75" s="105"/>
      <c r="BN75" s="193">
        <f>SUM(BN8:BN74)</f>
        <v>803240</v>
      </c>
      <c r="BO75" s="94"/>
      <c r="BP75" s="94"/>
      <c r="BQ75" s="94"/>
      <c r="BR75" s="94"/>
      <c r="BS75" s="94"/>
      <c r="BT75" s="94"/>
      <c r="BU75" s="94"/>
      <c r="BV75" s="94"/>
      <c r="BW75" s="94"/>
      <c r="BX75" s="94"/>
      <c r="BY75" s="94"/>
      <c r="BZ75" s="94"/>
      <c r="CA75" s="94"/>
      <c r="CB75" s="94"/>
      <c r="CC75" s="94"/>
      <c r="CD75" s="94"/>
      <c r="CE75" s="94"/>
      <c r="CF75" s="94"/>
      <c r="CG75" s="94"/>
      <c r="CH75" s="94"/>
      <c r="CI75" s="94"/>
      <c r="CJ75" s="94"/>
      <c r="CK75" s="94"/>
      <c r="CL75" s="94"/>
      <c r="CM75" s="94"/>
      <c r="CN75" s="94"/>
      <c r="CO75" s="94"/>
      <c r="CP75" s="94"/>
      <c r="CQ75" s="94"/>
      <c r="CR75" s="94"/>
      <c r="CS75" s="94"/>
    </row>
    <row r="76" spans="1:97" s="397" customFormat="1" ht="15">
      <c r="A76" s="380">
        <v>69</v>
      </c>
      <c r="B76" s="522" t="s">
        <v>213</v>
      </c>
      <c r="C76" s="396" t="s">
        <v>187</v>
      </c>
      <c r="D76" s="396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>
        <v>8000</v>
      </c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93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93"/>
      <c r="BN76" s="203">
        <f>F76+H76+J76+L76+N76+P76+R76+T76+V76+X76+Z76+AB76+AD76+AF76+AH76+AJ76+AL76+AN76+AP76+AR76+AT76+AV76+AX76+AZ76+BB76+BD76+BF76+BH76+BJ76+BL76</f>
        <v>8000</v>
      </c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4"/>
      <c r="CO76" s="94"/>
      <c r="CP76" s="94"/>
      <c r="CQ76" s="94"/>
      <c r="CR76" s="94"/>
      <c r="CS76" s="94"/>
    </row>
    <row r="77" spans="1:66" s="92" customFormat="1" ht="15.75">
      <c r="A77" s="416">
        <v>70</v>
      </c>
      <c r="B77" s="417" t="s">
        <v>129</v>
      </c>
      <c r="C77" s="418"/>
      <c r="D77" s="418"/>
      <c r="E77" s="418"/>
      <c r="F77" s="628">
        <f>SUM(F75:F76)</f>
        <v>0</v>
      </c>
      <c r="G77" s="418"/>
      <c r="H77" s="628">
        <f>SUM(H75:H76)</f>
        <v>64200</v>
      </c>
      <c r="I77" s="418"/>
      <c r="J77" s="628">
        <f>SUM(J75:J76)</f>
        <v>0</v>
      </c>
      <c r="K77" s="418"/>
      <c r="L77" s="628">
        <f>SUM(L75:L76)</f>
        <v>0</v>
      </c>
      <c r="M77" s="418"/>
      <c r="N77" s="628">
        <f>SUM(N75:N76)</f>
        <v>0</v>
      </c>
      <c r="O77" s="418"/>
      <c r="P77" s="628">
        <f>SUM(P75:P76)</f>
        <v>25000</v>
      </c>
      <c r="Q77" s="418"/>
      <c r="R77" s="628">
        <f>SUM(R75:R76)</f>
        <v>25000</v>
      </c>
      <c r="S77" s="418"/>
      <c r="T77" s="628">
        <f>SUM(T75:T76)</f>
        <v>70500</v>
      </c>
      <c r="U77" s="418"/>
      <c r="V77" s="628">
        <f>SUM(V75:V76)</f>
        <v>0</v>
      </c>
      <c r="W77" s="418"/>
      <c r="X77" s="628">
        <f>SUM(X75:X76)</f>
        <v>0</v>
      </c>
      <c r="Y77" s="418"/>
      <c r="Z77" s="628">
        <f>SUM(Z75:Z76)</f>
        <v>25000</v>
      </c>
      <c r="AA77" s="418"/>
      <c r="AB77" s="628">
        <f>SUM(AB75:AB76)</f>
        <v>84840</v>
      </c>
      <c r="AC77" s="418"/>
      <c r="AD77" s="628">
        <f>SUM(AD75:AD76)</f>
        <v>38500</v>
      </c>
      <c r="AE77" s="418"/>
      <c r="AF77" s="628">
        <f>SUM(AF75:AF76)</f>
        <v>75000</v>
      </c>
      <c r="AG77" s="418"/>
      <c r="AH77" s="628">
        <f>SUM(AH75:AH76)</f>
        <v>0</v>
      </c>
      <c r="AI77" s="418"/>
      <c r="AJ77" s="628">
        <f>SUM(AJ75:AJ76)</f>
        <v>188600</v>
      </c>
      <c r="AK77" s="418"/>
      <c r="AL77" s="628">
        <f>SUM(AL75:AL76)</f>
        <v>30000</v>
      </c>
      <c r="AM77" s="418"/>
      <c r="AN77" s="628">
        <f>SUM(AN75:AN76)</f>
        <v>0</v>
      </c>
      <c r="AO77" s="418"/>
      <c r="AP77" s="628">
        <f>SUM(AP75:AP76)</f>
        <v>40000</v>
      </c>
      <c r="AQ77" s="418"/>
      <c r="AR77" s="628">
        <f>SUM(AR75:AR76)</f>
        <v>0</v>
      </c>
      <c r="AS77" s="418"/>
      <c r="AT77" s="628">
        <f>SUM(AT75:AT76)</f>
        <v>0</v>
      </c>
      <c r="AU77" s="418"/>
      <c r="AV77" s="628">
        <f>SUM(AV75:AV76)</f>
        <v>0</v>
      </c>
      <c r="AW77" s="418"/>
      <c r="AX77" s="628">
        <f>SUM(AX75:AX76)</f>
        <v>0</v>
      </c>
      <c r="AY77" s="418"/>
      <c r="AZ77" s="628">
        <f>SUM(AZ75:AZ76)</f>
        <v>0</v>
      </c>
      <c r="BA77" s="418"/>
      <c r="BB77" s="628">
        <f>SUM(BB75:BB76)</f>
        <v>139600</v>
      </c>
      <c r="BC77" s="418"/>
      <c r="BD77" s="628">
        <f>SUM(BD75:BD76)</f>
        <v>0</v>
      </c>
      <c r="BE77" s="418"/>
      <c r="BF77" s="628">
        <f>SUM(BF75:BF76)</f>
        <v>0</v>
      </c>
      <c r="BG77" s="418"/>
      <c r="BH77" s="628">
        <f>SUM(BH75:BH76)</f>
        <v>5000</v>
      </c>
      <c r="BI77" s="418"/>
      <c r="BJ77" s="628">
        <f>SUM(BJ75:BJ76)</f>
        <v>0</v>
      </c>
      <c r="BK77" s="418"/>
      <c r="BL77" s="628">
        <f>SUM(BL75:BL76)</f>
        <v>0</v>
      </c>
      <c r="BM77" s="418"/>
      <c r="BN77" s="418">
        <f>SUM(BN75:BN76)</f>
        <v>811240</v>
      </c>
    </row>
    <row r="78" spans="1:28" ht="12.75">
      <c r="A78" s="14"/>
      <c r="B78" s="12"/>
      <c r="AB78" s="216"/>
    </row>
    <row r="79" spans="1:4" ht="12.75">
      <c r="A79" s="14"/>
      <c r="B79" s="631" t="s">
        <v>272</v>
      </c>
      <c r="C79" s="631"/>
      <c r="D79" s="631"/>
    </row>
    <row r="80" spans="1:4" ht="14.25" customHeight="1">
      <c r="A80" s="14"/>
      <c r="B80" s="632" t="s">
        <v>275</v>
      </c>
      <c r="C80" s="631"/>
      <c r="D80" s="631"/>
    </row>
    <row r="81" spans="1:4" ht="15" customHeight="1">
      <c r="A81" s="14"/>
      <c r="B81" s="632" t="s">
        <v>276</v>
      </c>
      <c r="C81" s="631"/>
      <c r="D81" s="631"/>
    </row>
    <row r="82" spans="1:35" ht="15">
      <c r="A82" s="14"/>
      <c r="B82" s="12"/>
      <c r="AE82" s="105"/>
      <c r="AI82" s="98"/>
    </row>
    <row r="83" spans="1:2" ht="12.75">
      <c r="A83" s="14"/>
      <c r="B83" s="12"/>
    </row>
    <row r="84" spans="1:2" ht="12.75">
      <c r="A84" s="14"/>
      <c r="B84" s="12"/>
    </row>
    <row r="85" spans="1:2" ht="12.75">
      <c r="A85" s="14"/>
      <c r="B85" s="12"/>
    </row>
    <row r="86" spans="1:2" ht="12.75">
      <c r="A86" s="14"/>
      <c r="B86" s="12"/>
    </row>
    <row r="87" spans="1:2" ht="12.75">
      <c r="A87" s="14"/>
      <c r="B87" s="12"/>
    </row>
    <row r="88" spans="1:2" ht="12.75">
      <c r="A88" s="14"/>
      <c r="B88" s="12"/>
    </row>
    <row r="89" spans="1:2" ht="12.75">
      <c r="A89" s="14"/>
      <c r="B89" s="12"/>
    </row>
    <row r="90" spans="1:2" ht="12.75">
      <c r="A90" s="14"/>
      <c r="B90" s="12"/>
    </row>
    <row r="91" spans="1:2" ht="12.75">
      <c r="A91" s="14"/>
      <c r="B91" s="12"/>
    </row>
    <row r="92" spans="1:2" ht="12.75">
      <c r="A92" s="14"/>
      <c r="B92" s="12"/>
    </row>
    <row r="93" spans="1:2" ht="12.75">
      <c r="A93" s="14"/>
      <c r="B93" s="12"/>
    </row>
    <row r="94" spans="1:2" ht="12.75">
      <c r="A94" s="14"/>
      <c r="B94" s="12"/>
    </row>
    <row r="95" spans="1:2" ht="12.75">
      <c r="A95" s="14"/>
      <c r="B95" s="12"/>
    </row>
    <row r="96" spans="1:2" ht="12.75">
      <c r="A96" s="14"/>
      <c r="B96" s="12"/>
    </row>
    <row r="97" spans="1:2" ht="12.75">
      <c r="A97" s="14"/>
      <c r="B97" s="12"/>
    </row>
    <row r="98" spans="1:2" ht="12.75">
      <c r="A98" s="14"/>
      <c r="B98" s="12"/>
    </row>
    <row r="99" spans="1:2" ht="12.75">
      <c r="A99" s="14"/>
      <c r="B99" s="12"/>
    </row>
    <row r="100" spans="1:2" ht="12.75">
      <c r="A100" s="14"/>
      <c r="B100" s="12"/>
    </row>
    <row r="101" spans="1:2" ht="12.75">
      <c r="A101" s="14"/>
      <c r="B101" s="12"/>
    </row>
    <row r="102" spans="1:2" ht="12.75">
      <c r="A102" s="14"/>
      <c r="B102" s="12"/>
    </row>
    <row r="103" spans="1:2" ht="12.75">
      <c r="A103" s="14"/>
      <c r="B103" s="12"/>
    </row>
    <row r="104" spans="1:2" ht="12.75">
      <c r="A104" s="14"/>
      <c r="B104" s="12"/>
    </row>
    <row r="105" spans="1:2" ht="12.75">
      <c r="A105" s="14"/>
      <c r="B105" s="12"/>
    </row>
    <row r="106" spans="1:2" ht="12.75">
      <c r="A106" s="14"/>
      <c r="B106" s="12"/>
    </row>
    <row r="107" spans="1:2" ht="12.75">
      <c r="A107" s="14"/>
      <c r="B107" s="12"/>
    </row>
    <row r="108" spans="1:2" ht="12.75">
      <c r="A108" s="14"/>
      <c r="B108" s="12"/>
    </row>
    <row r="109" spans="1:2" ht="12.75">
      <c r="A109" s="14"/>
      <c r="B109" s="12"/>
    </row>
    <row r="110" spans="1:2" ht="12.75">
      <c r="A110" s="14"/>
      <c r="B110" s="12"/>
    </row>
    <row r="111" spans="1:2" ht="12.75">
      <c r="A111" s="14"/>
      <c r="B111" s="12"/>
    </row>
    <row r="112" spans="1:2" ht="12.75">
      <c r="A112" s="14"/>
      <c r="B112" s="12"/>
    </row>
    <row r="113" spans="1:2" ht="12.75">
      <c r="A113" s="14"/>
      <c r="B113" s="12"/>
    </row>
    <row r="114" spans="1:2" ht="12.75">
      <c r="A114" s="12"/>
      <c r="B114" s="12"/>
    </row>
    <row r="115" spans="1:2" ht="12.75">
      <c r="A115" s="12"/>
      <c r="B115" s="12"/>
    </row>
    <row r="116" spans="1:2" ht="12.75">
      <c r="A116" s="12"/>
      <c r="B116" s="12"/>
    </row>
  </sheetData>
  <sheetProtection/>
  <mergeCells count="65">
    <mergeCell ref="E5:F5"/>
    <mergeCell ref="G5:H5"/>
    <mergeCell ref="E4:F4"/>
    <mergeCell ref="A2:E2"/>
    <mergeCell ref="G4:H4"/>
    <mergeCell ref="I5:J5"/>
    <mergeCell ref="O5:P5"/>
    <mergeCell ref="M4:N4"/>
    <mergeCell ref="O4:P4"/>
    <mergeCell ref="K5:L5"/>
    <mergeCell ref="M5:N5"/>
    <mergeCell ref="Q4:R4"/>
    <mergeCell ref="S4:T4"/>
    <mergeCell ref="Q5:R5"/>
    <mergeCell ref="K4:L4"/>
    <mergeCell ref="S5:T5"/>
    <mergeCell ref="I4:J4"/>
    <mergeCell ref="U5:V5"/>
    <mergeCell ref="W4:X4"/>
    <mergeCell ref="Y4:Z4"/>
    <mergeCell ref="U4:V4"/>
    <mergeCell ref="AA4:AB4"/>
    <mergeCell ref="W5:X5"/>
    <mergeCell ref="Y5:Z5"/>
    <mergeCell ref="AA5:AB5"/>
    <mergeCell ref="AY5:AZ5"/>
    <mergeCell ref="AM5:AN5"/>
    <mergeCell ref="AM4:AN4"/>
    <mergeCell ref="AC4:AD4"/>
    <mergeCell ref="AG4:AH4"/>
    <mergeCell ref="AI4:AJ4"/>
    <mergeCell ref="AC5:AD5"/>
    <mergeCell ref="AG5:AH5"/>
    <mergeCell ref="AI5:AJ5"/>
    <mergeCell ref="AE4:AF4"/>
    <mergeCell ref="BC4:BD4"/>
    <mergeCell ref="BE4:BF4"/>
    <mergeCell ref="BG4:BH4"/>
    <mergeCell ref="BI4:BJ4"/>
    <mergeCell ref="AO5:AP5"/>
    <mergeCell ref="AQ5:AR5"/>
    <mergeCell ref="BA5:BB5"/>
    <mergeCell ref="AS5:AT5"/>
    <mergeCell ref="AU5:AV5"/>
    <mergeCell ref="AW5:AX5"/>
    <mergeCell ref="BK5:BL5"/>
    <mergeCell ref="AU4:AV4"/>
    <mergeCell ref="AW4:AX4"/>
    <mergeCell ref="AY4:AZ4"/>
    <mergeCell ref="BC5:BD5"/>
    <mergeCell ref="BE5:BF5"/>
    <mergeCell ref="BG5:BH5"/>
    <mergeCell ref="BI5:BJ5"/>
    <mergeCell ref="BA4:BB4"/>
    <mergeCell ref="BK4:BL4"/>
    <mergeCell ref="B79:D79"/>
    <mergeCell ref="B80:D80"/>
    <mergeCell ref="B81:D81"/>
    <mergeCell ref="AW1:AX1"/>
    <mergeCell ref="AS4:AT4"/>
    <mergeCell ref="AK4:AL4"/>
    <mergeCell ref="AO4:AP4"/>
    <mergeCell ref="AQ4:AR4"/>
    <mergeCell ref="AK5:AL5"/>
    <mergeCell ref="AE5:AF5"/>
  </mergeCells>
  <printOptions/>
  <pageMargins left="1.43" right="0.15748031496062992" top="0.35" bottom="0.15748031496062992" header="0.25" footer="0.1968503937007874"/>
  <pageSetup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CC84"/>
  <sheetViews>
    <sheetView zoomScale="75" zoomScaleNormal="75" zoomScaleSheetLayoutView="75" zoomScalePageLayoutView="0" workbookViewId="0" topLeftCell="A1">
      <pane xSplit="7" ySplit="7" topLeftCell="BS41" activePane="bottomRight" state="frozen"/>
      <selection pane="topLeft" activeCell="A1" sqref="A1"/>
      <selection pane="topRight" activeCell="H1" sqref="H1"/>
      <selection pane="bottomLeft" activeCell="A6" sqref="A6"/>
      <selection pane="bottomRight" activeCell="BY65" sqref="BY65"/>
    </sheetView>
  </sheetViews>
  <sheetFormatPr defaultColWidth="9.00390625" defaultRowHeight="12.75"/>
  <cols>
    <col min="1" max="1" width="4.25390625" style="0" customWidth="1"/>
    <col min="3" max="3" width="11.25390625" style="0" customWidth="1"/>
    <col min="5" max="5" width="41.375" style="0" customWidth="1"/>
    <col min="6" max="6" width="9.25390625" style="0" customWidth="1"/>
    <col min="8" max="8" width="9.00390625" style="0" customWidth="1"/>
    <col min="9" max="9" width="11.125" style="0" customWidth="1"/>
    <col min="10" max="10" width="10.00390625" style="0" customWidth="1"/>
    <col min="11" max="11" width="10.25390625" style="0" customWidth="1"/>
    <col min="12" max="12" width="8.75390625" style="0" customWidth="1"/>
    <col min="13" max="13" width="11.375" style="0" customWidth="1"/>
    <col min="14" max="15" width="10.25390625" style="0" customWidth="1"/>
    <col min="16" max="16" width="10.125" style="0" customWidth="1"/>
    <col min="17" max="17" width="10.375" style="0" customWidth="1"/>
    <col min="18" max="18" width="9.25390625" style="0" customWidth="1"/>
    <col min="19" max="19" width="10.625" style="0" customWidth="1"/>
    <col min="20" max="20" width="8.625" style="0" customWidth="1"/>
    <col min="21" max="21" width="9.875" style="0" customWidth="1"/>
    <col min="22" max="22" width="8.75390625" style="0" customWidth="1"/>
    <col min="23" max="23" width="10.25390625" style="0" customWidth="1"/>
    <col min="24" max="24" width="8.75390625" style="0" customWidth="1"/>
    <col min="25" max="25" width="11.125" style="0" customWidth="1"/>
    <col min="26" max="26" width="9.625" style="0" customWidth="1"/>
    <col min="27" max="27" width="11.00390625" style="0" customWidth="1"/>
    <col min="28" max="28" width="9.625" style="0" customWidth="1"/>
    <col min="29" max="29" width="10.875" style="0" customWidth="1"/>
    <col min="30" max="30" width="9.75390625" style="0" customWidth="1"/>
    <col min="31" max="33" width="11.125" style="0" customWidth="1"/>
    <col min="34" max="34" width="9.625" style="0" customWidth="1"/>
    <col min="36" max="36" width="9.75390625" style="0" customWidth="1"/>
    <col min="37" max="37" width="10.25390625" style="0" customWidth="1"/>
    <col min="38" max="38" width="10.75390625" style="0" customWidth="1"/>
    <col min="39" max="39" width="10.625" style="0" customWidth="1"/>
    <col min="40" max="40" width="9.625" style="0" customWidth="1"/>
    <col min="41" max="41" width="11.125" style="0" customWidth="1"/>
    <col min="42" max="42" width="10.25390625" style="0" customWidth="1"/>
    <col min="43" max="43" width="10.75390625" style="0" customWidth="1"/>
    <col min="44" max="44" width="10.875" style="0" customWidth="1"/>
    <col min="45" max="45" width="9.75390625" style="0" customWidth="1"/>
    <col min="46" max="47" width="10.25390625" style="0" customWidth="1"/>
    <col min="49" max="49" width="10.25390625" style="0" customWidth="1"/>
    <col min="50" max="50" width="10.125" style="0" customWidth="1"/>
    <col min="51" max="51" width="10.375" style="0" customWidth="1"/>
    <col min="52" max="52" width="9.25390625" style="0" customWidth="1"/>
    <col min="53" max="53" width="9.375" style="0" customWidth="1"/>
    <col min="55" max="55" width="9.25390625" style="0" customWidth="1"/>
    <col min="56" max="56" width="8.875" style="0" customWidth="1"/>
    <col min="57" max="57" width="10.25390625" style="0" customWidth="1"/>
    <col min="58" max="58" width="8.875" style="0" customWidth="1"/>
    <col min="59" max="59" width="9.25390625" style="0" customWidth="1"/>
    <col min="60" max="60" width="9.375" style="0" customWidth="1"/>
    <col min="61" max="61" width="9.75390625" style="0" customWidth="1"/>
    <col min="62" max="62" width="9.375" style="0" customWidth="1"/>
    <col min="63" max="63" width="10.00390625" style="0" customWidth="1"/>
    <col min="64" max="64" width="10.125" style="0" customWidth="1"/>
    <col min="65" max="73" width="11.125" style="0" customWidth="1"/>
    <col min="75" max="75" width="9.875" style="0" customWidth="1"/>
    <col min="76" max="76" width="11.375" style="0" customWidth="1"/>
    <col min="77" max="77" width="11.625" style="0" customWidth="1"/>
  </cols>
  <sheetData>
    <row r="3" spans="1:79" ht="18.75" thickBot="1">
      <c r="A3" s="878" t="s">
        <v>223</v>
      </c>
      <c r="B3" s="840"/>
      <c r="C3" s="840"/>
      <c r="D3" s="840"/>
      <c r="E3" s="840"/>
      <c r="F3" s="840"/>
      <c r="G3" s="840"/>
      <c r="H3" s="516"/>
      <c r="I3" s="516"/>
      <c r="J3" s="516"/>
      <c r="K3" s="516"/>
      <c r="L3" s="516"/>
      <c r="M3" s="516"/>
      <c r="N3" s="266"/>
      <c r="O3" s="266"/>
      <c r="P3" s="266"/>
      <c r="Q3" s="266"/>
      <c r="R3" s="888"/>
      <c r="S3" s="889"/>
      <c r="T3" s="888"/>
      <c r="U3" s="889"/>
      <c r="V3" s="888"/>
      <c r="W3" s="889"/>
      <c r="X3" s="888"/>
      <c r="Y3" s="889"/>
      <c r="Z3" s="888"/>
      <c r="AA3" s="889"/>
      <c r="AB3" s="888"/>
      <c r="AC3" s="889"/>
      <c r="AD3" s="888"/>
      <c r="AE3" s="889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888"/>
      <c r="AY3" s="889"/>
      <c r="AZ3" s="888"/>
      <c r="BA3" s="889"/>
      <c r="BB3" s="888"/>
      <c r="BC3" s="889"/>
      <c r="BD3" s="888"/>
      <c r="BE3" s="889"/>
      <c r="BF3" s="888"/>
      <c r="BG3" s="889"/>
      <c r="BH3" s="888"/>
      <c r="BI3" s="889"/>
      <c r="BJ3" s="888"/>
      <c r="BK3" s="889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888"/>
      <c r="BW3" s="889"/>
      <c r="BX3" s="888"/>
      <c r="BY3" s="889"/>
      <c r="BZ3" s="888"/>
      <c r="CA3" s="889"/>
    </row>
    <row r="4" spans="1:79" s="12" customFormat="1" ht="13.5" customHeight="1" thickBot="1">
      <c r="A4" s="910"/>
      <c r="B4" s="911"/>
      <c r="C4" s="911"/>
      <c r="D4" s="911"/>
      <c r="E4" s="911"/>
      <c r="F4" s="911"/>
      <c r="G4" s="912"/>
      <c r="H4" s="582"/>
      <c r="I4" s="587"/>
      <c r="J4" s="577"/>
      <c r="K4" s="579"/>
      <c r="L4" s="577"/>
      <c r="M4" s="579"/>
      <c r="N4" s="577"/>
      <c r="O4" s="579"/>
      <c r="P4" s="577"/>
      <c r="Q4" s="579"/>
      <c r="R4" s="577"/>
      <c r="S4" s="579"/>
      <c r="T4" s="577"/>
      <c r="U4" s="579"/>
      <c r="V4" s="879" t="s">
        <v>55</v>
      </c>
      <c r="W4" s="880"/>
      <c r="X4" s="590"/>
      <c r="Y4" s="591"/>
      <c r="Z4" s="590"/>
      <c r="AA4" s="591"/>
      <c r="AB4" s="590"/>
      <c r="AC4" s="591"/>
      <c r="AD4" s="590"/>
      <c r="AE4" s="591"/>
      <c r="AF4" s="590"/>
      <c r="AG4" s="591"/>
      <c r="AH4" s="577"/>
      <c r="AI4" s="579"/>
      <c r="AJ4" s="577"/>
      <c r="AK4" s="579"/>
      <c r="AL4" s="577"/>
      <c r="AM4" s="579"/>
      <c r="AN4" s="577"/>
      <c r="AO4" s="579"/>
      <c r="AP4" s="577"/>
      <c r="AQ4" s="579"/>
      <c r="AR4" s="577"/>
      <c r="AS4" s="579"/>
      <c r="AT4" s="577"/>
      <c r="AU4" s="579"/>
      <c r="AV4" s="577"/>
      <c r="AW4" s="579"/>
      <c r="AX4" s="577"/>
      <c r="AY4" s="579"/>
      <c r="AZ4" s="577"/>
      <c r="BA4" s="579"/>
      <c r="BB4" s="577"/>
      <c r="BC4" s="579"/>
      <c r="BD4" s="577"/>
      <c r="BE4" s="579"/>
      <c r="BF4" s="577"/>
      <c r="BG4" s="579"/>
      <c r="BH4" s="577"/>
      <c r="BI4" s="579"/>
      <c r="BJ4" s="577"/>
      <c r="BK4" s="579"/>
      <c r="BL4" s="577"/>
      <c r="BM4" s="579"/>
      <c r="BN4" s="577"/>
      <c r="BO4" s="579"/>
      <c r="BP4" s="577"/>
      <c r="BQ4" s="579"/>
      <c r="BR4" s="577"/>
      <c r="BS4" s="579"/>
      <c r="BT4" s="577"/>
      <c r="BU4" s="579"/>
      <c r="BV4" s="577"/>
      <c r="BW4" s="579"/>
      <c r="BX4" s="578"/>
      <c r="BY4" s="579"/>
      <c r="BZ4" s="53"/>
      <c r="CA4" s="53"/>
    </row>
    <row r="5" spans="1:80" ht="12.75" customHeight="1">
      <c r="A5" s="915" t="s">
        <v>0</v>
      </c>
      <c r="B5" s="918" t="s">
        <v>40</v>
      </c>
      <c r="C5" s="919"/>
      <c r="D5" s="919"/>
      <c r="E5" s="920"/>
      <c r="F5" s="927" t="s">
        <v>2</v>
      </c>
      <c r="G5" s="928" t="s">
        <v>41</v>
      </c>
      <c r="H5" s="881" t="s">
        <v>95</v>
      </c>
      <c r="I5" s="882"/>
      <c r="J5" s="881" t="s">
        <v>95</v>
      </c>
      <c r="K5" s="882"/>
      <c r="L5" s="881" t="s">
        <v>95</v>
      </c>
      <c r="M5" s="882"/>
      <c r="N5" s="881" t="s">
        <v>95</v>
      </c>
      <c r="O5" s="882"/>
      <c r="P5" s="881" t="s">
        <v>95</v>
      </c>
      <c r="Q5" s="882"/>
      <c r="R5" s="881" t="s">
        <v>55</v>
      </c>
      <c r="S5" s="882"/>
      <c r="T5" s="881" t="s">
        <v>55</v>
      </c>
      <c r="U5" s="882"/>
      <c r="V5" s="881"/>
      <c r="W5" s="882"/>
      <c r="X5" s="881" t="s">
        <v>55</v>
      </c>
      <c r="Y5" s="882"/>
      <c r="Z5" s="881" t="s">
        <v>55</v>
      </c>
      <c r="AA5" s="882"/>
      <c r="AB5" s="881" t="s">
        <v>55</v>
      </c>
      <c r="AC5" s="882"/>
      <c r="AD5" s="881" t="s">
        <v>55</v>
      </c>
      <c r="AE5" s="882"/>
      <c r="AF5" s="881" t="s">
        <v>55</v>
      </c>
      <c r="AG5" s="882"/>
      <c r="AH5" s="881" t="s">
        <v>56</v>
      </c>
      <c r="AI5" s="882"/>
      <c r="AJ5" s="881" t="s">
        <v>56</v>
      </c>
      <c r="AK5" s="882"/>
      <c r="AL5" s="881" t="s">
        <v>56</v>
      </c>
      <c r="AM5" s="882"/>
      <c r="AN5" s="881" t="s">
        <v>56</v>
      </c>
      <c r="AO5" s="882"/>
      <c r="AP5" s="881" t="s">
        <v>56</v>
      </c>
      <c r="AQ5" s="882"/>
      <c r="AR5" s="908" t="s">
        <v>38</v>
      </c>
      <c r="AS5" s="909"/>
      <c r="AT5" s="881" t="s">
        <v>38</v>
      </c>
      <c r="AU5" s="882"/>
      <c r="AV5" s="881" t="s">
        <v>38</v>
      </c>
      <c r="AW5" s="882"/>
      <c r="AX5" s="881" t="s">
        <v>38</v>
      </c>
      <c r="AY5" s="882"/>
      <c r="AZ5" s="881" t="s">
        <v>38</v>
      </c>
      <c r="BA5" s="882"/>
      <c r="BB5" s="881" t="s">
        <v>38</v>
      </c>
      <c r="BC5" s="882"/>
      <c r="BD5" s="881" t="s">
        <v>38</v>
      </c>
      <c r="BE5" s="882"/>
      <c r="BF5" s="881" t="s">
        <v>58</v>
      </c>
      <c r="BG5" s="882"/>
      <c r="BH5" s="881" t="s">
        <v>58</v>
      </c>
      <c r="BI5" s="882"/>
      <c r="BJ5" s="881" t="s">
        <v>58</v>
      </c>
      <c r="BK5" s="882"/>
      <c r="BL5" s="881" t="s">
        <v>58</v>
      </c>
      <c r="BM5" s="882"/>
      <c r="BN5" s="881" t="s">
        <v>58</v>
      </c>
      <c r="BO5" s="882"/>
      <c r="BP5" s="881" t="s">
        <v>229</v>
      </c>
      <c r="BQ5" s="882"/>
      <c r="BR5" s="938" t="s">
        <v>229</v>
      </c>
      <c r="BS5" s="882"/>
      <c r="BT5" s="881" t="s">
        <v>229</v>
      </c>
      <c r="BU5" s="882"/>
      <c r="BV5" s="881" t="s">
        <v>229</v>
      </c>
      <c r="BW5" s="882"/>
      <c r="BX5" s="935" t="s">
        <v>68</v>
      </c>
      <c r="BY5" s="882"/>
      <c r="BZ5" s="52"/>
      <c r="CA5" s="52"/>
      <c r="CB5" s="52"/>
    </row>
    <row r="6" spans="1:80" ht="12.75" customHeight="1">
      <c r="A6" s="916"/>
      <c r="B6" s="921"/>
      <c r="C6" s="922"/>
      <c r="D6" s="922"/>
      <c r="E6" s="923"/>
      <c r="F6" s="916"/>
      <c r="G6" s="916"/>
      <c r="H6" s="913">
        <v>6</v>
      </c>
      <c r="I6" s="914"/>
      <c r="J6" s="885">
        <v>9</v>
      </c>
      <c r="K6" s="886"/>
      <c r="L6" s="885">
        <v>11</v>
      </c>
      <c r="M6" s="886"/>
      <c r="N6" s="887">
        <v>16</v>
      </c>
      <c r="O6" s="886"/>
      <c r="P6" s="887">
        <v>23</v>
      </c>
      <c r="Q6" s="886"/>
      <c r="R6" s="887">
        <v>22</v>
      </c>
      <c r="S6" s="886"/>
      <c r="T6" s="881">
        <v>34</v>
      </c>
      <c r="U6" s="882"/>
      <c r="V6" s="887">
        <v>42</v>
      </c>
      <c r="W6" s="886"/>
      <c r="X6" s="887">
        <v>58</v>
      </c>
      <c r="Y6" s="886"/>
      <c r="Z6" s="887" t="s">
        <v>134</v>
      </c>
      <c r="AA6" s="886"/>
      <c r="AB6" s="887" t="s">
        <v>96</v>
      </c>
      <c r="AC6" s="886"/>
      <c r="AD6" s="885" t="s">
        <v>135</v>
      </c>
      <c r="AE6" s="886"/>
      <c r="AF6" s="883" t="s">
        <v>230</v>
      </c>
      <c r="AG6" s="884"/>
      <c r="AH6" s="887">
        <v>1</v>
      </c>
      <c r="AI6" s="886"/>
      <c r="AJ6" s="887">
        <v>3</v>
      </c>
      <c r="AK6" s="886"/>
      <c r="AL6" s="887">
        <v>6</v>
      </c>
      <c r="AM6" s="886"/>
      <c r="AN6" s="887" t="s">
        <v>97</v>
      </c>
      <c r="AO6" s="886"/>
      <c r="AP6" s="887">
        <v>8</v>
      </c>
      <c r="AQ6" s="886"/>
      <c r="AR6" s="883">
        <v>9</v>
      </c>
      <c r="AS6" s="884"/>
      <c r="AT6" s="883">
        <v>11</v>
      </c>
      <c r="AU6" s="884"/>
      <c r="AV6" s="883">
        <v>13</v>
      </c>
      <c r="AW6" s="884"/>
      <c r="AX6" s="883">
        <v>15</v>
      </c>
      <c r="AY6" s="884"/>
      <c r="AZ6" s="883">
        <v>17</v>
      </c>
      <c r="BA6" s="884"/>
      <c r="BB6" s="883">
        <v>19</v>
      </c>
      <c r="BC6" s="884"/>
      <c r="BD6" s="881">
        <v>30</v>
      </c>
      <c r="BE6" s="882"/>
      <c r="BF6" s="883">
        <v>1</v>
      </c>
      <c r="BG6" s="884"/>
      <c r="BH6" s="881">
        <v>2</v>
      </c>
      <c r="BI6" s="882"/>
      <c r="BJ6" s="881">
        <v>3</v>
      </c>
      <c r="BK6" s="882"/>
      <c r="BL6" s="883">
        <v>4</v>
      </c>
      <c r="BM6" s="884"/>
      <c r="BN6" s="883">
        <v>5</v>
      </c>
      <c r="BO6" s="884"/>
      <c r="BP6" s="883">
        <v>3</v>
      </c>
      <c r="BQ6" s="884"/>
      <c r="BR6" s="883">
        <v>4</v>
      </c>
      <c r="BS6" s="884"/>
      <c r="BT6" s="883">
        <v>7</v>
      </c>
      <c r="BU6" s="884"/>
      <c r="BV6" s="881">
        <v>14</v>
      </c>
      <c r="BW6" s="882"/>
      <c r="BX6" s="936" t="s">
        <v>4</v>
      </c>
      <c r="BY6" s="933" t="s">
        <v>5</v>
      </c>
      <c r="BZ6" s="52"/>
      <c r="CA6" s="52"/>
      <c r="CB6" s="52"/>
    </row>
    <row r="7" spans="1:80" ht="26.25" thickBot="1">
      <c r="A7" s="917"/>
      <c r="B7" s="924"/>
      <c r="C7" s="925"/>
      <c r="D7" s="925"/>
      <c r="E7" s="926"/>
      <c r="F7" s="917"/>
      <c r="G7" s="917"/>
      <c r="H7" s="580" t="s">
        <v>6</v>
      </c>
      <c r="I7" s="583" t="s">
        <v>7</v>
      </c>
      <c r="J7" s="580" t="s">
        <v>6</v>
      </c>
      <c r="K7" s="583" t="s">
        <v>7</v>
      </c>
      <c r="L7" s="580" t="s">
        <v>6</v>
      </c>
      <c r="M7" s="583" t="s">
        <v>7</v>
      </c>
      <c r="N7" s="580" t="s">
        <v>6</v>
      </c>
      <c r="O7" s="583" t="s">
        <v>7</v>
      </c>
      <c r="P7" s="588" t="s">
        <v>6</v>
      </c>
      <c r="Q7" s="589" t="s">
        <v>7</v>
      </c>
      <c r="R7" s="588" t="s">
        <v>6</v>
      </c>
      <c r="S7" s="589" t="s">
        <v>7</v>
      </c>
      <c r="T7" s="588" t="s">
        <v>6</v>
      </c>
      <c r="U7" s="589" t="s">
        <v>7</v>
      </c>
      <c r="V7" s="588" t="s">
        <v>6</v>
      </c>
      <c r="W7" s="589" t="s">
        <v>7</v>
      </c>
      <c r="X7" s="580" t="s">
        <v>6</v>
      </c>
      <c r="Y7" s="583" t="s">
        <v>7</v>
      </c>
      <c r="Z7" s="580" t="s">
        <v>6</v>
      </c>
      <c r="AA7" s="583" t="s">
        <v>7</v>
      </c>
      <c r="AB7" s="580" t="s">
        <v>6</v>
      </c>
      <c r="AC7" s="583" t="s">
        <v>7</v>
      </c>
      <c r="AD7" s="580" t="s">
        <v>6</v>
      </c>
      <c r="AE7" s="583" t="s">
        <v>7</v>
      </c>
      <c r="AF7" s="580" t="s">
        <v>6</v>
      </c>
      <c r="AG7" s="583" t="s">
        <v>7</v>
      </c>
      <c r="AH7" s="580" t="s">
        <v>6</v>
      </c>
      <c r="AI7" s="583" t="s">
        <v>7</v>
      </c>
      <c r="AJ7" s="580" t="s">
        <v>6</v>
      </c>
      <c r="AK7" s="583" t="s">
        <v>7</v>
      </c>
      <c r="AL7" s="580" t="s">
        <v>6</v>
      </c>
      <c r="AM7" s="583" t="s">
        <v>7</v>
      </c>
      <c r="AN7" s="580" t="s">
        <v>6</v>
      </c>
      <c r="AO7" s="583" t="s">
        <v>7</v>
      </c>
      <c r="AP7" s="580" t="s">
        <v>6</v>
      </c>
      <c r="AQ7" s="583" t="s">
        <v>7</v>
      </c>
      <c r="AR7" s="575" t="s">
        <v>6</v>
      </c>
      <c r="AS7" s="592" t="s">
        <v>7</v>
      </c>
      <c r="AT7" s="580" t="s">
        <v>6</v>
      </c>
      <c r="AU7" s="583" t="s">
        <v>7</v>
      </c>
      <c r="AV7" s="580" t="s">
        <v>6</v>
      </c>
      <c r="AW7" s="583" t="s">
        <v>7</v>
      </c>
      <c r="AX7" s="580" t="s">
        <v>6</v>
      </c>
      <c r="AY7" s="583" t="s">
        <v>7</v>
      </c>
      <c r="AZ7" s="580" t="s">
        <v>6</v>
      </c>
      <c r="BA7" s="583" t="s">
        <v>7</v>
      </c>
      <c r="BB7" s="580" t="s">
        <v>6</v>
      </c>
      <c r="BC7" s="583" t="s">
        <v>7</v>
      </c>
      <c r="BD7" s="580" t="s">
        <v>6</v>
      </c>
      <c r="BE7" s="583" t="s">
        <v>7</v>
      </c>
      <c r="BF7" s="580" t="s">
        <v>6</v>
      </c>
      <c r="BG7" s="583" t="s">
        <v>7</v>
      </c>
      <c r="BH7" s="580" t="s">
        <v>6</v>
      </c>
      <c r="BI7" s="583" t="s">
        <v>7</v>
      </c>
      <c r="BJ7" s="580" t="s">
        <v>6</v>
      </c>
      <c r="BK7" s="583" t="s">
        <v>7</v>
      </c>
      <c r="BL7" s="580" t="s">
        <v>6</v>
      </c>
      <c r="BM7" s="583" t="s">
        <v>7</v>
      </c>
      <c r="BN7" s="580" t="s">
        <v>6</v>
      </c>
      <c r="BO7" s="583" t="s">
        <v>7</v>
      </c>
      <c r="BP7" s="580" t="s">
        <v>6</v>
      </c>
      <c r="BQ7" s="583" t="s">
        <v>7</v>
      </c>
      <c r="BR7" s="580" t="s">
        <v>6</v>
      </c>
      <c r="BS7" s="583" t="s">
        <v>7</v>
      </c>
      <c r="BT7" s="580" t="s">
        <v>6</v>
      </c>
      <c r="BU7" s="583" t="s">
        <v>7</v>
      </c>
      <c r="BV7" s="580" t="s">
        <v>6</v>
      </c>
      <c r="BW7" s="583" t="s">
        <v>7</v>
      </c>
      <c r="BX7" s="937"/>
      <c r="BY7" s="934"/>
      <c r="BZ7" s="52"/>
      <c r="CA7" s="52"/>
      <c r="CB7" s="52"/>
    </row>
    <row r="8" spans="1:80" ht="20.25" customHeight="1" thickBot="1">
      <c r="A8" s="584"/>
      <c r="B8" s="899" t="s">
        <v>42</v>
      </c>
      <c r="C8" s="900"/>
      <c r="D8" s="900"/>
      <c r="E8" s="901"/>
      <c r="F8" s="585"/>
      <c r="G8" s="586"/>
      <c r="H8" s="581"/>
      <c r="I8" s="539"/>
      <c r="J8" s="581"/>
      <c r="K8" s="539"/>
      <c r="L8" s="581"/>
      <c r="M8" s="539"/>
      <c r="N8" s="581"/>
      <c r="O8" s="539"/>
      <c r="P8" s="581"/>
      <c r="Q8" s="539"/>
      <c r="R8" s="581"/>
      <c r="S8" s="539"/>
      <c r="T8" s="581"/>
      <c r="U8" s="539"/>
      <c r="V8" s="581"/>
      <c r="W8" s="539"/>
      <c r="X8" s="581"/>
      <c r="Y8" s="539"/>
      <c r="Z8" s="581"/>
      <c r="AA8" s="539"/>
      <c r="AB8" s="581"/>
      <c r="AC8" s="539"/>
      <c r="AD8" s="539"/>
      <c r="AE8" s="539"/>
      <c r="AF8" s="539"/>
      <c r="AG8" s="539"/>
      <c r="AH8" s="539"/>
      <c r="AI8" s="539"/>
      <c r="AJ8" s="539"/>
      <c r="AK8" s="539"/>
      <c r="AL8" s="539"/>
      <c r="AM8" s="539"/>
      <c r="AN8" s="539"/>
      <c r="AO8" s="539"/>
      <c r="AP8" s="539"/>
      <c r="AQ8" s="539"/>
      <c r="AR8" s="539"/>
      <c r="AS8" s="539"/>
      <c r="AT8" s="539"/>
      <c r="AU8" s="539"/>
      <c r="AV8" s="539"/>
      <c r="AW8" s="539"/>
      <c r="AX8" s="581"/>
      <c r="AY8" s="539"/>
      <c r="AZ8" s="581"/>
      <c r="BA8" s="539"/>
      <c r="BB8" s="581"/>
      <c r="BC8" s="539"/>
      <c r="BD8" s="581"/>
      <c r="BE8" s="539"/>
      <c r="BF8" s="581"/>
      <c r="BG8" s="539"/>
      <c r="BH8" s="539"/>
      <c r="BI8" s="539"/>
      <c r="BJ8" s="539"/>
      <c r="BK8" s="539"/>
      <c r="BL8" s="539"/>
      <c r="BM8" s="539"/>
      <c r="BN8" s="539"/>
      <c r="BO8" s="539"/>
      <c r="BP8" s="539"/>
      <c r="BQ8" s="539"/>
      <c r="BR8" s="539"/>
      <c r="BS8" s="539"/>
      <c r="BT8" s="539"/>
      <c r="BU8" s="539"/>
      <c r="BV8" s="539"/>
      <c r="BW8" s="539"/>
      <c r="BX8" s="576"/>
      <c r="BY8" s="576"/>
      <c r="BZ8" s="52"/>
      <c r="CA8" s="52"/>
      <c r="CB8" s="52"/>
    </row>
    <row r="9" spans="1:80" ht="15" customHeight="1">
      <c r="A9" s="173">
        <v>1</v>
      </c>
      <c r="B9" s="890" t="s">
        <v>141</v>
      </c>
      <c r="C9" s="891"/>
      <c r="D9" s="891"/>
      <c r="E9" s="892"/>
      <c r="F9" s="86" t="s">
        <v>17</v>
      </c>
      <c r="G9" s="86">
        <v>7000</v>
      </c>
      <c r="H9" s="5"/>
      <c r="I9" s="8">
        <f>G9*H9</f>
        <v>0</v>
      </c>
      <c r="J9" s="5"/>
      <c r="K9" s="8">
        <f>G9*J9</f>
        <v>0</v>
      </c>
      <c r="L9" s="5"/>
      <c r="M9" s="8">
        <f>G9*L9</f>
        <v>0</v>
      </c>
      <c r="N9" s="5"/>
      <c r="O9" s="8">
        <f>G9*N9</f>
        <v>0</v>
      </c>
      <c r="P9" s="5"/>
      <c r="Q9" s="8">
        <f>G9*P9</f>
        <v>0</v>
      </c>
      <c r="R9" s="5"/>
      <c r="S9" s="146">
        <f>G9*R9</f>
        <v>0</v>
      </c>
      <c r="T9" s="5"/>
      <c r="U9" s="8">
        <f>G9*T9</f>
        <v>0</v>
      </c>
      <c r="V9" s="5"/>
      <c r="W9" s="8">
        <f>G9*V9</f>
        <v>0</v>
      </c>
      <c r="X9" s="5"/>
      <c r="Y9" s="8">
        <f>G9*X9</f>
        <v>0</v>
      </c>
      <c r="Z9" s="5"/>
      <c r="AA9" s="8">
        <f>G9*Z9</f>
        <v>0</v>
      </c>
      <c r="AB9" s="5"/>
      <c r="AC9" s="8">
        <f>G9*AB9</f>
        <v>0</v>
      </c>
      <c r="AD9" s="8"/>
      <c r="AE9" s="8">
        <f>G9*AD9</f>
        <v>0</v>
      </c>
      <c r="AF9" s="8"/>
      <c r="AG9" s="8">
        <f>G9*AF9</f>
        <v>0</v>
      </c>
      <c r="AH9" s="8"/>
      <c r="AI9" s="8">
        <f>G9*AH9</f>
        <v>0</v>
      </c>
      <c r="AJ9" s="8"/>
      <c r="AK9" s="8">
        <f>G9*AJ9</f>
        <v>0</v>
      </c>
      <c r="AL9" s="8"/>
      <c r="AM9" s="8">
        <f>G9*AL9</f>
        <v>0</v>
      </c>
      <c r="AN9" s="8"/>
      <c r="AO9" s="8">
        <f>G9*AN9</f>
        <v>0</v>
      </c>
      <c r="AP9" s="8"/>
      <c r="AQ9" s="8">
        <f>G9*AP9</f>
        <v>0</v>
      </c>
      <c r="AR9" s="8"/>
      <c r="AS9" s="8">
        <f>G9*AR9</f>
        <v>0</v>
      </c>
      <c r="AT9" s="8"/>
      <c r="AU9" s="8">
        <f>G9*AT9</f>
        <v>0</v>
      </c>
      <c r="AV9" s="8"/>
      <c r="AW9" s="8">
        <f>G9*AV9</f>
        <v>0</v>
      </c>
      <c r="AX9" s="5"/>
      <c r="AY9" s="8">
        <f>G9*AX9</f>
        <v>0</v>
      </c>
      <c r="AZ9" s="5"/>
      <c r="BA9" s="8">
        <f>G9*AZ9</f>
        <v>0</v>
      </c>
      <c r="BB9" s="5"/>
      <c r="BC9" s="8">
        <f>G9*BB9</f>
        <v>0</v>
      </c>
      <c r="BD9" s="5"/>
      <c r="BE9" s="8">
        <f>G9*BD9</f>
        <v>0</v>
      </c>
      <c r="BF9" s="5"/>
      <c r="BG9" s="8">
        <f>G9*BF9</f>
        <v>0</v>
      </c>
      <c r="BH9" s="8"/>
      <c r="BI9" s="8">
        <f>G9*BH9</f>
        <v>0</v>
      </c>
      <c r="BJ9" s="8"/>
      <c r="BK9" s="8">
        <f>G9*BJ9</f>
        <v>0</v>
      </c>
      <c r="BL9" s="8"/>
      <c r="BM9" s="8">
        <f>G9*BL9</f>
        <v>0</v>
      </c>
      <c r="BN9" s="8"/>
      <c r="BO9" s="8">
        <f>G9*BN9</f>
        <v>0</v>
      </c>
      <c r="BP9" s="8"/>
      <c r="BQ9" s="8">
        <f>G9*BP9</f>
        <v>0</v>
      </c>
      <c r="BR9" s="8"/>
      <c r="BS9" s="8">
        <f>G9*BR9</f>
        <v>0</v>
      </c>
      <c r="BT9" s="8"/>
      <c r="BU9" s="8">
        <f>G9*BT9</f>
        <v>0</v>
      </c>
      <c r="BV9" s="8"/>
      <c r="BW9" s="8">
        <f>G9*BV9</f>
        <v>0</v>
      </c>
      <c r="BX9" s="205">
        <f>H9+J9+L9+N9+P9+R9+T9+V9+X9+Z9+AB9+AD9+AF9+AH9+AJ9+AL9+AN9+AP9+AR9+AT9+AV9+AX9+AZ9+BB9+BD9+BF9+BH9+BJ9+BL9+BN9+BP9+BR9+BT9+BV9</f>
        <v>0</v>
      </c>
      <c r="BY9" s="205">
        <f>I9+K9+M9+O9+Q9+S9+U9+W9+Y9+AA9+AC9+AE9+AG9+AI9+AK9+AM9+AO9+AQ9+AS9+AU9+AW9+AY9+BA9+BC9+BE9+BG9+BI9+BK9+BM9+BO9+BQ9+BS9+BU9+BW9</f>
        <v>0</v>
      </c>
      <c r="BZ9" s="52"/>
      <c r="CA9" s="52"/>
      <c r="CB9" s="52"/>
    </row>
    <row r="10" spans="1:80" ht="17.25" customHeight="1">
      <c r="A10" s="173">
        <v>2</v>
      </c>
      <c r="B10" s="817" t="s">
        <v>99</v>
      </c>
      <c r="C10" s="818"/>
      <c r="D10" s="818"/>
      <c r="E10" s="819"/>
      <c r="F10" s="86" t="s">
        <v>43</v>
      </c>
      <c r="G10" s="86">
        <v>9500</v>
      </c>
      <c r="H10" s="5"/>
      <c r="I10" s="8">
        <f aca="true" t="shared" si="0" ref="I10:I61">G10*H10</f>
        <v>0</v>
      </c>
      <c r="J10" s="5"/>
      <c r="K10" s="8">
        <f aca="true" t="shared" si="1" ref="K10:K61">G10*J10</f>
        <v>0</v>
      </c>
      <c r="L10" s="5"/>
      <c r="M10" s="8">
        <f aca="true" t="shared" si="2" ref="M10:M61">G10*L10</f>
        <v>0</v>
      </c>
      <c r="N10" s="5"/>
      <c r="O10" s="8">
        <f aca="true" t="shared" si="3" ref="O10:O61">G10*N10</f>
        <v>0</v>
      </c>
      <c r="P10" s="5"/>
      <c r="Q10" s="8">
        <f aca="true" t="shared" si="4" ref="Q10:Q61">G10*P10</f>
        <v>0</v>
      </c>
      <c r="R10" s="5"/>
      <c r="S10" s="146">
        <f aca="true" t="shared" si="5" ref="S10:S61">G10*R10</f>
        <v>0</v>
      </c>
      <c r="T10" s="5"/>
      <c r="U10" s="8">
        <f aca="true" t="shared" si="6" ref="U10:U61">G10*T10</f>
        <v>0</v>
      </c>
      <c r="V10" s="5"/>
      <c r="W10" s="8">
        <f aca="true" t="shared" si="7" ref="W10:W61">G10*V10</f>
        <v>0</v>
      </c>
      <c r="X10" s="5"/>
      <c r="Y10" s="8">
        <f aca="true" t="shared" si="8" ref="Y10:Y61">G10*X10</f>
        <v>0</v>
      </c>
      <c r="Z10" s="5"/>
      <c r="AA10" s="8">
        <f aca="true" t="shared" si="9" ref="AA10:AA61">G10*Z10</f>
        <v>0</v>
      </c>
      <c r="AB10" s="5"/>
      <c r="AC10" s="8">
        <f aca="true" t="shared" si="10" ref="AC10:AC61">G10*AB10</f>
        <v>0</v>
      </c>
      <c r="AD10" s="5"/>
      <c r="AE10" s="8">
        <f aca="true" t="shared" si="11" ref="AE10:AE61">G10*AD10</f>
        <v>0</v>
      </c>
      <c r="AF10" s="8"/>
      <c r="AG10" s="8">
        <f aca="true" t="shared" si="12" ref="AG10:AG61">G10*AF10</f>
        <v>0</v>
      </c>
      <c r="AH10" s="5"/>
      <c r="AI10" s="8">
        <f aca="true" t="shared" si="13" ref="AI10:AI61">G10*AH10</f>
        <v>0</v>
      </c>
      <c r="AJ10" s="5"/>
      <c r="AK10" s="8">
        <f aca="true" t="shared" si="14" ref="AK10:AK61">G10*AJ10</f>
        <v>0</v>
      </c>
      <c r="AL10" s="5"/>
      <c r="AM10" s="8">
        <f aca="true" t="shared" si="15" ref="AM10:AM61">G10*AL10</f>
        <v>0</v>
      </c>
      <c r="AN10" s="5"/>
      <c r="AO10" s="8">
        <f aca="true" t="shared" si="16" ref="AO10:AO61">G10*AN10</f>
        <v>0</v>
      </c>
      <c r="AP10" s="5"/>
      <c r="AQ10" s="8">
        <f aca="true" t="shared" si="17" ref="AQ10:AQ61">G10*AP10</f>
        <v>0</v>
      </c>
      <c r="AR10" s="5"/>
      <c r="AS10" s="8">
        <f aca="true" t="shared" si="18" ref="AS10:AS61">G10*AR10</f>
        <v>0</v>
      </c>
      <c r="AT10" s="5"/>
      <c r="AU10" s="8">
        <f aca="true" t="shared" si="19" ref="AU10:AU61">G10*AT10</f>
        <v>0</v>
      </c>
      <c r="AV10" s="5"/>
      <c r="AW10" s="8">
        <f aca="true" t="shared" si="20" ref="AW10:AW61">G10*AV10</f>
        <v>0</v>
      </c>
      <c r="AX10" s="5"/>
      <c r="AY10" s="8">
        <f aca="true" t="shared" si="21" ref="AY10:AY61">G10*AX10</f>
        <v>0</v>
      </c>
      <c r="AZ10" s="5"/>
      <c r="BA10" s="8">
        <f aca="true" t="shared" si="22" ref="BA10:BA61">G10*AZ10</f>
        <v>0</v>
      </c>
      <c r="BB10" s="5"/>
      <c r="BC10" s="8">
        <f aca="true" t="shared" si="23" ref="BC10:BC61">G10*BB10</f>
        <v>0</v>
      </c>
      <c r="BD10" s="5"/>
      <c r="BE10" s="8">
        <f aca="true" t="shared" si="24" ref="BE10:BE61">G10*BD10</f>
        <v>0</v>
      </c>
      <c r="BF10" s="5"/>
      <c r="BG10" s="8">
        <f aca="true" t="shared" si="25" ref="BG10:BG61">G10*BF10</f>
        <v>0</v>
      </c>
      <c r="BH10" s="5"/>
      <c r="BI10" s="8">
        <f aca="true" t="shared" si="26" ref="BI10:BI61">G10*BH10</f>
        <v>0</v>
      </c>
      <c r="BJ10" s="5"/>
      <c r="BK10" s="8">
        <f aca="true" t="shared" si="27" ref="BK10:BK61">G10*BJ10</f>
        <v>0</v>
      </c>
      <c r="BL10" s="5"/>
      <c r="BM10" s="8">
        <f aca="true" t="shared" si="28" ref="BM10:BM61">G10*BL10</f>
        <v>0</v>
      </c>
      <c r="BN10" s="8"/>
      <c r="BO10" s="8">
        <f aca="true" t="shared" si="29" ref="BO10:BO61">G10*BN10</f>
        <v>0</v>
      </c>
      <c r="BP10" s="8"/>
      <c r="BQ10" s="8">
        <f aca="true" t="shared" si="30" ref="BQ10:BQ61">G10*BP10</f>
        <v>0</v>
      </c>
      <c r="BR10" s="8"/>
      <c r="BS10" s="8">
        <f aca="true" t="shared" si="31" ref="BS10:BS61">G10*BR10</f>
        <v>0</v>
      </c>
      <c r="BT10" s="8"/>
      <c r="BU10" s="8">
        <f aca="true" t="shared" si="32" ref="BU10:BU61">G10*BT10</f>
        <v>0</v>
      </c>
      <c r="BV10" s="5"/>
      <c r="BW10" s="8">
        <f aca="true" t="shared" si="33" ref="BW10:BW61">G10*BV10</f>
        <v>0</v>
      </c>
      <c r="BX10" s="205">
        <f aca="true" t="shared" si="34" ref="BX10:BX65">H10+J10+L10+N10+P10+R10+T10+V10+X10+Z10+AB10+AD10+AF10+AH10+AJ10+AL10+AN10+AP10+AR10+AT10+AV10+AX10+AZ10+BB10+BD10+BF10+BH10+BJ10+BL10+BN10+BP10+BR10+BT10+BV10</f>
        <v>0</v>
      </c>
      <c r="BY10" s="205">
        <f aca="true" t="shared" si="35" ref="BY10:BY65">I10+K10+M10+O10+Q10+S10+U10+W10+Y10+AA10+AC10+AE10+AG10+AI10+AK10+AM10+AO10+AQ10+AS10+AU10+AW10+AY10+BA10+BC10+BE10+BG10+BI10+BK10+BM10+BO10+BQ10+BS10+BU10+BW10</f>
        <v>0</v>
      </c>
      <c r="BZ10" s="52"/>
      <c r="CA10" s="52"/>
      <c r="CB10" s="52"/>
    </row>
    <row r="11" spans="1:80" ht="16.5" customHeight="1">
      <c r="A11" s="173">
        <v>3</v>
      </c>
      <c r="B11" s="813" t="s">
        <v>172</v>
      </c>
      <c r="C11" s="818"/>
      <c r="D11" s="818"/>
      <c r="E11" s="819"/>
      <c r="F11" s="86" t="s">
        <v>44</v>
      </c>
      <c r="G11" s="86">
        <v>350</v>
      </c>
      <c r="H11" s="5"/>
      <c r="I11" s="8">
        <f t="shared" si="0"/>
        <v>0</v>
      </c>
      <c r="J11" s="5"/>
      <c r="K11" s="8">
        <f t="shared" si="1"/>
        <v>0</v>
      </c>
      <c r="L11" s="5"/>
      <c r="M11" s="8">
        <f t="shared" si="2"/>
        <v>0</v>
      </c>
      <c r="N11" s="5"/>
      <c r="O11" s="8">
        <f t="shared" si="3"/>
        <v>0</v>
      </c>
      <c r="P11" s="5"/>
      <c r="Q11" s="8">
        <f t="shared" si="4"/>
        <v>0</v>
      </c>
      <c r="R11" s="5"/>
      <c r="S11" s="146">
        <f t="shared" si="5"/>
        <v>0</v>
      </c>
      <c r="T11" s="5"/>
      <c r="U11" s="8">
        <f t="shared" si="6"/>
        <v>0</v>
      </c>
      <c r="V11" s="5"/>
      <c r="W11" s="8">
        <f t="shared" si="7"/>
        <v>0</v>
      </c>
      <c r="X11" s="5"/>
      <c r="Y11" s="8">
        <f t="shared" si="8"/>
        <v>0</v>
      </c>
      <c r="Z11" s="5"/>
      <c r="AA11" s="8">
        <f t="shared" si="9"/>
        <v>0</v>
      </c>
      <c r="AB11" s="5"/>
      <c r="AC11" s="8">
        <f t="shared" si="10"/>
        <v>0</v>
      </c>
      <c r="AD11" s="5"/>
      <c r="AE11" s="8">
        <f t="shared" si="11"/>
        <v>0</v>
      </c>
      <c r="AF11" s="8"/>
      <c r="AG11" s="8">
        <f t="shared" si="12"/>
        <v>0</v>
      </c>
      <c r="AH11" s="5"/>
      <c r="AI11" s="8">
        <f t="shared" si="13"/>
        <v>0</v>
      </c>
      <c r="AJ11" s="5"/>
      <c r="AK11" s="8">
        <f t="shared" si="14"/>
        <v>0</v>
      </c>
      <c r="AL11" s="5"/>
      <c r="AM11" s="8">
        <f t="shared" si="15"/>
        <v>0</v>
      </c>
      <c r="AN11" s="5"/>
      <c r="AO11" s="8">
        <f t="shared" si="16"/>
        <v>0</v>
      </c>
      <c r="AP11" s="5"/>
      <c r="AQ11" s="8">
        <f t="shared" si="17"/>
        <v>0</v>
      </c>
      <c r="AR11" s="5"/>
      <c r="AS11" s="8">
        <f t="shared" si="18"/>
        <v>0</v>
      </c>
      <c r="AT11" s="5"/>
      <c r="AU11" s="8">
        <f t="shared" si="19"/>
        <v>0</v>
      </c>
      <c r="AV11" s="5"/>
      <c r="AW11" s="8">
        <f t="shared" si="20"/>
        <v>0</v>
      </c>
      <c r="AX11" s="5"/>
      <c r="AY11" s="8">
        <f t="shared" si="21"/>
        <v>0</v>
      </c>
      <c r="AZ11" s="5"/>
      <c r="BA11" s="8">
        <f t="shared" si="22"/>
        <v>0</v>
      </c>
      <c r="BB11" s="5"/>
      <c r="BC11" s="8">
        <f t="shared" si="23"/>
        <v>0</v>
      </c>
      <c r="BD11" s="5"/>
      <c r="BE11" s="8">
        <f t="shared" si="24"/>
        <v>0</v>
      </c>
      <c r="BF11" s="5"/>
      <c r="BG11" s="8">
        <f t="shared" si="25"/>
        <v>0</v>
      </c>
      <c r="BH11" s="5"/>
      <c r="BI11" s="8">
        <f t="shared" si="26"/>
        <v>0</v>
      </c>
      <c r="BJ11" s="5"/>
      <c r="BK11" s="8">
        <f t="shared" si="27"/>
        <v>0</v>
      </c>
      <c r="BL11" s="5"/>
      <c r="BM11" s="8">
        <f t="shared" si="28"/>
        <v>0</v>
      </c>
      <c r="BN11" s="8"/>
      <c r="BO11" s="8">
        <f t="shared" si="29"/>
        <v>0</v>
      </c>
      <c r="BP11" s="8"/>
      <c r="BQ11" s="8">
        <f t="shared" si="30"/>
        <v>0</v>
      </c>
      <c r="BR11" s="8"/>
      <c r="BS11" s="8">
        <f t="shared" si="31"/>
        <v>0</v>
      </c>
      <c r="BT11" s="8"/>
      <c r="BU11" s="8">
        <f t="shared" si="32"/>
        <v>0</v>
      </c>
      <c r="BV11" s="5"/>
      <c r="BW11" s="8">
        <f t="shared" si="33"/>
        <v>0</v>
      </c>
      <c r="BX11" s="205">
        <f t="shared" si="34"/>
        <v>0</v>
      </c>
      <c r="BY11" s="205">
        <f t="shared" si="35"/>
        <v>0</v>
      </c>
      <c r="BZ11" s="52"/>
      <c r="CA11" s="52"/>
      <c r="CB11" s="52"/>
    </row>
    <row r="12" spans="1:80" ht="15" customHeight="1">
      <c r="A12" s="173">
        <v>4</v>
      </c>
      <c r="B12" s="813" t="s">
        <v>171</v>
      </c>
      <c r="C12" s="818"/>
      <c r="D12" s="818"/>
      <c r="E12" s="819"/>
      <c r="F12" s="86" t="s">
        <v>44</v>
      </c>
      <c r="G12" s="86">
        <v>60</v>
      </c>
      <c r="H12" s="5"/>
      <c r="I12" s="8">
        <f t="shared" si="0"/>
        <v>0</v>
      </c>
      <c r="J12" s="5"/>
      <c r="K12" s="8">
        <f t="shared" si="1"/>
        <v>0</v>
      </c>
      <c r="L12" s="5"/>
      <c r="M12" s="8">
        <f t="shared" si="2"/>
        <v>0</v>
      </c>
      <c r="N12" s="5"/>
      <c r="O12" s="8">
        <f t="shared" si="3"/>
        <v>0</v>
      </c>
      <c r="P12" s="5"/>
      <c r="Q12" s="8">
        <f t="shared" si="4"/>
        <v>0</v>
      </c>
      <c r="R12" s="5"/>
      <c r="S12" s="146">
        <f t="shared" si="5"/>
        <v>0</v>
      </c>
      <c r="T12" s="5"/>
      <c r="U12" s="8">
        <f t="shared" si="6"/>
        <v>0</v>
      </c>
      <c r="V12" s="5"/>
      <c r="W12" s="8">
        <f t="shared" si="7"/>
        <v>0</v>
      </c>
      <c r="X12" s="5"/>
      <c r="Y12" s="8">
        <f t="shared" si="8"/>
        <v>0</v>
      </c>
      <c r="Z12" s="5"/>
      <c r="AA12" s="8">
        <f t="shared" si="9"/>
        <v>0</v>
      </c>
      <c r="AB12" s="5"/>
      <c r="AC12" s="8">
        <f t="shared" si="10"/>
        <v>0</v>
      </c>
      <c r="AD12" s="5"/>
      <c r="AE12" s="8">
        <f t="shared" si="11"/>
        <v>0</v>
      </c>
      <c r="AF12" s="8"/>
      <c r="AG12" s="8">
        <f t="shared" si="12"/>
        <v>0</v>
      </c>
      <c r="AH12" s="5"/>
      <c r="AI12" s="8">
        <f t="shared" si="13"/>
        <v>0</v>
      </c>
      <c r="AJ12" s="5"/>
      <c r="AK12" s="8">
        <f t="shared" si="14"/>
        <v>0</v>
      </c>
      <c r="AL12" s="5"/>
      <c r="AM12" s="8">
        <f t="shared" si="15"/>
        <v>0</v>
      </c>
      <c r="AN12" s="5"/>
      <c r="AO12" s="8">
        <f t="shared" si="16"/>
        <v>0</v>
      </c>
      <c r="AP12" s="5"/>
      <c r="AQ12" s="8">
        <f t="shared" si="17"/>
        <v>0</v>
      </c>
      <c r="AR12" s="5"/>
      <c r="AS12" s="8">
        <f t="shared" si="18"/>
        <v>0</v>
      </c>
      <c r="AT12" s="5"/>
      <c r="AU12" s="8">
        <f t="shared" si="19"/>
        <v>0</v>
      </c>
      <c r="AV12" s="5"/>
      <c r="AW12" s="8">
        <f t="shared" si="20"/>
        <v>0</v>
      </c>
      <c r="AX12" s="5"/>
      <c r="AY12" s="8">
        <f t="shared" si="21"/>
        <v>0</v>
      </c>
      <c r="AZ12" s="5"/>
      <c r="BA12" s="8">
        <f t="shared" si="22"/>
        <v>0</v>
      </c>
      <c r="BB12" s="5"/>
      <c r="BC12" s="8">
        <f t="shared" si="23"/>
        <v>0</v>
      </c>
      <c r="BD12" s="5"/>
      <c r="BE12" s="8">
        <f t="shared" si="24"/>
        <v>0</v>
      </c>
      <c r="BF12" s="5"/>
      <c r="BG12" s="8">
        <f t="shared" si="25"/>
        <v>0</v>
      </c>
      <c r="BH12" s="5"/>
      <c r="BI12" s="8">
        <f t="shared" si="26"/>
        <v>0</v>
      </c>
      <c r="BJ12" s="5"/>
      <c r="BK12" s="8">
        <f t="shared" si="27"/>
        <v>0</v>
      </c>
      <c r="BL12" s="5"/>
      <c r="BM12" s="8">
        <f t="shared" si="28"/>
        <v>0</v>
      </c>
      <c r="BN12" s="8"/>
      <c r="BO12" s="8">
        <f t="shared" si="29"/>
        <v>0</v>
      </c>
      <c r="BP12" s="8"/>
      <c r="BQ12" s="8">
        <f t="shared" si="30"/>
        <v>0</v>
      </c>
      <c r="BR12" s="8"/>
      <c r="BS12" s="8">
        <f t="shared" si="31"/>
        <v>0</v>
      </c>
      <c r="BT12" s="8"/>
      <c r="BU12" s="8">
        <f t="shared" si="32"/>
        <v>0</v>
      </c>
      <c r="BV12" s="5"/>
      <c r="BW12" s="8">
        <f t="shared" si="33"/>
        <v>0</v>
      </c>
      <c r="BX12" s="205">
        <f t="shared" si="34"/>
        <v>0</v>
      </c>
      <c r="BY12" s="205">
        <f t="shared" si="35"/>
        <v>0</v>
      </c>
      <c r="BZ12" s="52"/>
      <c r="CA12" s="52"/>
      <c r="CB12" s="52"/>
    </row>
    <row r="13" spans="1:77" s="52" customFormat="1" ht="18" customHeight="1">
      <c r="A13" s="173">
        <v>5</v>
      </c>
      <c r="B13" s="813" t="s">
        <v>71</v>
      </c>
      <c r="C13" s="814"/>
      <c r="D13" s="814"/>
      <c r="E13" s="815"/>
      <c r="F13" s="86" t="s">
        <v>44</v>
      </c>
      <c r="G13" s="86">
        <v>900</v>
      </c>
      <c r="H13" s="5"/>
      <c r="I13" s="8">
        <f t="shared" si="0"/>
        <v>0</v>
      </c>
      <c r="J13" s="5"/>
      <c r="K13" s="8">
        <f t="shared" si="1"/>
        <v>0</v>
      </c>
      <c r="L13" s="5"/>
      <c r="M13" s="8">
        <f t="shared" si="2"/>
        <v>0</v>
      </c>
      <c r="N13" s="5"/>
      <c r="O13" s="8">
        <f t="shared" si="3"/>
        <v>0</v>
      </c>
      <c r="P13" s="5"/>
      <c r="Q13" s="8">
        <f t="shared" si="4"/>
        <v>0</v>
      </c>
      <c r="R13" s="5"/>
      <c r="S13" s="146">
        <f t="shared" si="5"/>
        <v>0</v>
      </c>
      <c r="T13" s="5"/>
      <c r="U13" s="8">
        <f t="shared" si="6"/>
        <v>0</v>
      </c>
      <c r="V13" s="5"/>
      <c r="W13" s="8">
        <f t="shared" si="7"/>
        <v>0</v>
      </c>
      <c r="X13" s="5"/>
      <c r="Y13" s="8">
        <f t="shared" si="8"/>
        <v>0</v>
      </c>
      <c r="Z13" s="5"/>
      <c r="AA13" s="8">
        <f t="shared" si="9"/>
        <v>0</v>
      </c>
      <c r="AB13" s="5"/>
      <c r="AC13" s="8">
        <f t="shared" si="10"/>
        <v>0</v>
      </c>
      <c r="AD13" s="5"/>
      <c r="AE13" s="8">
        <f t="shared" si="11"/>
        <v>0</v>
      </c>
      <c r="AF13" s="8"/>
      <c r="AG13" s="8">
        <f t="shared" si="12"/>
        <v>0</v>
      </c>
      <c r="AH13" s="5"/>
      <c r="AI13" s="8">
        <f t="shared" si="13"/>
        <v>0</v>
      </c>
      <c r="AJ13" s="5"/>
      <c r="AK13" s="8">
        <f t="shared" si="14"/>
        <v>0</v>
      </c>
      <c r="AL13" s="5"/>
      <c r="AM13" s="8">
        <f t="shared" si="15"/>
        <v>0</v>
      </c>
      <c r="AN13" s="5"/>
      <c r="AO13" s="8">
        <f t="shared" si="16"/>
        <v>0</v>
      </c>
      <c r="AP13" s="5"/>
      <c r="AQ13" s="8">
        <f t="shared" si="17"/>
        <v>0</v>
      </c>
      <c r="AR13" s="5"/>
      <c r="AS13" s="8">
        <f t="shared" si="18"/>
        <v>0</v>
      </c>
      <c r="AT13" s="5"/>
      <c r="AU13" s="8">
        <f t="shared" si="19"/>
        <v>0</v>
      </c>
      <c r="AV13" s="5"/>
      <c r="AW13" s="8">
        <f t="shared" si="20"/>
        <v>0</v>
      </c>
      <c r="AX13" s="5"/>
      <c r="AY13" s="8">
        <f t="shared" si="21"/>
        <v>0</v>
      </c>
      <c r="AZ13" s="5"/>
      <c r="BA13" s="8">
        <f t="shared" si="22"/>
        <v>0</v>
      </c>
      <c r="BB13" s="5"/>
      <c r="BC13" s="8">
        <f t="shared" si="23"/>
        <v>0</v>
      </c>
      <c r="BD13" s="5"/>
      <c r="BE13" s="8">
        <f t="shared" si="24"/>
        <v>0</v>
      </c>
      <c r="BF13" s="5"/>
      <c r="BG13" s="8">
        <f t="shared" si="25"/>
        <v>0</v>
      </c>
      <c r="BH13" s="5"/>
      <c r="BI13" s="8">
        <f t="shared" si="26"/>
        <v>0</v>
      </c>
      <c r="BJ13" s="5"/>
      <c r="BK13" s="8">
        <f t="shared" si="27"/>
        <v>0</v>
      </c>
      <c r="BL13" s="5"/>
      <c r="BM13" s="8">
        <f t="shared" si="28"/>
        <v>0</v>
      </c>
      <c r="BN13" s="8"/>
      <c r="BO13" s="8">
        <f t="shared" si="29"/>
        <v>0</v>
      </c>
      <c r="BP13" s="8"/>
      <c r="BQ13" s="8">
        <f t="shared" si="30"/>
        <v>0</v>
      </c>
      <c r="BR13" s="8"/>
      <c r="BS13" s="8">
        <f t="shared" si="31"/>
        <v>0</v>
      </c>
      <c r="BT13" s="8"/>
      <c r="BU13" s="8">
        <f t="shared" si="32"/>
        <v>0</v>
      </c>
      <c r="BV13" s="5"/>
      <c r="BW13" s="8">
        <f t="shared" si="33"/>
        <v>0</v>
      </c>
      <c r="BX13" s="205">
        <f t="shared" si="34"/>
        <v>0</v>
      </c>
      <c r="BY13" s="205">
        <f t="shared" si="35"/>
        <v>0</v>
      </c>
    </row>
    <row r="14" spans="1:80" ht="15" customHeight="1">
      <c r="A14" s="173">
        <v>6</v>
      </c>
      <c r="B14" s="813" t="s">
        <v>162</v>
      </c>
      <c r="C14" s="814"/>
      <c r="D14" s="814"/>
      <c r="E14" s="815"/>
      <c r="F14" s="86" t="s">
        <v>100</v>
      </c>
      <c r="G14" s="86"/>
      <c r="H14" s="5"/>
      <c r="I14" s="8">
        <f t="shared" si="0"/>
        <v>0</v>
      </c>
      <c r="J14" s="5"/>
      <c r="K14" s="8">
        <f t="shared" si="1"/>
        <v>0</v>
      </c>
      <c r="L14" s="5"/>
      <c r="M14" s="8">
        <f t="shared" si="2"/>
        <v>0</v>
      </c>
      <c r="N14" s="5"/>
      <c r="O14" s="8">
        <f t="shared" si="3"/>
        <v>0</v>
      </c>
      <c r="P14" s="5"/>
      <c r="Q14" s="8">
        <f t="shared" si="4"/>
        <v>0</v>
      </c>
      <c r="R14" s="5"/>
      <c r="S14" s="146">
        <f t="shared" si="5"/>
        <v>0</v>
      </c>
      <c r="T14" s="5"/>
      <c r="U14" s="8">
        <f t="shared" si="6"/>
        <v>0</v>
      </c>
      <c r="V14" s="5"/>
      <c r="W14" s="8">
        <f t="shared" si="7"/>
        <v>0</v>
      </c>
      <c r="X14" s="5"/>
      <c r="Y14" s="8">
        <f t="shared" si="8"/>
        <v>0</v>
      </c>
      <c r="Z14" s="5"/>
      <c r="AA14" s="8">
        <f t="shared" si="9"/>
        <v>0</v>
      </c>
      <c r="AB14" s="5"/>
      <c r="AC14" s="8">
        <f t="shared" si="10"/>
        <v>0</v>
      </c>
      <c r="AD14" s="5"/>
      <c r="AE14" s="8">
        <f t="shared" si="11"/>
        <v>0</v>
      </c>
      <c r="AF14" s="8"/>
      <c r="AG14" s="8">
        <f t="shared" si="12"/>
        <v>0</v>
      </c>
      <c r="AH14" s="5"/>
      <c r="AI14" s="8">
        <f t="shared" si="13"/>
        <v>0</v>
      </c>
      <c r="AJ14" s="5"/>
      <c r="AK14" s="8">
        <f t="shared" si="14"/>
        <v>0</v>
      </c>
      <c r="AL14" s="5"/>
      <c r="AM14" s="8">
        <f t="shared" si="15"/>
        <v>0</v>
      </c>
      <c r="AN14" s="5"/>
      <c r="AO14" s="8">
        <f t="shared" si="16"/>
        <v>0</v>
      </c>
      <c r="AP14" s="5"/>
      <c r="AQ14" s="8">
        <f t="shared" si="17"/>
        <v>0</v>
      </c>
      <c r="AR14" s="5"/>
      <c r="AS14" s="8">
        <f t="shared" si="18"/>
        <v>0</v>
      </c>
      <c r="AT14" s="5"/>
      <c r="AU14" s="8">
        <f t="shared" si="19"/>
        <v>0</v>
      </c>
      <c r="AV14" s="5"/>
      <c r="AW14" s="8">
        <f t="shared" si="20"/>
        <v>0</v>
      </c>
      <c r="AX14" s="5"/>
      <c r="AY14" s="8">
        <f t="shared" si="21"/>
        <v>0</v>
      </c>
      <c r="AZ14" s="5"/>
      <c r="BA14" s="8">
        <f t="shared" si="22"/>
        <v>0</v>
      </c>
      <c r="BB14" s="5"/>
      <c r="BC14" s="8">
        <f t="shared" si="23"/>
        <v>0</v>
      </c>
      <c r="BD14" s="5"/>
      <c r="BE14" s="8">
        <f t="shared" si="24"/>
        <v>0</v>
      </c>
      <c r="BF14" s="5"/>
      <c r="BG14" s="8">
        <f t="shared" si="25"/>
        <v>0</v>
      </c>
      <c r="BH14" s="5"/>
      <c r="BI14" s="8">
        <f t="shared" si="26"/>
        <v>0</v>
      </c>
      <c r="BJ14" s="5"/>
      <c r="BK14" s="8">
        <f t="shared" si="27"/>
        <v>0</v>
      </c>
      <c r="BL14" s="5"/>
      <c r="BM14" s="8">
        <f t="shared" si="28"/>
        <v>0</v>
      </c>
      <c r="BN14" s="8"/>
      <c r="BO14" s="8">
        <f t="shared" si="29"/>
        <v>0</v>
      </c>
      <c r="BP14" s="8"/>
      <c r="BQ14" s="8">
        <f t="shared" si="30"/>
        <v>0</v>
      </c>
      <c r="BR14" s="8"/>
      <c r="BS14" s="8">
        <f t="shared" si="31"/>
        <v>0</v>
      </c>
      <c r="BT14" s="8"/>
      <c r="BU14" s="8">
        <f t="shared" si="32"/>
        <v>0</v>
      </c>
      <c r="BV14" s="5"/>
      <c r="BW14" s="8">
        <f t="shared" si="33"/>
        <v>0</v>
      </c>
      <c r="BX14" s="205">
        <f t="shared" si="34"/>
        <v>0</v>
      </c>
      <c r="BY14" s="205">
        <f t="shared" si="35"/>
        <v>0</v>
      </c>
      <c r="BZ14" s="52"/>
      <c r="CA14" s="52"/>
      <c r="CB14" s="52"/>
    </row>
    <row r="15" spans="1:80" ht="18" customHeight="1">
      <c r="A15" s="173">
        <v>7</v>
      </c>
      <c r="B15" s="813" t="s">
        <v>170</v>
      </c>
      <c r="C15" s="814"/>
      <c r="D15" s="814"/>
      <c r="E15" s="815"/>
      <c r="F15" s="86" t="s">
        <v>44</v>
      </c>
      <c r="G15" s="86">
        <v>400</v>
      </c>
      <c r="H15" s="595">
        <f>200*0</f>
        <v>0</v>
      </c>
      <c r="I15" s="596">
        <f t="shared" si="0"/>
        <v>0</v>
      </c>
      <c r="J15" s="5"/>
      <c r="K15" s="8">
        <f t="shared" si="1"/>
        <v>0</v>
      </c>
      <c r="L15" s="5"/>
      <c r="M15" s="8">
        <f t="shared" si="2"/>
        <v>0</v>
      </c>
      <c r="N15" s="5">
        <v>150</v>
      </c>
      <c r="O15" s="8">
        <f t="shared" si="3"/>
        <v>60000</v>
      </c>
      <c r="P15" s="5">
        <v>100</v>
      </c>
      <c r="Q15" s="8">
        <f t="shared" si="4"/>
        <v>40000</v>
      </c>
      <c r="R15" s="5"/>
      <c r="S15" s="146">
        <f t="shared" si="5"/>
        <v>0</v>
      </c>
      <c r="T15" s="5">
        <v>150</v>
      </c>
      <c r="U15" s="8">
        <f t="shared" si="6"/>
        <v>60000</v>
      </c>
      <c r="V15" s="5"/>
      <c r="W15" s="8">
        <f t="shared" si="7"/>
        <v>0</v>
      </c>
      <c r="X15" s="5">
        <v>100</v>
      </c>
      <c r="Y15" s="8">
        <f t="shared" si="8"/>
        <v>40000</v>
      </c>
      <c r="Z15" s="5"/>
      <c r="AA15" s="8">
        <f t="shared" si="9"/>
        <v>0</v>
      </c>
      <c r="AB15" s="5"/>
      <c r="AC15" s="8">
        <f t="shared" si="10"/>
        <v>0</v>
      </c>
      <c r="AD15" s="5"/>
      <c r="AE15" s="8">
        <f t="shared" si="11"/>
        <v>0</v>
      </c>
      <c r="AF15" s="8"/>
      <c r="AG15" s="8">
        <f t="shared" si="12"/>
        <v>0</v>
      </c>
      <c r="AH15" s="5"/>
      <c r="AI15" s="8">
        <f t="shared" si="13"/>
        <v>0</v>
      </c>
      <c r="AJ15" s="5"/>
      <c r="AK15" s="8">
        <f t="shared" si="14"/>
        <v>0</v>
      </c>
      <c r="AL15" s="5"/>
      <c r="AM15" s="8">
        <f t="shared" si="15"/>
        <v>0</v>
      </c>
      <c r="AN15" s="5">
        <v>150</v>
      </c>
      <c r="AO15" s="8">
        <f t="shared" si="16"/>
        <v>60000</v>
      </c>
      <c r="AP15" s="5">
        <f>150*0</f>
        <v>0</v>
      </c>
      <c r="AQ15" s="8">
        <f t="shared" si="17"/>
        <v>0</v>
      </c>
      <c r="AR15" s="5"/>
      <c r="AS15" s="8">
        <f t="shared" si="18"/>
        <v>0</v>
      </c>
      <c r="AT15" s="5"/>
      <c r="AU15" s="8">
        <f t="shared" si="19"/>
        <v>0</v>
      </c>
      <c r="AV15" s="5"/>
      <c r="AW15" s="8">
        <f t="shared" si="20"/>
        <v>0</v>
      </c>
      <c r="AX15" s="5"/>
      <c r="AY15" s="8">
        <f t="shared" si="21"/>
        <v>0</v>
      </c>
      <c r="AZ15" s="5"/>
      <c r="BA15" s="8">
        <f t="shared" si="22"/>
        <v>0</v>
      </c>
      <c r="BB15" s="5"/>
      <c r="BC15" s="8">
        <f t="shared" si="23"/>
        <v>0</v>
      </c>
      <c r="BD15" s="5"/>
      <c r="BE15" s="8">
        <f t="shared" si="24"/>
        <v>0</v>
      </c>
      <c r="BF15" s="5"/>
      <c r="BG15" s="8">
        <f t="shared" si="25"/>
        <v>0</v>
      </c>
      <c r="BH15" s="5"/>
      <c r="BI15" s="8">
        <f t="shared" si="26"/>
        <v>0</v>
      </c>
      <c r="BJ15" s="5"/>
      <c r="BK15" s="8">
        <f t="shared" si="27"/>
        <v>0</v>
      </c>
      <c r="BL15" s="5"/>
      <c r="BM15" s="8">
        <f t="shared" si="28"/>
        <v>0</v>
      </c>
      <c r="BN15" s="8"/>
      <c r="BO15" s="8">
        <f t="shared" si="29"/>
        <v>0</v>
      </c>
      <c r="BP15" s="8"/>
      <c r="BQ15" s="8">
        <f t="shared" si="30"/>
        <v>0</v>
      </c>
      <c r="BR15" s="8"/>
      <c r="BS15" s="8">
        <f t="shared" si="31"/>
        <v>0</v>
      </c>
      <c r="BT15" s="8"/>
      <c r="BU15" s="8">
        <f t="shared" si="32"/>
        <v>0</v>
      </c>
      <c r="BV15" s="5"/>
      <c r="BW15" s="8">
        <f t="shared" si="33"/>
        <v>0</v>
      </c>
      <c r="BX15" s="205">
        <f t="shared" si="34"/>
        <v>650</v>
      </c>
      <c r="BY15" s="205">
        <f t="shared" si="35"/>
        <v>260000</v>
      </c>
      <c r="BZ15" s="52"/>
      <c r="CA15" s="52"/>
      <c r="CB15" s="52"/>
    </row>
    <row r="16" spans="1:80" ht="18.75" customHeight="1" thickBot="1">
      <c r="A16" s="173">
        <v>8</v>
      </c>
      <c r="B16" s="902" t="s">
        <v>98</v>
      </c>
      <c r="C16" s="903"/>
      <c r="D16" s="903"/>
      <c r="E16" s="904"/>
      <c r="F16" s="86" t="s">
        <v>44</v>
      </c>
      <c r="G16" s="86">
        <v>800</v>
      </c>
      <c r="H16" s="5"/>
      <c r="I16" s="8">
        <f t="shared" si="0"/>
        <v>0</v>
      </c>
      <c r="J16" s="5"/>
      <c r="K16" s="8">
        <f t="shared" si="1"/>
        <v>0</v>
      </c>
      <c r="L16" s="5"/>
      <c r="M16" s="8">
        <f t="shared" si="2"/>
        <v>0</v>
      </c>
      <c r="N16" s="5"/>
      <c r="O16" s="8">
        <f t="shared" si="3"/>
        <v>0</v>
      </c>
      <c r="P16" s="5"/>
      <c r="Q16" s="8">
        <f t="shared" si="4"/>
        <v>0</v>
      </c>
      <c r="R16" s="5"/>
      <c r="S16" s="146">
        <f t="shared" si="5"/>
        <v>0</v>
      </c>
      <c r="T16" s="5"/>
      <c r="U16" s="8">
        <f t="shared" si="6"/>
        <v>0</v>
      </c>
      <c r="V16" s="5"/>
      <c r="W16" s="8">
        <f t="shared" si="7"/>
        <v>0</v>
      </c>
      <c r="X16" s="5"/>
      <c r="Y16" s="8">
        <f t="shared" si="8"/>
        <v>0</v>
      </c>
      <c r="Z16" s="5"/>
      <c r="AA16" s="8">
        <f t="shared" si="9"/>
        <v>0</v>
      </c>
      <c r="AB16" s="5"/>
      <c r="AC16" s="8">
        <f t="shared" si="10"/>
        <v>0</v>
      </c>
      <c r="AD16" s="5"/>
      <c r="AE16" s="8">
        <f t="shared" si="11"/>
        <v>0</v>
      </c>
      <c r="AF16" s="8"/>
      <c r="AG16" s="8">
        <f t="shared" si="12"/>
        <v>0</v>
      </c>
      <c r="AH16" s="5"/>
      <c r="AI16" s="8">
        <f t="shared" si="13"/>
        <v>0</v>
      </c>
      <c r="AJ16" s="5"/>
      <c r="AK16" s="8">
        <f t="shared" si="14"/>
        <v>0</v>
      </c>
      <c r="AL16" s="5"/>
      <c r="AM16" s="8">
        <f t="shared" si="15"/>
        <v>0</v>
      </c>
      <c r="AN16" s="5"/>
      <c r="AO16" s="8">
        <f t="shared" si="16"/>
        <v>0</v>
      </c>
      <c r="AP16" s="5"/>
      <c r="AQ16" s="8">
        <f t="shared" si="17"/>
        <v>0</v>
      </c>
      <c r="AR16" s="5"/>
      <c r="AS16" s="8">
        <f t="shared" si="18"/>
        <v>0</v>
      </c>
      <c r="AT16" s="5"/>
      <c r="AU16" s="8">
        <f t="shared" si="19"/>
        <v>0</v>
      </c>
      <c r="AV16" s="5"/>
      <c r="AW16" s="8">
        <f t="shared" si="20"/>
        <v>0</v>
      </c>
      <c r="AX16" s="5"/>
      <c r="AY16" s="8">
        <f t="shared" si="21"/>
        <v>0</v>
      </c>
      <c r="AZ16" s="5"/>
      <c r="BA16" s="8">
        <f t="shared" si="22"/>
        <v>0</v>
      </c>
      <c r="BB16" s="5"/>
      <c r="BC16" s="8">
        <f t="shared" si="23"/>
        <v>0</v>
      </c>
      <c r="BD16" s="5"/>
      <c r="BE16" s="8">
        <f t="shared" si="24"/>
        <v>0</v>
      </c>
      <c r="BF16" s="5"/>
      <c r="BG16" s="8">
        <f t="shared" si="25"/>
        <v>0</v>
      </c>
      <c r="BH16" s="5"/>
      <c r="BI16" s="8">
        <f t="shared" si="26"/>
        <v>0</v>
      </c>
      <c r="BJ16" s="5"/>
      <c r="BK16" s="8">
        <f t="shared" si="27"/>
        <v>0</v>
      </c>
      <c r="BL16" s="5"/>
      <c r="BM16" s="8">
        <f t="shared" si="28"/>
        <v>0</v>
      </c>
      <c r="BN16" s="8"/>
      <c r="BO16" s="8">
        <f t="shared" si="29"/>
        <v>0</v>
      </c>
      <c r="BP16" s="8"/>
      <c r="BQ16" s="8">
        <f t="shared" si="30"/>
        <v>0</v>
      </c>
      <c r="BR16" s="8"/>
      <c r="BS16" s="8">
        <f t="shared" si="31"/>
        <v>0</v>
      </c>
      <c r="BT16" s="8"/>
      <c r="BU16" s="8">
        <f t="shared" si="32"/>
        <v>0</v>
      </c>
      <c r="BV16" s="5"/>
      <c r="BW16" s="8">
        <f t="shared" si="33"/>
        <v>0</v>
      </c>
      <c r="BX16" s="205">
        <f t="shared" si="34"/>
        <v>0</v>
      </c>
      <c r="BY16" s="205">
        <f t="shared" si="35"/>
        <v>0</v>
      </c>
      <c r="BZ16" s="52"/>
      <c r="CA16" s="52"/>
      <c r="CB16" s="52"/>
    </row>
    <row r="17" spans="1:80" ht="14.25" customHeight="1" thickBot="1">
      <c r="A17" s="351"/>
      <c r="B17" s="831" t="s">
        <v>46</v>
      </c>
      <c r="C17" s="832"/>
      <c r="D17" s="832"/>
      <c r="E17" s="833"/>
      <c r="F17" s="237"/>
      <c r="G17" s="86"/>
      <c r="H17" s="5"/>
      <c r="I17" s="8">
        <f t="shared" si="0"/>
        <v>0</v>
      </c>
      <c r="J17" s="5"/>
      <c r="K17" s="8">
        <f t="shared" si="1"/>
        <v>0</v>
      </c>
      <c r="L17" s="5"/>
      <c r="M17" s="8">
        <f t="shared" si="2"/>
        <v>0</v>
      </c>
      <c r="N17" s="5"/>
      <c r="O17" s="8">
        <f t="shared" si="3"/>
        <v>0</v>
      </c>
      <c r="P17" s="5"/>
      <c r="Q17" s="8">
        <f t="shared" si="4"/>
        <v>0</v>
      </c>
      <c r="R17" s="5"/>
      <c r="S17" s="146">
        <f t="shared" si="5"/>
        <v>0</v>
      </c>
      <c r="T17" s="5"/>
      <c r="U17" s="8">
        <f t="shared" si="6"/>
        <v>0</v>
      </c>
      <c r="V17" s="5"/>
      <c r="W17" s="8">
        <f t="shared" si="7"/>
        <v>0</v>
      </c>
      <c r="X17" s="5"/>
      <c r="Y17" s="8">
        <f t="shared" si="8"/>
        <v>0</v>
      </c>
      <c r="Z17" s="5"/>
      <c r="AA17" s="8">
        <f t="shared" si="9"/>
        <v>0</v>
      </c>
      <c r="AB17" s="5"/>
      <c r="AC17" s="8">
        <f t="shared" si="10"/>
        <v>0</v>
      </c>
      <c r="AD17" s="5"/>
      <c r="AE17" s="8">
        <f t="shared" si="11"/>
        <v>0</v>
      </c>
      <c r="AF17" s="8"/>
      <c r="AG17" s="8">
        <f t="shared" si="12"/>
        <v>0</v>
      </c>
      <c r="AH17" s="5"/>
      <c r="AI17" s="8">
        <f t="shared" si="13"/>
        <v>0</v>
      </c>
      <c r="AJ17" s="5"/>
      <c r="AK17" s="8">
        <f t="shared" si="14"/>
        <v>0</v>
      </c>
      <c r="AL17" s="5"/>
      <c r="AM17" s="8">
        <f t="shared" si="15"/>
        <v>0</v>
      </c>
      <c r="AN17" s="5"/>
      <c r="AO17" s="8">
        <f t="shared" si="16"/>
        <v>0</v>
      </c>
      <c r="AP17" s="5"/>
      <c r="AQ17" s="8">
        <f t="shared" si="17"/>
        <v>0</v>
      </c>
      <c r="AR17" s="5"/>
      <c r="AS17" s="8">
        <f t="shared" si="18"/>
        <v>0</v>
      </c>
      <c r="AT17" s="5"/>
      <c r="AU17" s="8">
        <f t="shared" si="19"/>
        <v>0</v>
      </c>
      <c r="AV17" s="5"/>
      <c r="AW17" s="8">
        <f t="shared" si="20"/>
        <v>0</v>
      </c>
      <c r="AX17" s="5"/>
      <c r="AY17" s="8">
        <f t="shared" si="21"/>
        <v>0</v>
      </c>
      <c r="AZ17" s="5"/>
      <c r="BA17" s="8">
        <f t="shared" si="22"/>
        <v>0</v>
      </c>
      <c r="BB17" s="5"/>
      <c r="BC17" s="8">
        <f t="shared" si="23"/>
        <v>0</v>
      </c>
      <c r="BD17" s="5"/>
      <c r="BE17" s="8">
        <f t="shared" si="24"/>
        <v>0</v>
      </c>
      <c r="BF17" s="5"/>
      <c r="BG17" s="8">
        <f t="shared" si="25"/>
        <v>0</v>
      </c>
      <c r="BH17" s="5"/>
      <c r="BI17" s="8">
        <f t="shared" si="26"/>
        <v>0</v>
      </c>
      <c r="BJ17" s="5"/>
      <c r="BK17" s="8">
        <f t="shared" si="27"/>
        <v>0</v>
      </c>
      <c r="BL17" s="5"/>
      <c r="BM17" s="8">
        <f t="shared" si="28"/>
        <v>0</v>
      </c>
      <c r="BN17" s="8"/>
      <c r="BO17" s="8">
        <f t="shared" si="29"/>
        <v>0</v>
      </c>
      <c r="BP17" s="8"/>
      <c r="BQ17" s="8">
        <f t="shared" si="30"/>
        <v>0</v>
      </c>
      <c r="BR17" s="8"/>
      <c r="BS17" s="8">
        <f t="shared" si="31"/>
        <v>0</v>
      </c>
      <c r="BT17" s="8"/>
      <c r="BU17" s="8">
        <f t="shared" si="32"/>
        <v>0</v>
      </c>
      <c r="BV17" s="5"/>
      <c r="BW17" s="8">
        <f t="shared" si="33"/>
        <v>0</v>
      </c>
      <c r="BX17" s="205">
        <f t="shared" si="34"/>
        <v>0</v>
      </c>
      <c r="BY17" s="205">
        <f t="shared" si="35"/>
        <v>0</v>
      </c>
      <c r="BZ17" s="52"/>
      <c r="CA17" s="52"/>
      <c r="CB17" s="52"/>
    </row>
    <row r="18" spans="1:80" ht="15" customHeight="1">
      <c r="A18" s="173">
        <v>9</v>
      </c>
      <c r="B18" s="893" t="s">
        <v>139</v>
      </c>
      <c r="C18" s="894"/>
      <c r="D18" s="894"/>
      <c r="E18" s="895"/>
      <c r="F18" s="86" t="s">
        <v>45</v>
      </c>
      <c r="G18" s="86">
        <v>550</v>
      </c>
      <c r="H18" s="5"/>
      <c r="I18" s="8">
        <f t="shared" si="0"/>
        <v>0</v>
      </c>
      <c r="J18" s="5"/>
      <c r="K18" s="8">
        <f t="shared" si="1"/>
        <v>0</v>
      </c>
      <c r="L18" s="5"/>
      <c r="M18" s="8">
        <f t="shared" si="2"/>
        <v>0</v>
      </c>
      <c r="N18" s="5"/>
      <c r="O18" s="8">
        <f t="shared" si="3"/>
        <v>0</v>
      </c>
      <c r="P18" s="5"/>
      <c r="Q18" s="8">
        <f t="shared" si="4"/>
        <v>0</v>
      </c>
      <c r="R18" s="5"/>
      <c r="S18" s="146">
        <f t="shared" si="5"/>
        <v>0</v>
      </c>
      <c r="T18" s="5"/>
      <c r="U18" s="8">
        <f t="shared" si="6"/>
        <v>0</v>
      </c>
      <c r="V18" s="5"/>
      <c r="W18" s="8">
        <f t="shared" si="7"/>
        <v>0</v>
      </c>
      <c r="X18" s="5"/>
      <c r="Y18" s="8">
        <f t="shared" si="8"/>
        <v>0</v>
      </c>
      <c r="Z18" s="5"/>
      <c r="AA18" s="8">
        <f t="shared" si="9"/>
        <v>0</v>
      </c>
      <c r="AB18" s="5"/>
      <c r="AC18" s="8">
        <f t="shared" si="10"/>
        <v>0</v>
      </c>
      <c r="AD18" s="5"/>
      <c r="AE18" s="8">
        <f t="shared" si="11"/>
        <v>0</v>
      </c>
      <c r="AF18" s="8"/>
      <c r="AG18" s="8">
        <f t="shared" si="12"/>
        <v>0</v>
      </c>
      <c r="AH18" s="5"/>
      <c r="AI18" s="8">
        <f t="shared" si="13"/>
        <v>0</v>
      </c>
      <c r="AJ18" s="5"/>
      <c r="AK18" s="8">
        <f t="shared" si="14"/>
        <v>0</v>
      </c>
      <c r="AL18" s="5"/>
      <c r="AM18" s="8">
        <f t="shared" si="15"/>
        <v>0</v>
      </c>
      <c r="AN18" s="5"/>
      <c r="AO18" s="8">
        <f t="shared" si="16"/>
        <v>0</v>
      </c>
      <c r="AP18" s="5"/>
      <c r="AQ18" s="8">
        <f t="shared" si="17"/>
        <v>0</v>
      </c>
      <c r="AR18" s="5"/>
      <c r="AS18" s="8">
        <f t="shared" si="18"/>
        <v>0</v>
      </c>
      <c r="AT18" s="5"/>
      <c r="AU18" s="8">
        <f t="shared" si="19"/>
        <v>0</v>
      </c>
      <c r="AV18" s="5"/>
      <c r="AW18" s="8">
        <f t="shared" si="20"/>
        <v>0</v>
      </c>
      <c r="AX18" s="5"/>
      <c r="AY18" s="8">
        <f t="shared" si="21"/>
        <v>0</v>
      </c>
      <c r="AZ18" s="5"/>
      <c r="BA18" s="8">
        <f t="shared" si="22"/>
        <v>0</v>
      </c>
      <c r="BB18" s="5"/>
      <c r="BC18" s="8">
        <f t="shared" si="23"/>
        <v>0</v>
      </c>
      <c r="BD18" s="5"/>
      <c r="BE18" s="8">
        <f t="shared" si="24"/>
        <v>0</v>
      </c>
      <c r="BF18" s="5"/>
      <c r="BG18" s="8">
        <f t="shared" si="25"/>
        <v>0</v>
      </c>
      <c r="BH18" s="5"/>
      <c r="BI18" s="8">
        <f t="shared" si="26"/>
        <v>0</v>
      </c>
      <c r="BJ18" s="5"/>
      <c r="BK18" s="8">
        <f t="shared" si="27"/>
        <v>0</v>
      </c>
      <c r="BL18" s="5"/>
      <c r="BM18" s="8">
        <f t="shared" si="28"/>
        <v>0</v>
      </c>
      <c r="BN18" s="8"/>
      <c r="BO18" s="8">
        <f t="shared" si="29"/>
        <v>0</v>
      </c>
      <c r="BP18" s="8"/>
      <c r="BQ18" s="8">
        <f t="shared" si="30"/>
        <v>0</v>
      </c>
      <c r="BR18" s="8"/>
      <c r="BS18" s="8">
        <f t="shared" si="31"/>
        <v>0</v>
      </c>
      <c r="BT18" s="8"/>
      <c r="BU18" s="8">
        <f t="shared" si="32"/>
        <v>0</v>
      </c>
      <c r="BV18" s="5"/>
      <c r="BW18" s="8">
        <f t="shared" si="33"/>
        <v>0</v>
      </c>
      <c r="BX18" s="205">
        <f t="shared" si="34"/>
        <v>0</v>
      </c>
      <c r="BY18" s="205">
        <f t="shared" si="35"/>
        <v>0</v>
      </c>
      <c r="BZ18" s="52"/>
      <c r="CA18" s="52"/>
      <c r="CB18" s="52"/>
    </row>
    <row r="19" spans="1:80" ht="12.75" customHeight="1">
      <c r="A19" s="173">
        <v>10</v>
      </c>
      <c r="B19" s="817" t="s">
        <v>255</v>
      </c>
      <c r="C19" s="814"/>
      <c r="D19" s="814"/>
      <c r="E19" s="815"/>
      <c r="F19" s="86" t="s">
        <v>44</v>
      </c>
      <c r="G19" s="86">
        <v>1500</v>
      </c>
      <c r="H19" s="595">
        <f>52.5*0</f>
        <v>0</v>
      </c>
      <c r="I19" s="596">
        <f t="shared" si="0"/>
        <v>0</v>
      </c>
      <c r="J19" s="5"/>
      <c r="K19" s="8">
        <f t="shared" si="1"/>
        <v>0</v>
      </c>
      <c r="L19" s="5"/>
      <c r="M19" s="8">
        <f t="shared" si="2"/>
        <v>0</v>
      </c>
      <c r="N19" s="5"/>
      <c r="O19" s="8">
        <f t="shared" si="3"/>
        <v>0</v>
      </c>
      <c r="P19" s="5"/>
      <c r="Q19" s="8">
        <f t="shared" si="4"/>
        <v>0</v>
      </c>
      <c r="R19" s="5"/>
      <c r="S19" s="146">
        <f t="shared" si="5"/>
        <v>0</v>
      </c>
      <c r="T19" s="5"/>
      <c r="U19" s="8">
        <f t="shared" si="6"/>
        <v>0</v>
      </c>
      <c r="V19" s="5"/>
      <c r="W19" s="8">
        <f t="shared" si="7"/>
        <v>0</v>
      </c>
      <c r="X19" s="5"/>
      <c r="Y19" s="8">
        <f t="shared" si="8"/>
        <v>0</v>
      </c>
      <c r="Z19" s="5"/>
      <c r="AA19" s="8">
        <f t="shared" si="9"/>
        <v>0</v>
      </c>
      <c r="AB19" s="5"/>
      <c r="AC19" s="8">
        <f t="shared" si="10"/>
        <v>0</v>
      </c>
      <c r="AD19" s="5"/>
      <c r="AE19" s="8">
        <f t="shared" si="11"/>
        <v>0</v>
      </c>
      <c r="AF19" s="8"/>
      <c r="AG19" s="8">
        <f t="shared" si="12"/>
        <v>0</v>
      </c>
      <c r="AH19" s="5"/>
      <c r="AI19" s="8">
        <f t="shared" si="13"/>
        <v>0</v>
      </c>
      <c r="AJ19" s="5"/>
      <c r="AK19" s="8">
        <f t="shared" si="14"/>
        <v>0</v>
      </c>
      <c r="AL19" s="5"/>
      <c r="AM19" s="8">
        <f t="shared" si="15"/>
        <v>0</v>
      </c>
      <c r="AN19" s="5"/>
      <c r="AO19" s="8">
        <f t="shared" si="16"/>
        <v>0</v>
      </c>
      <c r="AP19" s="5"/>
      <c r="AQ19" s="8">
        <f t="shared" si="17"/>
        <v>0</v>
      </c>
      <c r="AR19" s="5"/>
      <c r="AS19" s="8">
        <f t="shared" si="18"/>
        <v>0</v>
      </c>
      <c r="AT19" s="5"/>
      <c r="AU19" s="8">
        <f t="shared" si="19"/>
        <v>0</v>
      </c>
      <c r="AV19" s="5"/>
      <c r="AW19" s="8">
        <f t="shared" si="20"/>
        <v>0</v>
      </c>
      <c r="AX19" s="5"/>
      <c r="AY19" s="8">
        <f t="shared" si="21"/>
        <v>0</v>
      </c>
      <c r="AZ19" s="5"/>
      <c r="BA19" s="8">
        <f t="shared" si="22"/>
        <v>0</v>
      </c>
      <c r="BB19" s="5"/>
      <c r="BC19" s="8">
        <f t="shared" si="23"/>
        <v>0</v>
      </c>
      <c r="BD19" s="5"/>
      <c r="BE19" s="8">
        <f t="shared" si="24"/>
        <v>0</v>
      </c>
      <c r="BF19" s="5"/>
      <c r="BG19" s="8">
        <f t="shared" si="25"/>
        <v>0</v>
      </c>
      <c r="BH19" s="5"/>
      <c r="BI19" s="8">
        <f t="shared" si="26"/>
        <v>0</v>
      </c>
      <c r="BJ19" s="5"/>
      <c r="BK19" s="8">
        <f t="shared" si="27"/>
        <v>0</v>
      </c>
      <c r="BL19" s="5"/>
      <c r="BM19" s="8">
        <f t="shared" si="28"/>
        <v>0</v>
      </c>
      <c r="BN19" s="8"/>
      <c r="BO19" s="8">
        <f t="shared" si="29"/>
        <v>0</v>
      </c>
      <c r="BP19" s="8"/>
      <c r="BQ19" s="8">
        <f t="shared" si="30"/>
        <v>0</v>
      </c>
      <c r="BR19" s="8"/>
      <c r="BS19" s="8">
        <f t="shared" si="31"/>
        <v>0</v>
      </c>
      <c r="BT19" s="8"/>
      <c r="BU19" s="8">
        <f t="shared" si="32"/>
        <v>0</v>
      </c>
      <c r="BV19" s="5"/>
      <c r="BW19" s="8">
        <f t="shared" si="33"/>
        <v>0</v>
      </c>
      <c r="BX19" s="205">
        <f t="shared" si="34"/>
        <v>0</v>
      </c>
      <c r="BY19" s="205">
        <f t="shared" si="35"/>
        <v>0</v>
      </c>
      <c r="BZ19" s="52"/>
      <c r="CA19" s="52"/>
      <c r="CB19" s="52"/>
    </row>
    <row r="20" spans="1:80" ht="15" customHeight="1">
      <c r="A20" s="173">
        <v>11</v>
      </c>
      <c r="B20" s="817" t="s">
        <v>160</v>
      </c>
      <c r="C20" s="814"/>
      <c r="D20" s="814"/>
      <c r="E20" s="815"/>
      <c r="F20" s="86" t="s">
        <v>44</v>
      </c>
      <c r="G20" s="86">
        <v>2700</v>
      </c>
      <c r="H20" s="5"/>
      <c r="I20" s="8">
        <f t="shared" si="0"/>
        <v>0</v>
      </c>
      <c r="J20" s="5"/>
      <c r="K20" s="8">
        <f t="shared" si="1"/>
        <v>0</v>
      </c>
      <c r="L20" s="5"/>
      <c r="M20" s="8">
        <f t="shared" si="2"/>
        <v>0</v>
      </c>
      <c r="N20" s="5"/>
      <c r="O20" s="8">
        <f t="shared" si="3"/>
        <v>0</v>
      </c>
      <c r="P20" s="5"/>
      <c r="Q20" s="8">
        <f t="shared" si="4"/>
        <v>0</v>
      </c>
      <c r="R20" s="5"/>
      <c r="S20" s="146">
        <f t="shared" si="5"/>
        <v>0</v>
      </c>
      <c r="T20" s="5"/>
      <c r="U20" s="8">
        <f t="shared" si="6"/>
        <v>0</v>
      </c>
      <c r="V20" s="5"/>
      <c r="W20" s="8">
        <f t="shared" si="7"/>
        <v>0</v>
      </c>
      <c r="X20" s="5"/>
      <c r="Y20" s="8">
        <f t="shared" si="8"/>
        <v>0</v>
      </c>
      <c r="Z20" s="5"/>
      <c r="AA20" s="8">
        <f t="shared" si="9"/>
        <v>0</v>
      </c>
      <c r="AB20" s="5"/>
      <c r="AC20" s="8">
        <f t="shared" si="10"/>
        <v>0</v>
      </c>
      <c r="AD20" s="5"/>
      <c r="AE20" s="8">
        <f t="shared" si="11"/>
        <v>0</v>
      </c>
      <c r="AF20" s="8"/>
      <c r="AG20" s="8">
        <f t="shared" si="12"/>
        <v>0</v>
      </c>
      <c r="AH20" s="5"/>
      <c r="AI20" s="8">
        <f t="shared" si="13"/>
        <v>0</v>
      </c>
      <c r="AJ20" s="5"/>
      <c r="AK20" s="8">
        <f t="shared" si="14"/>
        <v>0</v>
      </c>
      <c r="AL20" s="5"/>
      <c r="AM20" s="8">
        <f t="shared" si="15"/>
        <v>0</v>
      </c>
      <c r="AN20" s="5"/>
      <c r="AO20" s="8">
        <f t="shared" si="16"/>
        <v>0</v>
      </c>
      <c r="AP20" s="5"/>
      <c r="AQ20" s="8">
        <f t="shared" si="17"/>
        <v>0</v>
      </c>
      <c r="AR20" s="5"/>
      <c r="AS20" s="8">
        <f t="shared" si="18"/>
        <v>0</v>
      </c>
      <c r="AT20" s="5"/>
      <c r="AU20" s="8">
        <f t="shared" si="19"/>
        <v>0</v>
      </c>
      <c r="AV20" s="5"/>
      <c r="AW20" s="8">
        <f t="shared" si="20"/>
        <v>0</v>
      </c>
      <c r="AX20" s="5"/>
      <c r="AY20" s="8">
        <f t="shared" si="21"/>
        <v>0</v>
      </c>
      <c r="AZ20" s="5"/>
      <c r="BA20" s="8">
        <f t="shared" si="22"/>
        <v>0</v>
      </c>
      <c r="BB20" s="5"/>
      <c r="BC20" s="8">
        <f t="shared" si="23"/>
        <v>0</v>
      </c>
      <c r="BD20" s="5"/>
      <c r="BE20" s="8">
        <f t="shared" si="24"/>
        <v>0</v>
      </c>
      <c r="BF20" s="5"/>
      <c r="BG20" s="8">
        <f t="shared" si="25"/>
        <v>0</v>
      </c>
      <c r="BH20" s="5"/>
      <c r="BI20" s="8">
        <f t="shared" si="26"/>
        <v>0</v>
      </c>
      <c r="BJ20" s="5"/>
      <c r="BK20" s="8">
        <f t="shared" si="27"/>
        <v>0</v>
      </c>
      <c r="BL20" s="5"/>
      <c r="BM20" s="8">
        <f t="shared" si="28"/>
        <v>0</v>
      </c>
      <c r="BN20" s="8"/>
      <c r="BO20" s="8">
        <f t="shared" si="29"/>
        <v>0</v>
      </c>
      <c r="BP20" s="8"/>
      <c r="BQ20" s="8">
        <f t="shared" si="30"/>
        <v>0</v>
      </c>
      <c r="BR20" s="8"/>
      <c r="BS20" s="8">
        <f t="shared" si="31"/>
        <v>0</v>
      </c>
      <c r="BT20" s="8"/>
      <c r="BU20" s="8">
        <f t="shared" si="32"/>
        <v>0</v>
      </c>
      <c r="BV20" s="5"/>
      <c r="BW20" s="8">
        <f t="shared" si="33"/>
        <v>0</v>
      </c>
      <c r="BX20" s="205">
        <f t="shared" si="34"/>
        <v>0</v>
      </c>
      <c r="BY20" s="205">
        <f t="shared" si="35"/>
        <v>0</v>
      </c>
      <c r="BZ20" s="52"/>
      <c r="CA20" s="52"/>
      <c r="CB20" s="52"/>
    </row>
    <row r="21" spans="1:80" ht="15" customHeight="1">
      <c r="A21" s="173">
        <v>12</v>
      </c>
      <c r="B21" s="817" t="s">
        <v>47</v>
      </c>
      <c r="C21" s="818"/>
      <c r="D21" s="818"/>
      <c r="E21" s="819"/>
      <c r="F21" s="86" t="s">
        <v>44</v>
      </c>
      <c r="G21" s="86">
        <v>800</v>
      </c>
      <c r="H21" s="5"/>
      <c r="I21" s="8">
        <f t="shared" si="0"/>
        <v>0</v>
      </c>
      <c r="J21" s="5"/>
      <c r="K21" s="8">
        <f t="shared" si="1"/>
        <v>0</v>
      </c>
      <c r="L21" s="5"/>
      <c r="M21" s="8">
        <f t="shared" si="2"/>
        <v>0</v>
      </c>
      <c r="N21" s="5"/>
      <c r="O21" s="8">
        <f t="shared" si="3"/>
        <v>0</v>
      </c>
      <c r="P21" s="5"/>
      <c r="Q21" s="8">
        <f t="shared" si="4"/>
        <v>0</v>
      </c>
      <c r="R21" s="5"/>
      <c r="S21" s="146">
        <f t="shared" si="5"/>
        <v>0</v>
      </c>
      <c r="T21" s="5"/>
      <c r="U21" s="8">
        <f t="shared" si="6"/>
        <v>0</v>
      </c>
      <c r="V21" s="5"/>
      <c r="W21" s="8">
        <f t="shared" si="7"/>
        <v>0</v>
      </c>
      <c r="X21" s="5"/>
      <c r="Y21" s="8">
        <f t="shared" si="8"/>
        <v>0</v>
      </c>
      <c r="Z21" s="5"/>
      <c r="AA21" s="8">
        <f t="shared" si="9"/>
        <v>0</v>
      </c>
      <c r="AB21" s="5"/>
      <c r="AC21" s="8">
        <f t="shared" si="10"/>
        <v>0</v>
      </c>
      <c r="AD21" s="5"/>
      <c r="AE21" s="8">
        <f t="shared" si="11"/>
        <v>0</v>
      </c>
      <c r="AF21" s="8"/>
      <c r="AG21" s="8">
        <f t="shared" si="12"/>
        <v>0</v>
      </c>
      <c r="AH21" s="5"/>
      <c r="AI21" s="8">
        <f t="shared" si="13"/>
        <v>0</v>
      </c>
      <c r="AJ21" s="5"/>
      <c r="AK21" s="8">
        <f t="shared" si="14"/>
        <v>0</v>
      </c>
      <c r="AL21" s="5"/>
      <c r="AM21" s="8">
        <f t="shared" si="15"/>
        <v>0</v>
      </c>
      <c r="AN21" s="5"/>
      <c r="AO21" s="8">
        <f t="shared" si="16"/>
        <v>0</v>
      </c>
      <c r="AP21" s="5"/>
      <c r="AQ21" s="8">
        <f t="shared" si="17"/>
        <v>0</v>
      </c>
      <c r="AR21" s="5"/>
      <c r="AS21" s="8">
        <f t="shared" si="18"/>
        <v>0</v>
      </c>
      <c r="AT21" s="5"/>
      <c r="AU21" s="8">
        <f t="shared" si="19"/>
        <v>0</v>
      </c>
      <c r="AV21" s="5"/>
      <c r="AW21" s="8">
        <f t="shared" si="20"/>
        <v>0</v>
      </c>
      <c r="AX21" s="5"/>
      <c r="AY21" s="8">
        <f t="shared" si="21"/>
        <v>0</v>
      </c>
      <c r="AZ21" s="5"/>
      <c r="BA21" s="8">
        <f t="shared" si="22"/>
        <v>0</v>
      </c>
      <c r="BB21" s="5"/>
      <c r="BC21" s="8">
        <f t="shared" si="23"/>
        <v>0</v>
      </c>
      <c r="BD21" s="5"/>
      <c r="BE21" s="8">
        <f t="shared" si="24"/>
        <v>0</v>
      </c>
      <c r="BF21" s="5"/>
      <c r="BG21" s="8">
        <f t="shared" si="25"/>
        <v>0</v>
      </c>
      <c r="BH21" s="5"/>
      <c r="BI21" s="8">
        <f t="shared" si="26"/>
        <v>0</v>
      </c>
      <c r="BJ21" s="5"/>
      <c r="BK21" s="8">
        <f t="shared" si="27"/>
        <v>0</v>
      </c>
      <c r="BL21" s="5"/>
      <c r="BM21" s="8">
        <f t="shared" si="28"/>
        <v>0</v>
      </c>
      <c r="BN21" s="8"/>
      <c r="BO21" s="8">
        <f t="shared" si="29"/>
        <v>0</v>
      </c>
      <c r="BP21" s="8"/>
      <c r="BQ21" s="8">
        <f t="shared" si="30"/>
        <v>0</v>
      </c>
      <c r="BR21" s="8"/>
      <c r="BS21" s="8">
        <f t="shared" si="31"/>
        <v>0</v>
      </c>
      <c r="BT21" s="8"/>
      <c r="BU21" s="8">
        <f t="shared" si="32"/>
        <v>0</v>
      </c>
      <c r="BV21" s="5"/>
      <c r="BW21" s="8">
        <f t="shared" si="33"/>
        <v>0</v>
      </c>
      <c r="BX21" s="205">
        <f t="shared" si="34"/>
        <v>0</v>
      </c>
      <c r="BY21" s="205">
        <f t="shared" si="35"/>
        <v>0</v>
      </c>
      <c r="BZ21" s="52"/>
      <c r="CA21" s="52"/>
      <c r="CB21" s="52"/>
    </row>
    <row r="22" spans="1:80" ht="15" customHeight="1">
      <c r="A22" s="173">
        <v>13</v>
      </c>
      <c r="B22" s="817" t="s">
        <v>103</v>
      </c>
      <c r="C22" s="818"/>
      <c r="D22" s="818"/>
      <c r="E22" s="819"/>
      <c r="F22" s="86" t="s">
        <v>100</v>
      </c>
      <c r="G22" s="86">
        <v>350</v>
      </c>
      <c r="H22" s="5"/>
      <c r="I22" s="8">
        <f t="shared" si="0"/>
        <v>0</v>
      </c>
      <c r="J22" s="5"/>
      <c r="K22" s="8">
        <f t="shared" si="1"/>
        <v>0</v>
      </c>
      <c r="L22" s="5"/>
      <c r="M22" s="8">
        <f t="shared" si="2"/>
        <v>0</v>
      </c>
      <c r="N22" s="5"/>
      <c r="O22" s="8">
        <f t="shared" si="3"/>
        <v>0</v>
      </c>
      <c r="P22" s="5"/>
      <c r="Q22" s="8">
        <f t="shared" si="4"/>
        <v>0</v>
      </c>
      <c r="R22" s="5"/>
      <c r="S22" s="146">
        <f t="shared" si="5"/>
        <v>0</v>
      </c>
      <c r="T22" s="5"/>
      <c r="U22" s="8">
        <f t="shared" si="6"/>
        <v>0</v>
      </c>
      <c r="V22" s="5"/>
      <c r="W22" s="8">
        <f t="shared" si="7"/>
        <v>0</v>
      </c>
      <c r="X22" s="5"/>
      <c r="Y22" s="8">
        <f t="shared" si="8"/>
        <v>0</v>
      </c>
      <c r="Z22" s="5"/>
      <c r="AA22" s="8">
        <f t="shared" si="9"/>
        <v>0</v>
      </c>
      <c r="AB22" s="5"/>
      <c r="AC22" s="8">
        <f t="shared" si="10"/>
        <v>0</v>
      </c>
      <c r="AD22" s="5"/>
      <c r="AE22" s="8">
        <f t="shared" si="11"/>
        <v>0</v>
      </c>
      <c r="AF22" s="8"/>
      <c r="AG22" s="8">
        <f t="shared" si="12"/>
        <v>0</v>
      </c>
      <c r="AH22" s="5"/>
      <c r="AI22" s="8">
        <f t="shared" si="13"/>
        <v>0</v>
      </c>
      <c r="AJ22" s="5"/>
      <c r="AK22" s="8">
        <f t="shared" si="14"/>
        <v>0</v>
      </c>
      <c r="AL22" s="5"/>
      <c r="AM22" s="8">
        <f t="shared" si="15"/>
        <v>0</v>
      </c>
      <c r="AN22" s="5"/>
      <c r="AO22" s="8">
        <f t="shared" si="16"/>
        <v>0</v>
      </c>
      <c r="AP22" s="5"/>
      <c r="AQ22" s="8">
        <f t="shared" si="17"/>
        <v>0</v>
      </c>
      <c r="AR22" s="5"/>
      <c r="AS22" s="8">
        <f t="shared" si="18"/>
        <v>0</v>
      </c>
      <c r="AT22" s="5"/>
      <c r="AU22" s="8">
        <f t="shared" si="19"/>
        <v>0</v>
      </c>
      <c r="AV22" s="5"/>
      <c r="AW22" s="8">
        <f t="shared" si="20"/>
        <v>0</v>
      </c>
      <c r="AX22" s="5"/>
      <c r="AY22" s="8">
        <f t="shared" si="21"/>
        <v>0</v>
      </c>
      <c r="AZ22" s="5"/>
      <c r="BA22" s="8">
        <f t="shared" si="22"/>
        <v>0</v>
      </c>
      <c r="BB22" s="5"/>
      <c r="BC22" s="8">
        <f t="shared" si="23"/>
        <v>0</v>
      </c>
      <c r="BD22" s="5"/>
      <c r="BE22" s="8">
        <f t="shared" si="24"/>
        <v>0</v>
      </c>
      <c r="BF22" s="5"/>
      <c r="BG22" s="8">
        <f t="shared" si="25"/>
        <v>0</v>
      </c>
      <c r="BH22" s="5"/>
      <c r="BI22" s="8">
        <f t="shared" si="26"/>
        <v>0</v>
      </c>
      <c r="BJ22" s="5"/>
      <c r="BK22" s="8">
        <f t="shared" si="27"/>
        <v>0</v>
      </c>
      <c r="BL22" s="5"/>
      <c r="BM22" s="8">
        <f t="shared" si="28"/>
        <v>0</v>
      </c>
      <c r="BN22" s="8"/>
      <c r="BO22" s="8">
        <f t="shared" si="29"/>
        <v>0</v>
      </c>
      <c r="BP22" s="8"/>
      <c r="BQ22" s="8">
        <f t="shared" si="30"/>
        <v>0</v>
      </c>
      <c r="BR22" s="8"/>
      <c r="BS22" s="8">
        <f t="shared" si="31"/>
        <v>0</v>
      </c>
      <c r="BT22" s="8"/>
      <c r="BU22" s="8">
        <f t="shared" si="32"/>
        <v>0</v>
      </c>
      <c r="BV22" s="5"/>
      <c r="BW22" s="8">
        <f t="shared" si="33"/>
        <v>0</v>
      </c>
      <c r="BX22" s="205">
        <f t="shared" si="34"/>
        <v>0</v>
      </c>
      <c r="BY22" s="205">
        <f t="shared" si="35"/>
        <v>0</v>
      </c>
      <c r="BZ22" s="52"/>
      <c r="CA22" s="52"/>
      <c r="CB22" s="52"/>
    </row>
    <row r="23" spans="1:81" ht="15" customHeight="1">
      <c r="A23" s="173">
        <v>14</v>
      </c>
      <c r="B23" s="817" t="s">
        <v>140</v>
      </c>
      <c r="C23" s="818"/>
      <c r="D23" s="818"/>
      <c r="E23" s="819"/>
      <c r="F23" s="86" t="s">
        <v>44</v>
      </c>
      <c r="G23" s="86">
        <v>550</v>
      </c>
      <c r="H23" s="5"/>
      <c r="I23" s="8">
        <f t="shared" si="0"/>
        <v>0</v>
      </c>
      <c r="J23" s="5"/>
      <c r="K23" s="8">
        <f t="shared" si="1"/>
        <v>0</v>
      </c>
      <c r="L23" s="5"/>
      <c r="M23" s="8">
        <f t="shared" si="2"/>
        <v>0</v>
      </c>
      <c r="N23" s="5"/>
      <c r="O23" s="8">
        <f t="shared" si="3"/>
        <v>0</v>
      </c>
      <c r="P23" s="5"/>
      <c r="Q23" s="8">
        <f t="shared" si="4"/>
        <v>0</v>
      </c>
      <c r="R23" s="5"/>
      <c r="S23" s="146">
        <f t="shared" si="5"/>
        <v>0</v>
      </c>
      <c r="T23" s="5"/>
      <c r="U23" s="8">
        <f t="shared" si="6"/>
        <v>0</v>
      </c>
      <c r="V23" s="5"/>
      <c r="W23" s="8">
        <f t="shared" si="7"/>
        <v>0</v>
      </c>
      <c r="X23" s="5">
        <v>230</v>
      </c>
      <c r="Y23" s="8">
        <f t="shared" si="8"/>
        <v>126500</v>
      </c>
      <c r="Z23" s="5"/>
      <c r="AA23" s="8">
        <f t="shared" si="9"/>
        <v>0</v>
      </c>
      <c r="AB23" s="5"/>
      <c r="AC23" s="8">
        <f t="shared" si="10"/>
        <v>0</v>
      </c>
      <c r="AD23" s="5"/>
      <c r="AE23" s="8">
        <f t="shared" si="11"/>
        <v>0</v>
      </c>
      <c r="AF23" s="8"/>
      <c r="AG23" s="8">
        <f t="shared" si="12"/>
        <v>0</v>
      </c>
      <c r="AH23" s="5"/>
      <c r="AI23" s="8">
        <f t="shared" si="13"/>
        <v>0</v>
      </c>
      <c r="AJ23" s="5"/>
      <c r="AK23" s="8">
        <f t="shared" si="14"/>
        <v>0</v>
      </c>
      <c r="AL23" s="5"/>
      <c r="AM23" s="8">
        <f t="shared" si="15"/>
        <v>0</v>
      </c>
      <c r="AN23" s="5"/>
      <c r="AO23" s="8">
        <f t="shared" si="16"/>
        <v>0</v>
      </c>
      <c r="AP23" s="595">
        <f>203*0+101</f>
        <v>101</v>
      </c>
      <c r="AQ23" s="596">
        <f t="shared" si="17"/>
        <v>55550</v>
      </c>
      <c r="AR23" s="5"/>
      <c r="AS23" s="8">
        <f t="shared" si="18"/>
        <v>0</v>
      </c>
      <c r="AT23" s="5"/>
      <c r="AU23" s="8">
        <f t="shared" si="19"/>
        <v>0</v>
      </c>
      <c r="AV23" s="5"/>
      <c r="AW23" s="8">
        <f t="shared" si="20"/>
        <v>0</v>
      </c>
      <c r="AX23" s="5"/>
      <c r="AY23" s="8">
        <f t="shared" si="21"/>
        <v>0</v>
      </c>
      <c r="AZ23" s="5"/>
      <c r="BA23" s="8">
        <f t="shared" si="22"/>
        <v>0</v>
      </c>
      <c r="BB23" s="5"/>
      <c r="BC23" s="8">
        <f t="shared" si="23"/>
        <v>0</v>
      </c>
      <c r="BD23" s="5"/>
      <c r="BE23" s="8">
        <f t="shared" si="24"/>
        <v>0</v>
      </c>
      <c r="BF23" s="5"/>
      <c r="BG23" s="8">
        <f t="shared" si="25"/>
        <v>0</v>
      </c>
      <c r="BH23" s="5"/>
      <c r="BI23" s="8">
        <f t="shared" si="26"/>
        <v>0</v>
      </c>
      <c r="BJ23" s="5"/>
      <c r="BK23" s="8">
        <f t="shared" si="27"/>
        <v>0</v>
      </c>
      <c r="BL23" s="5"/>
      <c r="BM23" s="8">
        <f t="shared" si="28"/>
        <v>0</v>
      </c>
      <c r="BN23" s="8"/>
      <c r="BO23" s="8">
        <f t="shared" si="29"/>
        <v>0</v>
      </c>
      <c r="BP23" s="8"/>
      <c r="BQ23" s="8">
        <f t="shared" si="30"/>
        <v>0</v>
      </c>
      <c r="BR23" s="8"/>
      <c r="BS23" s="8">
        <f t="shared" si="31"/>
        <v>0</v>
      </c>
      <c r="BT23" s="8"/>
      <c r="BU23" s="8">
        <f t="shared" si="32"/>
        <v>0</v>
      </c>
      <c r="BV23" s="5"/>
      <c r="BW23" s="8">
        <f t="shared" si="33"/>
        <v>0</v>
      </c>
      <c r="BX23" s="205">
        <f t="shared" si="34"/>
        <v>331</v>
      </c>
      <c r="BY23" s="205">
        <f t="shared" si="35"/>
        <v>182050</v>
      </c>
      <c r="BZ23" s="52"/>
      <c r="CA23" s="52"/>
      <c r="CB23" s="707"/>
      <c r="CC23" s="932"/>
    </row>
    <row r="24" spans="1:81" ht="15" customHeight="1">
      <c r="A24" s="173">
        <v>15</v>
      </c>
      <c r="B24" s="813" t="s">
        <v>208</v>
      </c>
      <c r="C24" s="818"/>
      <c r="D24" s="818"/>
      <c r="E24" s="819"/>
      <c r="F24" s="86" t="s">
        <v>44</v>
      </c>
      <c r="G24" s="86">
        <v>1400</v>
      </c>
      <c r="H24" s="5"/>
      <c r="I24" s="8">
        <f t="shared" si="0"/>
        <v>0</v>
      </c>
      <c r="J24" s="5"/>
      <c r="K24" s="8">
        <f t="shared" si="1"/>
        <v>0</v>
      </c>
      <c r="L24" s="5"/>
      <c r="M24" s="8">
        <f t="shared" si="2"/>
        <v>0</v>
      </c>
      <c r="N24" s="5"/>
      <c r="O24" s="8">
        <f t="shared" si="3"/>
        <v>0</v>
      </c>
      <c r="P24" s="5"/>
      <c r="Q24" s="8">
        <f t="shared" si="4"/>
        <v>0</v>
      </c>
      <c r="R24" s="5"/>
      <c r="S24" s="146">
        <f t="shared" si="5"/>
        <v>0</v>
      </c>
      <c r="T24" s="5">
        <v>16.5</v>
      </c>
      <c r="U24" s="8">
        <f t="shared" si="6"/>
        <v>23100</v>
      </c>
      <c r="V24" s="5"/>
      <c r="W24" s="8">
        <f t="shared" si="7"/>
        <v>0</v>
      </c>
      <c r="X24" s="5"/>
      <c r="Y24" s="8">
        <f t="shared" si="8"/>
        <v>0</v>
      </c>
      <c r="Z24" s="5"/>
      <c r="AA24" s="8">
        <f t="shared" si="9"/>
        <v>0</v>
      </c>
      <c r="AB24" s="5"/>
      <c r="AC24" s="8">
        <f t="shared" si="10"/>
        <v>0</v>
      </c>
      <c r="AD24" s="5">
        <v>16.5</v>
      </c>
      <c r="AE24" s="8">
        <f t="shared" si="11"/>
        <v>23100</v>
      </c>
      <c r="AF24" s="8"/>
      <c r="AG24" s="8">
        <f t="shared" si="12"/>
        <v>0</v>
      </c>
      <c r="AH24" s="5"/>
      <c r="AI24" s="8">
        <f t="shared" si="13"/>
        <v>0</v>
      </c>
      <c r="AJ24" s="5"/>
      <c r="AK24" s="8">
        <f t="shared" si="14"/>
        <v>0</v>
      </c>
      <c r="AL24" s="5"/>
      <c r="AM24" s="8">
        <f t="shared" si="15"/>
        <v>0</v>
      </c>
      <c r="AN24" s="5">
        <v>16.8</v>
      </c>
      <c r="AO24" s="8">
        <f t="shared" si="16"/>
        <v>23520</v>
      </c>
      <c r="AP24" s="5"/>
      <c r="AQ24" s="8">
        <f t="shared" si="17"/>
        <v>0</v>
      </c>
      <c r="AR24" s="5"/>
      <c r="AS24" s="8">
        <f t="shared" si="18"/>
        <v>0</v>
      </c>
      <c r="AT24" s="5"/>
      <c r="AU24" s="8">
        <f t="shared" si="19"/>
        <v>0</v>
      </c>
      <c r="AV24" s="5"/>
      <c r="AW24" s="8">
        <f t="shared" si="20"/>
        <v>0</v>
      </c>
      <c r="AX24" s="5"/>
      <c r="AY24" s="8">
        <f t="shared" si="21"/>
        <v>0</v>
      </c>
      <c r="AZ24" s="5"/>
      <c r="BA24" s="8">
        <f t="shared" si="22"/>
        <v>0</v>
      </c>
      <c r="BB24" s="5"/>
      <c r="BC24" s="8">
        <f t="shared" si="23"/>
        <v>0</v>
      </c>
      <c r="BD24" s="5"/>
      <c r="BE24" s="8">
        <f t="shared" si="24"/>
        <v>0</v>
      </c>
      <c r="BF24" s="5"/>
      <c r="BG24" s="8">
        <f t="shared" si="25"/>
        <v>0</v>
      </c>
      <c r="BH24" s="5"/>
      <c r="BI24" s="8">
        <f t="shared" si="26"/>
        <v>0</v>
      </c>
      <c r="BJ24" s="5"/>
      <c r="BK24" s="8">
        <f t="shared" si="27"/>
        <v>0</v>
      </c>
      <c r="BL24" s="5"/>
      <c r="BM24" s="8">
        <f t="shared" si="28"/>
        <v>0</v>
      </c>
      <c r="BN24" s="8"/>
      <c r="BO24" s="8">
        <f t="shared" si="29"/>
        <v>0</v>
      </c>
      <c r="BP24" s="8"/>
      <c r="BQ24" s="8">
        <f t="shared" si="30"/>
        <v>0</v>
      </c>
      <c r="BR24" s="8"/>
      <c r="BS24" s="8">
        <f t="shared" si="31"/>
        <v>0</v>
      </c>
      <c r="BT24" s="8"/>
      <c r="BU24" s="8">
        <f t="shared" si="32"/>
        <v>0</v>
      </c>
      <c r="BV24" s="5"/>
      <c r="BW24" s="8">
        <f t="shared" si="33"/>
        <v>0</v>
      </c>
      <c r="BX24" s="205">
        <f t="shared" si="34"/>
        <v>49.8</v>
      </c>
      <c r="BY24" s="205">
        <f t="shared" si="35"/>
        <v>69720</v>
      </c>
      <c r="BZ24" s="52"/>
      <c r="CA24" s="52"/>
      <c r="CB24" s="932"/>
      <c r="CC24" s="932"/>
    </row>
    <row r="25" spans="1:81" ht="15" customHeight="1">
      <c r="A25" s="173">
        <v>16</v>
      </c>
      <c r="B25" s="813" t="s">
        <v>168</v>
      </c>
      <c r="C25" s="818"/>
      <c r="D25" s="818"/>
      <c r="E25" s="819"/>
      <c r="F25" s="86" t="s">
        <v>44</v>
      </c>
      <c r="G25" s="86">
        <v>420</v>
      </c>
      <c r="H25" s="5"/>
      <c r="I25" s="8">
        <f t="shared" si="0"/>
        <v>0</v>
      </c>
      <c r="J25" s="5"/>
      <c r="K25" s="8">
        <f t="shared" si="1"/>
        <v>0</v>
      </c>
      <c r="L25" s="5"/>
      <c r="M25" s="8">
        <f t="shared" si="2"/>
        <v>0</v>
      </c>
      <c r="N25" s="5"/>
      <c r="O25" s="8">
        <f t="shared" si="3"/>
        <v>0</v>
      </c>
      <c r="P25" s="5"/>
      <c r="Q25" s="8">
        <f t="shared" si="4"/>
        <v>0</v>
      </c>
      <c r="R25" s="5"/>
      <c r="S25" s="146">
        <f t="shared" si="5"/>
        <v>0</v>
      </c>
      <c r="T25" s="5"/>
      <c r="U25" s="8">
        <f t="shared" si="6"/>
        <v>0</v>
      </c>
      <c r="V25" s="5"/>
      <c r="W25" s="8">
        <f t="shared" si="7"/>
        <v>0</v>
      </c>
      <c r="X25" s="5"/>
      <c r="Y25" s="8">
        <f t="shared" si="8"/>
        <v>0</v>
      </c>
      <c r="Z25" s="5"/>
      <c r="AA25" s="8">
        <f t="shared" si="9"/>
        <v>0</v>
      </c>
      <c r="AB25" s="5"/>
      <c r="AC25" s="8">
        <f t="shared" si="10"/>
        <v>0</v>
      </c>
      <c r="AD25" s="5"/>
      <c r="AE25" s="8">
        <f t="shared" si="11"/>
        <v>0</v>
      </c>
      <c r="AF25" s="8"/>
      <c r="AG25" s="8">
        <f t="shared" si="12"/>
        <v>0</v>
      </c>
      <c r="AH25" s="5">
        <v>38</v>
      </c>
      <c r="AI25" s="8">
        <f t="shared" si="13"/>
        <v>15960</v>
      </c>
      <c r="AJ25" s="5"/>
      <c r="AK25" s="8">
        <f t="shared" si="14"/>
        <v>0</v>
      </c>
      <c r="AL25" s="5"/>
      <c r="AM25" s="8">
        <f t="shared" si="15"/>
        <v>0</v>
      </c>
      <c r="AN25" s="5"/>
      <c r="AO25" s="8">
        <f t="shared" si="16"/>
        <v>0</v>
      </c>
      <c r="AP25" s="5"/>
      <c r="AQ25" s="8">
        <f t="shared" si="17"/>
        <v>0</v>
      </c>
      <c r="AR25" s="5"/>
      <c r="AS25" s="8">
        <f t="shared" si="18"/>
        <v>0</v>
      </c>
      <c r="AT25" s="5"/>
      <c r="AU25" s="8">
        <f t="shared" si="19"/>
        <v>0</v>
      </c>
      <c r="AV25" s="5"/>
      <c r="AW25" s="8">
        <f t="shared" si="20"/>
        <v>0</v>
      </c>
      <c r="AX25" s="5"/>
      <c r="AY25" s="8">
        <f t="shared" si="21"/>
        <v>0</v>
      </c>
      <c r="AZ25" s="5"/>
      <c r="BA25" s="8">
        <f t="shared" si="22"/>
        <v>0</v>
      </c>
      <c r="BB25" s="5"/>
      <c r="BC25" s="8">
        <f t="shared" si="23"/>
        <v>0</v>
      </c>
      <c r="BD25" s="5"/>
      <c r="BE25" s="8">
        <f t="shared" si="24"/>
        <v>0</v>
      </c>
      <c r="BF25" s="5"/>
      <c r="BG25" s="8">
        <f t="shared" si="25"/>
        <v>0</v>
      </c>
      <c r="BH25" s="5"/>
      <c r="BI25" s="8">
        <f t="shared" si="26"/>
        <v>0</v>
      </c>
      <c r="BJ25" s="5"/>
      <c r="BK25" s="8">
        <f t="shared" si="27"/>
        <v>0</v>
      </c>
      <c r="BL25" s="5"/>
      <c r="BM25" s="8">
        <f t="shared" si="28"/>
        <v>0</v>
      </c>
      <c r="BN25" s="8"/>
      <c r="BO25" s="8">
        <f t="shared" si="29"/>
        <v>0</v>
      </c>
      <c r="BP25" s="8"/>
      <c r="BQ25" s="8">
        <f t="shared" si="30"/>
        <v>0</v>
      </c>
      <c r="BR25" s="8"/>
      <c r="BS25" s="8">
        <f t="shared" si="31"/>
        <v>0</v>
      </c>
      <c r="BT25" s="8"/>
      <c r="BU25" s="8">
        <f t="shared" si="32"/>
        <v>0</v>
      </c>
      <c r="BV25" s="5"/>
      <c r="BW25" s="8">
        <f t="shared" si="33"/>
        <v>0</v>
      </c>
      <c r="BX25" s="205">
        <f t="shared" si="34"/>
        <v>38</v>
      </c>
      <c r="BY25" s="205">
        <f t="shared" si="35"/>
        <v>15960</v>
      </c>
      <c r="BZ25" s="52"/>
      <c r="CA25" s="52"/>
      <c r="CB25" s="707"/>
      <c r="CC25" s="932"/>
    </row>
    <row r="26" spans="1:80" ht="15" customHeight="1">
      <c r="A26" s="173">
        <v>17</v>
      </c>
      <c r="B26" s="813" t="s">
        <v>192</v>
      </c>
      <c r="C26" s="814"/>
      <c r="D26" s="814"/>
      <c r="E26" s="815"/>
      <c r="F26" s="86" t="s">
        <v>44</v>
      </c>
      <c r="G26" s="86">
        <v>30</v>
      </c>
      <c r="H26" s="5"/>
      <c r="I26" s="8">
        <f t="shared" si="0"/>
        <v>0</v>
      </c>
      <c r="J26" s="5"/>
      <c r="K26" s="8">
        <f t="shared" si="1"/>
        <v>0</v>
      </c>
      <c r="L26" s="5"/>
      <c r="M26" s="8">
        <f t="shared" si="2"/>
        <v>0</v>
      </c>
      <c r="N26" s="5"/>
      <c r="O26" s="8">
        <f t="shared" si="3"/>
        <v>0</v>
      </c>
      <c r="P26" s="5"/>
      <c r="Q26" s="8">
        <f t="shared" si="4"/>
        <v>0</v>
      </c>
      <c r="R26" s="5"/>
      <c r="S26" s="146">
        <f t="shared" si="5"/>
        <v>0</v>
      </c>
      <c r="T26" s="5"/>
      <c r="U26" s="8">
        <f t="shared" si="6"/>
        <v>0</v>
      </c>
      <c r="V26" s="5"/>
      <c r="W26" s="8">
        <f t="shared" si="7"/>
        <v>0</v>
      </c>
      <c r="X26" s="5"/>
      <c r="Y26" s="8">
        <f t="shared" si="8"/>
        <v>0</v>
      </c>
      <c r="Z26" s="5"/>
      <c r="AA26" s="8">
        <f t="shared" si="9"/>
        <v>0</v>
      </c>
      <c r="AB26" s="5"/>
      <c r="AC26" s="8">
        <f t="shared" si="10"/>
        <v>0</v>
      </c>
      <c r="AD26" s="5"/>
      <c r="AE26" s="8">
        <f t="shared" si="11"/>
        <v>0</v>
      </c>
      <c r="AF26" s="8"/>
      <c r="AG26" s="8">
        <f t="shared" si="12"/>
        <v>0</v>
      </c>
      <c r="AH26" s="5"/>
      <c r="AI26" s="8">
        <f t="shared" si="13"/>
        <v>0</v>
      </c>
      <c r="AJ26" s="5"/>
      <c r="AK26" s="8">
        <f t="shared" si="14"/>
        <v>0</v>
      </c>
      <c r="AL26" s="5"/>
      <c r="AM26" s="8">
        <f t="shared" si="15"/>
        <v>0</v>
      </c>
      <c r="AN26" s="5"/>
      <c r="AO26" s="8">
        <f t="shared" si="16"/>
        <v>0</v>
      </c>
      <c r="AP26" s="5"/>
      <c r="AQ26" s="8">
        <f t="shared" si="17"/>
        <v>0</v>
      </c>
      <c r="AR26" s="5"/>
      <c r="AS26" s="8">
        <f t="shared" si="18"/>
        <v>0</v>
      </c>
      <c r="AT26" s="5"/>
      <c r="AU26" s="8">
        <f t="shared" si="19"/>
        <v>0</v>
      </c>
      <c r="AV26" s="5"/>
      <c r="AW26" s="8">
        <f t="shared" si="20"/>
        <v>0</v>
      </c>
      <c r="AX26" s="5"/>
      <c r="AY26" s="8">
        <f t="shared" si="21"/>
        <v>0</v>
      </c>
      <c r="AZ26" s="5"/>
      <c r="BA26" s="8">
        <f t="shared" si="22"/>
        <v>0</v>
      </c>
      <c r="BB26" s="5"/>
      <c r="BC26" s="8">
        <f t="shared" si="23"/>
        <v>0</v>
      </c>
      <c r="BD26" s="5"/>
      <c r="BE26" s="8">
        <f t="shared" si="24"/>
        <v>0</v>
      </c>
      <c r="BF26" s="5"/>
      <c r="BG26" s="8">
        <f t="shared" si="25"/>
        <v>0</v>
      </c>
      <c r="BH26" s="5"/>
      <c r="BI26" s="8">
        <f t="shared" si="26"/>
        <v>0</v>
      </c>
      <c r="BJ26" s="5"/>
      <c r="BK26" s="8">
        <f t="shared" si="27"/>
        <v>0</v>
      </c>
      <c r="BL26" s="5"/>
      <c r="BM26" s="8">
        <f t="shared" si="28"/>
        <v>0</v>
      </c>
      <c r="BN26" s="8"/>
      <c r="BO26" s="8">
        <f t="shared" si="29"/>
        <v>0</v>
      </c>
      <c r="BP26" s="8"/>
      <c r="BQ26" s="8">
        <f t="shared" si="30"/>
        <v>0</v>
      </c>
      <c r="BR26" s="8"/>
      <c r="BS26" s="8">
        <f t="shared" si="31"/>
        <v>0</v>
      </c>
      <c r="BT26" s="8"/>
      <c r="BU26" s="8">
        <f t="shared" si="32"/>
        <v>0</v>
      </c>
      <c r="BV26" s="5"/>
      <c r="BW26" s="8">
        <f t="shared" si="33"/>
        <v>0</v>
      </c>
      <c r="BX26" s="205">
        <f t="shared" si="34"/>
        <v>0</v>
      </c>
      <c r="BY26" s="205">
        <f t="shared" si="35"/>
        <v>0</v>
      </c>
      <c r="BZ26" s="52"/>
      <c r="CA26" s="52"/>
      <c r="CB26" s="52"/>
    </row>
    <row r="27" spans="1:80" ht="15" customHeight="1">
      <c r="A27" s="173">
        <v>18</v>
      </c>
      <c r="B27" s="813" t="s">
        <v>194</v>
      </c>
      <c r="C27" s="818"/>
      <c r="D27" s="818"/>
      <c r="E27" s="819"/>
      <c r="F27" s="86" t="s">
        <v>44</v>
      </c>
      <c r="G27" s="86">
        <v>300</v>
      </c>
      <c r="H27" s="5"/>
      <c r="I27" s="8">
        <f t="shared" si="0"/>
        <v>0</v>
      </c>
      <c r="J27" s="5"/>
      <c r="K27" s="8">
        <f t="shared" si="1"/>
        <v>0</v>
      </c>
      <c r="L27" s="5"/>
      <c r="M27" s="8">
        <f t="shared" si="2"/>
        <v>0</v>
      </c>
      <c r="N27" s="5"/>
      <c r="O27" s="8">
        <f t="shared" si="3"/>
        <v>0</v>
      </c>
      <c r="P27" s="5"/>
      <c r="Q27" s="8">
        <f t="shared" si="4"/>
        <v>0</v>
      </c>
      <c r="R27" s="5"/>
      <c r="S27" s="146">
        <f t="shared" si="5"/>
        <v>0</v>
      </c>
      <c r="T27" s="5"/>
      <c r="U27" s="8">
        <f t="shared" si="6"/>
        <v>0</v>
      </c>
      <c r="V27" s="5"/>
      <c r="W27" s="8">
        <f t="shared" si="7"/>
        <v>0</v>
      </c>
      <c r="X27" s="5"/>
      <c r="Y27" s="8">
        <f t="shared" si="8"/>
        <v>0</v>
      </c>
      <c r="Z27" s="5"/>
      <c r="AA27" s="8">
        <f t="shared" si="9"/>
        <v>0</v>
      </c>
      <c r="AB27" s="5"/>
      <c r="AC27" s="8">
        <f t="shared" si="10"/>
        <v>0</v>
      </c>
      <c r="AD27" s="5"/>
      <c r="AE27" s="8">
        <f t="shared" si="11"/>
        <v>0</v>
      </c>
      <c r="AF27" s="8"/>
      <c r="AG27" s="8">
        <f t="shared" si="12"/>
        <v>0</v>
      </c>
      <c r="AH27" s="5">
        <v>52</v>
      </c>
      <c r="AI27" s="8">
        <f t="shared" si="13"/>
        <v>15600</v>
      </c>
      <c r="AJ27" s="5"/>
      <c r="AK27" s="8">
        <f t="shared" si="14"/>
        <v>0</v>
      </c>
      <c r="AL27" s="5"/>
      <c r="AM27" s="8">
        <f t="shared" si="15"/>
        <v>0</v>
      </c>
      <c r="AN27" s="5"/>
      <c r="AO27" s="8">
        <f t="shared" si="16"/>
        <v>0</v>
      </c>
      <c r="AP27" s="5"/>
      <c r="AQ27" s="8">
        <f t="shared" si="17"/>
        <v>0</v>
      </c>
      <c r="AR27" s="5"/>
      <c r="AS27" s="8">
        <f t="shared" si="18"/>
        <v>0</v>
      </c>
      <c r="AT27" s="5"/>
      <c r="AU27" s="8">
        <f t="shared" si="19"/>
        <v>0</v>
      </c>
      <c r="AV27" s="5"/>
      <c r="AW27" s="8">
        <f t="shared" si="20"/>
        <v>0</v>
      </c>
      <c r="AX27" s="5"/>
      <c r="AY27" s="8">
        <f t="shared" si="21"/>
        <v>0</v>
      </c>
      <c r="AZ27" s="5"/>
      <c r="BA27" s="8">
        <f t="shared" si="22"/>
        <v>0</v>
      </c>
      <c r="BB27" s="5"/>
      <c r="BC27" s="8">
        <f t="shared" si="23"/>
        <v>0</v>
      </c>
      <c r="BD27" s="5"/>
      <c r="BE27" s="8">
        <f t="shared" si="24"/>
        <v>0</v>
      </c>
      <c r="BF27" s="5"/>
      <c r="BG27" s="8">
        <f t="shared" si="25"/>
        <v>0</v>
      </c>
      <c r="BH27" s="5"/>
      <c r="BI27" s="8">
        <f t="shared" si="26"/>
        <v>0</v>
      </c>
      <c r="BJ27" s="5"/>
      <c r="BK27" s="8">
        <f t="shared" si="27"/>
        <v>0</v>
      </c>
      <c r="BL27" s="5"/>
      <c r="BM27" s="8">
        <f t="shared" si="28"/>
        <v>0</v>
      </c>
      <c r="BN27" s="8"/>
      <c r="BO27" s="8">
        <f t="shared" si="29"/>
        <v>0</v>
      </c>
      <c r="BP27" s="8"/>
      <c r="BQ27" s="8">
        <f t="shared" si="30"/>
        <v>0</v>
      </c>
      <c r="BR27" s="8"/>
      <c r="BS27" s="8">
        <f t="shared" si="31"/>
        <v>0</v>
      </c>
      <c r="BT27" s="8"/>
      <c r="BU27" s="8">
        <f t="shared" si="32"/>
        <v>0</v>
      </c>
      <c r="BV27" s="5"/>
      <c r="BW27" s="8">
        <f t="shared" si="33"/>
        <v>0</v>
      </c>
      <c r="BX27" s="205">
        <f t="shared" si="34"/>
        <v>52</v>
      </c>
      <c r="BY27" s="205">
        <f t="shared" si="35"/>
        <v>15600</v>
      </c>
      <c r="BZ27" s="52"/>
      <c r="CA27" s="52"/>
      <c r="CB27" s="52"/>
    </row>
    <row r="28" spans="1:80" ht="16.5" customHeight="1">
      <c r="A28" s="173">
        <v>19</v>
      </c>
      <c r="B28" s="813" t="s">
        <v>210</v>
      </c>
      <c r="C28" s="814"/>
      <c r="D28" s="814"/>
      <c r="E28" s="815"/>
      <c r="F28" s="86" t="s">
        <v>17</v>
      </c>
      <c r="G28" s="86">
        <v>12000</v>
      </c>
      <c r="H28" s="5"/>
      <c r="I28" s="8">
        <f t="shared" si="0"/>
        <v>0</v>
      </c>
      <c r="J28" s="5"/>
      <c r="K28" s="8">
        <f t="shared" si="1"/>
        <v>0</v>
      </c>
      <c r="L28" s="5"/>
      <c r="M28" s="8">
        <f t="shared" si="2"/>
        <v>0</v>
      </c>
      <c r="N28" s="5"/>
      <c r="O28" s="8">
        <f t="shared" si="3"/>
        <v>0</v>
      </c>
      <c r="P28" s="5"/>
      <c r="Q28" s="8">
        <f t="shared" si="4"/>
        <v>0</v>
      </c>
      <c r="R28" s="5"/>
      <c r="S28" s="146">
        <f t="shared" si="5"/>
        <v>0</v>
      </c>
      <c r="T28" s="5"/>
      <c r="U28" s="8">
        <f t="shared" si="6"/>
        <v>0</v>
      </c>
      <c r="V28" s="5"/>
      <c r="W28" s="8">
        <f t="shared" si="7"/>
        <v>0</v>
      </c>
      <c r="X28" s="5"/>
      <c r="Y28" s="8">
        <f t="shared" si="8"/>
        <v>0</v>
      </c>
      <c r="Z28" s="5"/>
      <c r="AA28" s="8">
        <f t="shared" si="9"/>
        <v>0</v>
      </c>
      <c r="AB28" s="5"/>
      <c r="AC28" s="8">
        <f t="shared" si="10"/>
        <v>0</v>
      </c>
      <c r="AD28" s="5"/>
      <c r="AE28" s="8">
        <f t="shared" si="11"/>
        <v>0</v>
      </c>
      <c r="AF28" s="8"/>
      <c r="AG28" s="8">
        <f t="shared" si="12"/>
        <v>0</v>
      </c>
      <c r="AH28" s="5"/>
      <c r="AI28" s="8">
        <f t="shared" si="13"/>
        <v>0</v>
      </c>
      <c r="AJ28" s="5"/>
      <c r="AK28" s="8">
        <f t="shared" si="14"/>
        <v>0</v>
      </c>
      <c r="AL28" s="5"/>
      <c r="AM28" s="8">
        <f t="shared" si="15"/>
        <v>0</v>
      </c>
      <c r="AN28" s="5"/>
      <c r="AO28" s="8">
        <f t="shared" si="16"/>
        <v>0</v>
      </c>
      <c r="AP28" s="5"/>
      <c r="AQ28" s="8">
        <f t="shared" si="17"/>
        <v>0</v>
      </c>
      <c r="AR28" s="5"/>
      <c r="AS28" s="8">
        <f t="shared" si="18"/>
        <v>0</v>
      </c>
      <c r="AT28" s="5"/>
      <c r="AU28" s="8">
        <f t="shared" si="19"/>
        <v>0</v>
      </c>
      <c r="AV28" s="5"/>
      <c r="AW28" s="8">
        <f t="shared" si="20"/>
        <v>0</v>
      </c>
      <c r="AX28" s="5"/>
      <c r="AY28" s="8">
        <f t="shared" si="21"/>
        <v>0</v>
      </c>
      <c r="AZ28" s="5"/>
      <c r="BA28" s="8">
        <f t="shared" si="22"/>
        <v>0</v>
      </c>
      <c r="BB28" s="5"/>
      <c r="BC28" s="8">
        <f t="shared" si="23"/>
        <v>0</v>
      </c>
      <c r="BD28" s="5"/>
      <c r="BE28" s="8">
        <f t="shared" si="24"/>
        <v>0</v>
      </c>
      <c r="BF28" s="5"/>
      <c r="BG28" s="8">
        <f t="shared" si="25"/>
        <v>0</v>
      </c>
      <c r="BH28" s="5"/>
      <c r="BI28" s="8">
        <f t="shared" si="26"/>
        <v>0</v>
      </c>
      <c r="BJ28" s="5"/>
      <c r="BK28" s="8">
        <f t="shared" si="27"/>
        <v>0</v>
      </c>
      <c r="BL28" s="5"/>
      <c r="BM28" s="8">
        <f t="shared" si="28"/>
        <v>0</v>
      </c>
      <c r="BN28" s="8"/>
      <c r="BO28" s="8">
        <f t="shared" si="29"/>
        <v>0</v>
      </c>
      <c r="BP28" s="8"/>
      <c r="BQ28" s="8">
        <f t="shared" si="30"/>
        <v>0</v>
      </c>
      <c r="BR28" s="8"/>
      <c r="BS28" s="8">
        <f t="shared" si="31"/>
        <v>0</v>
      </c>
      <c r="BT28" s="8"/>
      <c r="BU28" s="8">
        <f t="shared" si="32"/>
        <v>0</v>
      </c>
      <c r="BV28" s="5"/>
      <c r="BW28" s="8">
        <f t="shared" si="33"/>
        <v>0</v>
      </c>
      <c r="BX28" s="205">
        <f t="shared" si="34"/>
        <v>0</v>
      </c>
      <c r="BY28" s="205">
        <f t="shared" si="35"/>
        <v>0</v>
      </c>
      <c r="BZ28" s="52"/>
      <c r="CA28" s="52"/>
      <c r="CB28" s="52"/>
    </row>
    <row r="29" spans="1:80" ht="15" customHeight="1">
      <c r="A29" s="173">
        <v>20</v>
      </c>
      <c r="B29" s="813" t="s">
        <v>264</v>
      </c>
      <c r="C29" s="814"/>
      <c r="D29" s="814"/>
      <c r="E29" s="815"/>
      <c r="F29" s="241" t="s">
        <v>44</v>
      </c>
      <c r="G29" s="86">
        <v>700</v>
      </c>
      <c r="H29" s="5"/>
      <c r="I29" s="8">
        <f t="shared" si="0"/>
        <v>0</v>
      </c>
      <c r="J29" s="5"/>
      <c r="K29" s="8">
        <f t="shared" si="1"/>
        <v>0</v>
      </c>
      <c r="L29" s="5"/>
      <c r="M29" s="8">
        <f t="shared" si="2"/>
        <v>0</v>
      </c>
      <c r="N29" s="5"/>
      <c r="O29" s="8">
        <f t="shared" si="3"/>
        <v>0</v>
      </c>
      <c r="P29" s="5"/>
      <c r="Q29" s="8">
        <f t="shared" si="4"/>
        <v>0</v>
      </c>
      <c r="R29" s="5"/>
      <c r="S29" s="146">
        <f t="shared" si="5"/>
        <v>0</v>
      </c>
      <c r="T29" s="5"/>
      <c r="U29" s="8">
        <f t="shared" si="6"/>
        <v>0</v>
      </c>
      <c r="V29" s="5"/>
      <c r="W29" s="8">
        <f t="shared" si="7"/>
        <v>0</v>
      </c>
      <c r="X29" s="5"/>
      <c r="Y29" s="8">
        <f t="shared" si="8"/>
        <v>0</v>
      </c>
      <c r="Z29" s="5"/>
      <c r="AA29" s="8">
        <f t="shared" si="9"/>
        <v>0</v>
      </c>
      <c r="AB29" s="5"/>
      <c r="AC29" s="8">
        <f t="shared" si="10"/>
        <v>0</v>
      </c>
      <c r="AD29" s="5"/>
      <c r="AE29" s="8">
        <f t="shared" si="11"/>
        <v>0</v>
      </c>
      <c r="AF29" s="8"/>
      <c r="AG29" s="8">
        <f t="shared" si="12"/>
        <v>0</v>
      </c>
      <c r="AH29" s="5"/>
      <c r="AI29" s="8">
        <f t="shared" si="13"/>
        <v>0</v>
      </c>
      <c r="AJ29" s="5"/>
      <c r="AK29" s="8">
        <f t="shared" si="14"/>
        <v>0</v>
      </c>
      <c r="AL29" s="5"/>
      <c r="AM29" s="8">
        <f t="shared" si="15"/>
        <v>0</v>
      </c>
      <c r="AN29" s="5"/>
      <c r="AO29" s="8">
        <f t="shared" si="16"/>
        <v>0</v>
      </c>
      <c r="AP29" s="5"/>
      <c r="AQ29" s="8">
        <f t="shared" si="17"/>
        <v>0</v>
      </c>
      <c r="AR29" s="5"/>
      <c r="AS29" s="8">
        <f t="shared" si="18"/>
        <v>0</v>
      </c>
      <c r="AT29" s="5"/>
      <c r="AU29" s="8">
        <f t="shared" si="19"/>
        <v>0</v>
      </c>
      <c r="AV29" s="5"/>
      <c r="AW29" s="8">
        <f t="shared" si="20"/>
        <v>0</v>
      </c>
      <c r="AX29" s="5"/>
      <c r="AY29" s="8">
        <f t="shared" si="21"/>
        <v>0</v>
      </c>
      <c r="AZ29" s="5"/>
      <c r="BA29" s="8">
        <f t="shared" si="22"/>
        <v>0</v>
      </c>
      <c r="BB29" s="5"/>
      <c r="BC29" s="8">
        <f t="shared" si="23"/>
        <v>0</v>
      </c>
      <c r="BD29" s="5"/>
      <c r="BE29" s="8">
        <f t="shared" si="24"/>
        <v>0</v>
      </c>
      <c r="BF29" s="5"/>
      <c r="BG29" s="8">
        <f t="shared" si="25"/>
        <v>0</v>
      </c>
      <c r="BH29" s="5"/>
      <c r="BI29" s="8">
        <f t="shared" si="26"/>
        <v>0</v>
      </c>
      <c r="BJ29" s="5"/>
      <c r="BK29" s="8">
        <f t="shared" si="27"/>
        <v>0</v>
      </c>
      <c r="BL29" s="5"/>
      <c r="BM29" s="8">
        <f t="shared" si="28"/>
        <v>0</v>
      </c>
      <c r="BN29" s="8"/>
      <c r="BO29" s="8">
        <f t="shared" si="29"/>
        <v>0</v>
      </c>
      <c r="BP29" s="8"/>
      <c r="BQ29" s="8">
        <f t="shared" si="30"/>
        <v>0</v>
      </c>
      <c r="BR29" s="8"/>
      <c r="BS29" s="8">
        <f t="shared" si="31"/>
        <v>0</v>
      </c>
      <c r="BT29" s="8"/>
      <c r="BU29" s="8">
        <f t="shared" si="32"/>
        <v>0</v>
      </c>
      <c r="BV29" s="5"/>
      <c r="BW29" s="8">
        <f t="shared" si="33"/>
        <v>0</v>
      </c>
      <c r="BX29" s="205">
        <f t="shared" si="34"/>
        <v>0</v>
      </c>
      <c r="BY29" s="205">
        <f t="shared" si="35"/>
        <v>0</v>
      </c>
      <c r="BZ29" s="52"/>
      <c r="CA29" s="52"/>
      <c r="CB29" s="52"/>
    </row>
    <row r="30" spans="1:80" ht="15" customHeight="1">
      <c r="A30" s="173">
        <v>21</v>
      </c>
      <c r="B30" s="817" t="s">
        <v>48</v>
      </c>
      <c r="C30" s="818"/>
      <c r="D30" s="818"/>
      <c r="E30" s="819"/>
      <c r="F30" s="86" t="s">
        <v>17</v>
      </c>
      <c r="G30" s="86">
        <v>6500</v>
      </c>
      <c r="H30" s="5"/>
      <c r="I30" s="8">
        <f t="shared" si="0"/>
        <v>0</v>
      </c>
      <c r="J30" s="5"/>
      <c r="K30" s="8">
        <f t="shared" si="1"/>
        <v>0</v>
      </c>
      <c r="L30" s="5"/>
      <c r="M30" s="8">
        <f t="shared" si="2"/>
        <v>0</v>
      </c>
      <c r="N30" s="5"/>
      <c r="O30" s="8">
        <f t="shared" si="3"/>
        <v>0</v>
      </c>
      <c r="P30" s="5"/>
      <c r="Q30" s="8">
        <f t="shared" si="4"/>
        <v>0</v>
      </c>
      <c r="R30" s="5"/>
      <c r="S30" s="146">
        <f t="shared" si="5"/>
        <v>0</v>
      </c>
      <c r="T30" s="5"/>
      <c r="U30" s="8">
        <f t="shared" si="6"/>
        <v>0</v>
      </c>
      <c r="V30" s="5"/>
      <c r="W30" s="8">
        <f t="shared" si="7"/>
        <v>0</v>
      </c>
      <c r="X30" s="5"/>
      <c r="Y30" s="8">
        <f t="shared" si="8"/>
        <v>0</v>
      </c>
      <c r="Z30" s="5"/>
      <c r="AA30" s="8">
        <f t="shared" si="9"/>
        <v>0</v>
      </c>
      <c r="AB30" s="5"/>
      <c r="AC30" s="8">
        <f t="shared" si="10"/>
        <v>0</v>
      </c>
      <c r="AD30" s="5"/>
      <c r="AE30" s="8">
        <f t="shared" si="11"/>
        <v>0</v>
      </c>
      <c r="AF30" s="8"/>
      <c r="AG30" s="8">
        <f t="shared" si="12"/>
        <v>0</v>
      </c>
      <c r="AH30" s="5"/>
      <c r="AI30" s="8">
        <f t="shared" si="13"/>
        <v>0</v>
      </c>
      <c r="AJ30" s="5"/>
      <c r="AK30" s="8">
        <f t="shared" si="14"/>
        <v>0</v>
      </c>
      <c r="AL30" s="5"/>
      <c r="AM30" s="8">
        <f t="shared" si="15"/>
        <v>0</v>
      </c>
      <c r="AN30" s="5"/>
      <c r="AO30" s="8">
        <f t="shared" si="16"/>
        <v>0</v>
      </c>
      <c r="AP30" s="5"/>
      <c r="AQ30" s="8">
        <f t="shared" si="17"/>
        <v>0</v>
      </c>
      <c r="AR30" s="5"/>
      <c r="AS30" s="8">
        <f t="shared" si="18"/>
        <v>0</v>
      </c>
      <c r="AT30" s="5"/>
      <c r="AU30" s="8">
        <f t="shared" si="19"/>
        <v>0</v>
      </c>
      <c r="AV30" s="5"/>
      <c r="AW30" s="8">
        <f t="shared" si="20"/>
        <v>0</v>
      </c>
      <c r="AX30" s="5"/>
      <c r="AY30" s="8">
        <f t="shared" si="21"/>
        <v>0</v>
      </c>
      <c r="AZ30" s="5"/>
      <c r="BA30" s="8">
        <f t="shared" si="22"/>
        <v>0</v>
      </c>
      <c r="BB30" s="5"/>
      <c r="BC30" s="8">
        <f t="shared" si="23"/>
        <v>0</v>
      </c>
      <c r="BD30" s="5"/>
      <c r="BE30" s="8">
        <f t="shared" si="24"/>
        <v>0</v>
      </c>
      <c r="BF30" s="5"/>
      <c r="BG30" s="8">
        <f t="shared" si="25"/>
        <v>0</v>
      </c>
      <c r="BH30" s="5"/>
      <c r="BI30" s="8">
        <f t="shared" si="26"/>
        <v>0</v>
      </c>
      <c r="BJ30" s="5"/>
      <c r="BK30" s="8">
        <f t="shared" si="27"/>
        <v>0</v>
      </c>
      <c r="BL30" s="5"/>
      <c r="BM30" s="8">
        <f t="shared" si="28"/>
        <v>0</v>
      </c>
      <c r="BN30" s="8"/>
      <c r="BO30" s="8">
        <f t="shared" si="29"/>
        <v>0</v>
      </c>
      <c r="BP30" s="8"/>
      <c r="BQ30" s="8">
        <f t="shared" si="30"/>
        <v>0</v>
      </c>
      <c r="BR30" s="8"/>
      <c r="BS30" s="8">
        <f t="shared" si="31"/>
        <v>0</v>
      </c>
      <c r="BT30" s="8"/>
      <c r="BU30" s="8">
        <f t="shared" si="32"/>
        <v>0</v>
      </c>
      <c r="BV30" s="5"/>
      <c r="BW30" s="8">
        <f t="shared" si="33"/>
        <v>0</v>
      </c>
      <c r="BX30" s="205">
        <f t="shared" si="34"/>
        <v>0</v>
      </c>
      <c r="BY30" s="205">
        <f t="shared" si="35"/>
        <v>0</v>
      </c>
      <c r="BZ30" s="52"/>
      <c r="CA30" s="52"/>
      <c r="CB30" s="52"/>
    </row>
    <row r="31" spans="1:80" ht="15" customHeight="1">
      <c r="A31" s="173">
        <v>22</v>
      </c>
      <c r="B31" s="817" t="s">
        <v>154</v>
      </c>
      <c r="C31" s="818"/>
      <c r="D31" s="818"/>
      <c r="E31" s="819"/>
      <c r="F31" s="86" t="s">
        <v>43</v>
      </c>
      <c r="G31" s="86">
        <v>8000</v>
      </c>
      <c r="H31" s="5"/>
      <c r="I31" s="8">
        <f t="shared" si="0"/>
        <v>0</v>
      </c>
      <c r="J31" s="5"/>
      <c r="K31" s="8">
        <f t="shared" si="1"/>
        <v>0</v>
      </c>
      <c r="L31" s="5"/>
      <c r="M31" s="8">
        <f t="shared" si="2"/>
        <v>0</v>
      </c>
      <c r="N31" s="5">
        <v>1.2</v>
      </c>
      <c r="O31" s="8">
        <f t="shared" si="3"/>
        <v>9600</v>
      </c>
      <c r="P31" s="5"/>
      <c r="Q31" s="8">
        <f t="shared" si="4"/>
        <v>0</v>
      </c>
      <c r="R31" s="5"/>
      <c r="S31" s="146">
        <f t="shared" si="5"/>
        <v>0</v>
      </c>
      <c r="T31" s="5"/>
      <c r="U31" s="8">
        <f t="shared" si="6"/>
        <v>0</v>
      </c>
      <c r="V31" s="5"/>
      <c r="W31" s="8">
        <f t="shared" si="7"/>
        <v>0</v>
      </c>
      <c r="X31" s="5"/>
      <c r="Y31" s="8">
        <f t="shared" si="8"/>
        <v>0</v>
      </c>
      <c r="Z31" s="5"/>
      <c r="AA31" s="8">
        <f t="shared" si="9"/>
        <v>0</v>
      </c>
      <c r="AB31" s="5"/>
      <c r="AC31" s="8">
        <f t="shared" si="10"/>
        <v>0</v>
      </c>
      <c r="AD31" s="5"/>
      <c r="AE31" s="8">
        <f t="shared" si="11"/>
        <v>0</v>
      </c>
      <c r="AF31" s="8"/>
      <c r="AG31" s="8">
        <f t="shared" si="12"/>
        <v>0</v>
      </c>
      <c r="AH31" s="5"/>
      <c r="AI31" s="8">
        <f t="shared" si="13"/>
        <v>0</v>
      </c>
      <c r="AJ31" s="5"/>
      <c r="AK31" s="8">
        <f t="shared" si="14"/>
        <v>0</v>
      </c>
      <c r="AL31" s="5"/>
      <c r="AM31" s="8">
        <f t="shared" si="15"/>
        <v>0</v>
      </c>
      <c r="AN31" s="5"/>
      <c r="AO31" s="8">
        <f t="shared" si="16"/>
        <v>0</v>
      </c>
      <c r="AP31" s="5"/>
      <c r="AQ31" s="8">
        <f t="shared" si="17"/>
        <v>0</v>
      </c>
      <c r="AR31" s="5"/>
      <c r="AS31" s="8">
        <f t="shared" si="18"/>
        <v>0</v>
      </c>
      <c r="AT31" s="5"/>
      <c r="AU31" s="8">
        <f t="shared" si="19"/>
        <v>0</v>
      </c>
      <c r="AV31" s="5"/>
      <c r="AW31" s="8">
        <f t="shared" si="20"/>
        <v>0</v>
      </c>
      <c r="AX31" s="5"/>
      <c r="AY31" s="8">
        <f t="shared" si="21"/>
        <v>0</v>
      </c>
      <c r="AZ31" s="5"/>
      <c r="BA31" s="8">
        <f t="shared" si="22"/>
        <v>0</v>
      </c>
      <c r="BB31" s="5"/>
      <c r="BC31" s="8">
        <f t="shared" si="23"/>
        <v>0</v>
      </c>
      <c r="BD31" s="5"/>
      <c r="BE31" s="8">
        <f t="shared" si="24"/>
        <v>0</v>
      </c>
      <c r="BF31" s="5"/>
      <c r="BG31" s="8">
        <f t="shared" si="25"/>
        <v>0</v>
      </c>
      <c r="BH31" s="5"/>
      <c r="BI31" s="8">
        <f t="shared" si="26"/>
        <v>0</v>
      </c>
      <c r="BJ31" s="5"/>
      <c r="BK31" s="8">
        <f t="shared" si="27"/>
        <v>0</v>
      </c>
      <c r="BL31" s="5"/>
      <c r="BM31" s="8">
        <f t="shared" si="28"/>
        <v>0</v>
      </c>
      <c r="BN31" s="8"/>
      <c r="BO31" s="8">
        <f t="shared" si="29"/>
        <v>0</v>
      </c>
      <c r="BP31" s="8"/>
      <c r="BQ31" s="8">
        <f t="shared" si="30"/>
        <v>0</v>
      </c>
      <c r="BR31" s="8"/>
      <c r="BS31" s="8">
        <f t="shared" si="31"/>
        <v>0</v>
      </c>
      <c r="BT31" s="8"/>
      <c r="BU31" s="8">
        <f t="shared" si="32"/>
        <v>0</v>
      </c>
      <c r="BV31" s="5"/>
      <c r="BW31" s="8">
        <f t="shared" si="33"/>
        <v>0</v>
      </c>
      <c r="BX31" s="205">
        <f t="shared" si="34"/>
        <v>1.2</v>
      </c>
      <c r="BY31" s="205">
        <f t="shared" si="35"/>
        <v>9600</v>
      </c>
      <c r="BZ31" s="52"/>
      <c r="CA31" s="52"/>
      <c r="CB31" s="52"/>
    </row>
    <row r="32" spans="1:80" ht="27" customHeight="1">
      <c r="A32" s="173">
        <v>23</v>
      </c>
      <c r="B32" s="813" t="s">
        <v>265</v>
      </c>
      <c r="C32" s="814"/>
      <c r="D32" s="814"/>
      <c r="E32" s="815"/>
      <c r="F32" s="241" t="s">
        <v>44</v>
      </c>
      <c r="G32" s="86">
        <v>3000</v>
      </c>
      <c r="H32" s="5"/>
      <c r="I32" s="8">
        <f t="shared" si="0"/>
        <v>0</v>
      </c>
      <c r="J32" s="5"/>
      <c r="K32" s="8">
        <f t="shared" si="1"/>
        <v>0</v>
      </c>
      <c r="L32" s="5"/>
      <c r="M32" s="8">
        <f t="shared" si="2"/>
        <v>0</v>
      </c>
      <c r="N32" s="5">
        <v>15</v>
      </c>
      <c r="O32" s="8">
        <f t="shared" si="3"/>
        <v>45000</v>
      </c>
      <c r="P32" s="5"/>
      <c r="Q32" s="8">
        <f t="shared" si="4"/>
        <v>0</v>
      </c>
      <c r="R32" s="5"/>
      <c r="S32" s="146">
        <f t="shared" si="5"/>
        <v>0</v>
      </c>
      <c r="T32" s="5"/>
      <c r="U32" s="8">
        <f t="shared" si="6"/>
        <v>0</v>
      </c>
      <c r="V32" s="5"/>
      <c r="W32" s="8">
        <f t="shared" si="7"/>
        <v>0</v>
      </c>
      <c r="X32" s="5"/>
      <c r="Y32" s="8">
        <f t="shared" si="8"/>
        <v>0</v>
      </c>
      <c r="Z32" s="5"/>
      <c r="AA32" s="8">
        <f t="shared" si="9"/>
        <v>0</v>
      </c>
      <c r="AB32" s="5"/>
      <c r="AC32" s="8">
        <f t="shared" si="10"/>
        <v>0</v>
      </c>
      <c r="AD32" s="5"/>
      <c r="AE32" s="8">
        <f t="shared" si="11"/>
        <v>0</v>
      </c>
      <c r="AF32" s="8"/>
      <c r="AG32" s="8">
        <f t="shared" si="12"/>
        <v>0</v>
      </c>
      <c r="AH32" s="5"/>
      <c r="AI32" s="8">
        <f t="shared" si="13"/>
        <v>0</v>
      </c>
      <c r="AJ32" s="5"/>
      <c r="AK32" s="8">
        <f t="shared" si="14"/>
        <v>0</v>
      </c>
      <c r="AL32" s="5"/>
      <c r="AM32" s="8">
        <f t="shared" si="15"/>
        <v>0</v>
      </c>
      <c r="AN32" s="5"/>
      <c r="AO32" s="8">
        <f t="shared" si="16"/>
        <v>0</v>
      </c>
      <c r="AP32" s="5"/>
      <c r="AQ32" s="8">
        <f t="shared" si="17"/>
        <v>0</v>
      </c>
      <c r="AR32" s="5"/>
      <c r="AS32" s="8">
        <f t="shared" si="18"/>
        <v>0</v>
      </c>
      <c r="AT32" s="5"/>
      <c r="AU32" s="8">
        <f t="shared" si="19"/>
        <v>0</v>
      </c>
      <c r="AV32" s="5"/>
      <c r="AW32" s="8">
        <f t="shared" si="20"/>
        <v>0</v>
      </c>
      <c r="AX32" s="5"/>
      <c r="AY32" s="8">
        <f t="shared" si="21"/>
        <v>0</v>
      </c>
      <c r="AZ32" s="5"/>
      <c r="BA32" s="8">
        <f t="shared" si="22"/>
        <v>0</v>
      </c>
      <c r="BB32" s="5"/>
      <c r="BC32" s="8">
        <f t="shared" si="23"/>
        <v>0</v>
      </c>
      <c r="BD32" s="5"/>
      <c r="BE32" s="8">
        <f t="shared" si="24"/>
        <v>0</v>
      </c>
      <c r="BF32" s="5"/>
      <c r="BG32" s="8">
        <f t="shared" si="25"/>
        <v>0</v>
      </c>
      <c r="BH32" s="5"/>
      <c r="BI32" s="8">
        <f t="shared" si="26"/>
        <v>0</v>
      </c>
      <c r="BJ32" s="5"/>
      <c r="BK32" s="8">
        <f t="shared" si="27"/>
        <v>0</v>
      </c>
      <c r="BL32" s="5"/>
      <c r="BM32" s="8">
        <f t="shared" si="28"/>
        <v>0</v>
      </c>
      <c r="BN32" s="8"/>
      <c r="BO32" s="8">
        <f t="shared" si="29"/>
        <v>0</v>
      </c>
      <c r="BP32" s="8"/>
      <c r="BQ32" s="8">
        <f t="shared" si="30"/>
        <v>0</v>
      </c>
      <c r="BR32" s="8"/>
      <c r="BS32" s="8">
        <f t="shared" si="31"/>
        <v>0</v>
      </c>
      <c r="BT32" s="8"/>
      <c r="BU32" s="8">
        <f t="shared" si="32"/>
        <v>0</v>
      </c>
      <c r="BV32" s="5"/>
      <c r="BW32" s="8">
        <f t="shared" si="33"/>
        <v>0</v>
      </c>
      <c r="BX32" s="205">
        <f t="shared" si="34"/>
        <v>15</v>
      </c>
      <c r="BY32" s="205">
        <f t="shared" si="35"/>
        <v>45000</v>
      </c>
      <c r="BZ32" s="52"/>
      <c r="CA32" s="52"/>
      <c r="CB32" s="52"/>
    </row>
    <row r="33" spans="1:80" ht="15.75" customHeight="1" thickBot="1">
      <c r="A33" s="353">
        <v>24</v>
      </c>
      <c r="B33" s="905" t="s">
        <v>266</v>
      </c>
      <c r="C33" s="906"/>
      <c r="D33" s="906"/>
      <c r="E33" s="907"/>
      <c r="F33" s="86" t="s">
        <v>44</v>
      </c>
      <c r="G33" s="86">
        <v>23000</v>
      </c>
      <c r="H33" s="52"/>
      <c r="I33" s="8">
        <f t="shared" si="0"/>
        <v>0</v>
      </c>
      <c r="J33" s="5"/>
      <c r="K33" s="8">
        <f t="shared" si="1"/>
        <v>0</v>
      </c>
      <c r="L33" s="5"/>
      <c r="M33" s="8">
        <f t="shared" si="2"/>
        <v>0</v>
      </c>
      <c r="N33" s="5"/>
      <c r="O33" s="8">
        <f t="shared" si="3"/>
        <v>0</v>
      </c>
      <c r="P33" s="5"/>
      <c r="Q33" s="8">
        <f t="shared" si="4"/>
        <v>0</v>
      </c>
      <c r="R33" s="5"/>
      <c r="S33" s="146">
        <f t="shared" si="5"/>
        <v>0</v>
      </c>
      <c r="T33" s="5"/>
      <c r="U33" s="8">
        <f t="shared" si="6"/>
        <v>0</v>
      </c>
      <c r="V33" s="5"/>
      <c r="W33" s="8">
        <f t="shared" si="7"/>
        <v>0</v>
      </c>
      <c r="X33" s="5"/>
      <c r="Y33" s="8">
        <f t="shared" si="8"/>
        <v>0</v>
      </c>
      <c r="Z33" s="5"/>
      <c r="AA33" s="8">
        <f t="shared" si="9"/>
        <v>0</v>
      </c>
      <c r="AB33" s="5"/>
      <c r="AC33" s="8">
        <f t="shared" si="10"/>
        <v>0</v>
      </c>
      <c r="AD33" s="5"/>
      <c r="AE33" s="8">
        <f t="shared" si="11"/>
        <v>0</v>
      </c>
      <c r="AF33" s="8"/>
      <c r="AG33" s="8">
        <f t="shared" si="12"/>
        <v>0</v>
      </c>
      <c r="AH33" s="5"/>
      <c r="AI33" s="8">
        <f t="shared" si="13"/>
        <v>0</v>
      </c>
      <c r="AJ33" s="5"/>
      <c r="AK33" s="8">
        <f t="shared" si="14"/>
        <v>0</v>
      </c>
      <c r="AL33" s="5"/>
      <c r="AM33" s="8">
        <f t="shared" si="15"/>
        <v>0</v>
      </c>
      <c r="AN33" s="5"/>
      <c r="AO33" s="8">
        <f t="shared" si="16"/>
        <v>0</v>
      </c>
      <c r="AP33" s="5"/>
      <c r="AQ33" s="8">
        <f t="shared" si="17"/>
        <v>0</v>
      </c>
      <c r="AR33" s="5"/>
      <c r="AS33" s="8">
        <f t="shared" si="18"/>
        <v>0</v>
      </c>
      <c r="AT33" s="5"/>
      <c r="AU33" s="8">
        <f t="shared" si="19"/>
        <v>0</v>
      </c>
      <c r="AV33" s="5"/>
      <c r="AW33" s="8">
        <f t="shared" si="20"/>
        <v>0</v>
      </c>
      <c r="AX33" s="5"/>
      <c r="AY33" s="8">
        <f t="shared" si="21"/>
        <v>0</v>
      </c>
      <c r="AZ33" s="5"/>
      <c r="BA33" s="8">
        <f t="shared" si="22"/>
        <v>0</v>
      </c>
      <c r="BB33" s="5"/>
      <c r="BC33" s="8">
        <f t="shared" si="23"/>
        <v>0</v>
      </c>
      <c r="BD33" s="5"/>
      <c r="BE33" s="8">
        <f t="shared" si="24"/>
        <v>0</v>
      </c>
      <c r="BF33" s="5"/>
      <c r="BG33" s="8">
        <f t="shared" si="25"/>
        <v>0</v>
      </c>
      <c r="BH33" s="5"/>
      <c r="BI33" s="8">
        <f t="shared" si="26"/>
        <v>0</v>
      </c>
      <c r="BJ33" s="5"/>
      <c r="BK33" s="8">
        <f t="shared" si="27"/>
        <v>0</v>
      </c>
      <c r="BL33" s="5"/>
      <c r="BM33" s="8">
        <f t="shared" si="28"/>
        <v>0</v>
      </c>
      <c r="BN33" s="8"/>
      <c r="BO33" s="8">
        <f t="shared" si="29"/>
        <v>0</v>
      </c>
      <c r="BP33" s="8"/>
      <c r="BQ33" s="8">
        <f t="shared" si="30"/>
        <v>0</v>
      </c>
      <c r="BR33" s="8"/>
      <c r="BS33" s="8">
        <f t="shared" si="31"/>
        <v>0</v>
      </c>
      <c r="BT33" s="8"/>
      <c r="BU33" s="8">
        <f t="shared" si="32"/>
        <v>0</v>
      </c>
      <c r="BV33" s="5"/>
      <c r="BW33" s="8">
        <f t="shared" si="33"/>
        <v>0</v>
      </c>
      <c r="BX33" s="205">
        <f t="shared" si="34"/>
        <v>0</v>
      </c>
      <c r="BY33" s="205">
        <f t="shared" si="35"/>
        <v>0</v>
      </c>
      <c r="BZ33" s="52"/>
      <c r="CA33" s="52"/>
      <c r="CB33" s="52"/>
    </row>
    <row r="34" spans="1:80" ht="15" customHeight="1" thickBot="1">
      <c r="A34" s="831" t="s">
        <v>49</v>
      </c>
      <c r="B34" s="832"/>
      <c r="C34" s="832"/>
      <c r="D34" s="832"/>
      <c r="E34" s="833"/>
      <c r="F34" s="237"/>
      <c r="G34" s="86"/>
      <c r="H34" s="5"/>
      <c r="I34" s="8">
        <f t="shared" si="0"/>
        <v>0</v>
      </c>
      <c r="J34" s="5"/>
      <c r="K34" s="8">
        <f t="shared" si="1"/>
        <v>0</v>
      </c>
      <c r="L34" s="5"/>
      <c r="M34" s="8">
        <f t="shared" si="2"/>
        <v>0</v>
      </c>
      <c r="N34" s="5"/>
      <c r="O34" s="8">
        <f t="shared" si="3"/>
        <v>0</v>
      </c>
      <c r="P34" s="5"/>
      <c r="Q34" s="8">
        <f t="shared" si="4"/>
        <v>0</v>
      </c>
      <c r="R34" s="5"/>
      <c r="S34" s="146">
        <f t="shared" si="5"/>
        <v>0</v>
      </c>
      <c r="T34" s="5"/>
      <c r="U34" s="8">
        <f t="shared" si="6"/>
        <v>0</v>
      </c>
      <c r="V34" s="5"/>
      <c r="W34" s="8">
        <f t="shared" si="7"/>
        <v>0</v>
      </c>
      <c r="X34" s="5"/>
      <c r="Y34" s="8">
        <f t="shared" si="8"/>
        <v>0</v>
      </c>
      <c r="Z34" s="5"/>
      <c r="AA34" s="8">
        <f t="shared" si="9"/>
        <v>0</v>
      </c>
      <c r="AB34" s="5"/>
      <c r="AC34" s="8">
        <f t="shared" si="10"/>
        <v>0</v>
      </c>
      <c r="AD34" s="5"/>
      <c r="AE34" s="8">
        <f t="shared" si="11"/>
        <v>0</v>
      </c>
      <c r="AF34" s="8"/>
      <c r="AG34" s="8">
        <f t="shared" si="12"/>
        <v>0</v>
      </c>
      <c r="AH34" s="5"/>
      <c r="AI34" s="8">
        <f t="shared" si="13"/>
        <v>0</v>
      </c>
      <c r="AJ34" s="5"/>
      <c r="AK34" s="8">
        <f t="shared" si="14"/>
        <v>0</v>
      </c>
      <c r="AL34" s="5"/>
      <c r="AM34" s="8">
        <f t="shared" si="15"/>
        <v>0</v>
      </c>
      <c r="AN34" s="5"/>
      <c r="AO34" s="8">
        <f t="shared" si="16"/>
        <v>0</v>
      </c>
      <c r="AP34" s="5"/>
      <c r="AQ34" s="8">
        <f t="shared" si="17"/>
        <v>0</v>
      </c>
      <c r="AR34" s="5"/>
      <c r="AS34" s="8">
        <f t="shared" si="18"/>
        <v>0</v>
      </c>
      <c r="AT34" s="5"/>
      <c r="AU34" s="8">
        <f t="shared" si="19"/>
        <v>0</v>
      </c>
      <c r="AV34" s="5"/>
      <c r="AW34" s="8">
        <f t="shared" si="20"/>
        <v>0</v>
      </c>
      <c r="AX34" s="5"/>
      <c r="AY34" s="8">
        <f t="shared" si="21"/>
        <v>0</v>
      </c>
      <c r="AZ34" s="5"/>
      <c r="BA34" s="8">
        <f t="shared" si="22"/>
        <v>0</v>
      </c>
      <c r="BB34" s="5"/>
      <c r="BC34" s="8">
        <f t="shared" si="23"/>
        <v>0</v>
      </c>
      <c r="BD34" s="5"/>
      <c r="BE34" s="8">
        <f t="shared" si="24"/>
        <v>0</v>
      </c>
      <c r="BF34" s="5"/>
      <c r="BG34" s="8">
        <f t="shared" si="25"/>
        <v>0</v>
      </c>
      <c r="BH34" s="5"/>
      <c r="BI34" s="8">
        <f t="shared" si="26"/>
        <v>0</v>
      </c>
      <c r="BJ34" s="5"/>
      <c r="BK34" s="8">
        <f t="shared" si="27"/>
        <v>0</v>
      </c>
      <c r="BL34" s="5"/>
      <c r="BM34" s="8">
        <f t="shared" si="28"/>
        <v>0</v>
      </c>
      <c r="BN34" s="8"/>
      <c r="BO34" s="8">
        <f t="shared" si="29"/>
        <v>0</v>
      </c>
      <c r="BP34" s="8"/>
      <c r="BQ34" s="8">
        <f t="shared" si="30"/>
        <v>0</v>
      </c>
      <c r="BR34" s="8"/>
      <c r="BS34" s="8">
        <f t="shared" si="31"/>
        <v>0</v>
      </c>
      <c r="BT34" s="8"/>
      <c r="BU34" s="8">
        <f t="shared" si="32"/>
        <v>0</v>
      </c>
      <c r="BV34" s="5"/>
      <c r="BW34" s="8">
        <f t="shared" si="33"/>
        <v>0</v>
      </c>
      <c r="BX34" s="205">
        <f t="shared" si="34"/>
        <v>0</v>
      </c>
      <c r="BY34" s="205">
        <f t="shared" si="35"/>
        <v>0</v>
      </c>
      <c r="BZ34" s="52"/>
      <c r="CA34" s="52"/>
      <c r="CB34" s="52"/>
    </row>
    <row r="35" spans="1:80" ht="15" customHeight="1">
      <c r="A35" s="354">
        <v>25</v>
      </c>
      <c r="B35" s="890" t="s">
        <v>70</v>
      </c>
      <c r="C35" s="891"/>
      <c r="D35" s="891"/>
      <c r="E35" s="892"/>
      <c r="F35" s="86" t="s">
        <v>17</v>
      </c>
      <c r="G35" s="86">
        <v>35000</v>
      </c>
      <c r="H35" s="5"/>
      <c r="I35" s="8">
        <f t="shared" si="0"/>
        <v>0</v>
      </c>
      <c r="J35" s="5"/>
      <c r="K35" s="8">
        <f t="shared" si="1"/>
        <v>0</v>
      </c>
      <c r="L35" s="5"/>
      <c r="M35" s="8">
        <f t="shared" si="2"/>
        <v>0</v>
      </c>
      <c r="N35" s="5">
        <v>1</v>
      </c>
      <c r="O35" s="8">
        <f t="shared" si="3"/>
        <v>35000</v>
      </c>
      <c r="P35" s="5"/>
      <c r="Q35" s="8">
        <f t="shared" si="4"/>
        <v>0</v>
      </c>
      <c r="R35" s="5"/>
      <c r="S35" s="146">
        <f t="shared" si="5"/>
        <v>0</v>
      </c>
      <c r="T35" s="5"/>
      <c r="U35" s="8">
        <f t="shared" si="6"/>
        <v>0</v>
      </c>
      <c r="V35" s="5"/>
      <c r="W35" s="8">
        <f t="shared" si="7"/>
        <v>0</v>
      </c>
      <c r="X35" s="5"/>
      <c r="Y35" s="8">
        <f t="shared" si="8"/>
        <v>0</v>
      </c>
      <c r="Z35" s="5"/>
      <c r="AA35" s="8">
        <f t="shared" si="9"/>
        <v>0</v>
      </c>
      <c r="AB35" s="5"/>
      <c r="AC35" s="8">
        <f t="shared" si="10"/>
        <v>0</v>
      </c>
      <c r="AD35" s="5"/>
      <c r="AE35" s="8">
        <f t="shared" si="11"/>
        <v>0</v>
      </c>
      <c r="AF35" s="8"/>
      <c r="AG35" s="8">
        <f t="shared" si="12"/>
        <v>0</v>
      </c>
      <c r="AH35" s="5"/>
      <c r="AI35" s="8">
        <f t="shared" si="13"/>
        <v>0</v>
      </c>
      <c r="AJ35" s="5">
        <v>4</v>
      </c>
      <c r="AK35" s="8">
        <v>90000</v>
      </c>
      <c r="AL35" s="5"/>
      <c r="AM35" s="8">
        <f t="shared" si="15"/>
        <v>0</v>
      </c>
      <c r="AN35" s="5"/>
      <c r="AO35" s="8">
        <f t="shared" si="16"/>
        <v>0</v>
      </c>
      <c r="AP35" s="5"/>
      <c r="AQ35" s="8">
        <f t="shared" si="17"/>
        <v>0</v>
      </c>
      <c r="AR35" s="5"/>
      <c r="AS35" s="8">
        <f t="shared" si="18"/>
        <v>0</v>
      </c>
      <c r="AT35" s="5">
        <v>2</v>
      </c>
      <c r="AU35" s="8">
        <v>38000</v>
      </c>
      <c r="AV35" s="5"/>
      <c r="AW35" s="8">
        <f t="shared" si="20"/>
        <v>0</v>
      </c>
      <c r="AX35" s="5"/>
      <c r="AY35" s="8">
        <f t="shared" si="21"/>
        <v>0</v>
      </c>
      <c r="AZ35" s="5"/>
      <c r="BA35" s="8">
        <f t="shared" si="22"/>
        <v>0</v>
      </c>
      <c r="BB35" s="5"/>
      <c r="BC35" s="8">
        <f t="shared" si="23"/>
        <v>0</v>
      </c>
      <c r="BD35" s="5"/>
      <c r="BE35" s="8">
        <f t="shared" si="24"/>
        <v>0</v>
      </c>
      <c r="BF35" s="5"/>
      <c r="BG35" s="8">
        <f t="shared" si="25"/>
        <v>0</v>
      </c>
      <c r="BH35" s="5">
        <v>2</v>
      </c>
      <c r="BI35" s="8">
        <v>38000</v>
      </c>
      <c r="BJ35" s="5"/>
      <c r="BK35" s="8">
        <f t="shared" si="27"/>
        <v>0</v>
      </c>
      <c r="BL35" s="5"/>
      <c r="BM35" s="8">
        <f t="shared" si="28"/>
        <v>0</v>
      </c>
      <c r="BN35" s="8"/>
      <c r="BO35" s="8">
        <f t="shared" si="29"/>
        <v>0</v>
      </c>
      <c r="BP35" s="8"/>
      <c r="BQ35" s="8">
        <f t="shared" si="30"/>
        <v>0</v>
      </c>
      <c r="BR35" s="8"/>
      <c r="BS35" s="8">
        <f t="shared" si="31"/>
        <v>0</v>
      </c>
      <c r="BT35" s="8"/>
      <c r="BU35" s="8">
        <f t="shared" si="32"/>
        <v>0</v>
      </c>
      <c r="BV35" s="5"/>
      <c r="BW35" s="8">
        <f t="shared" si="33"/>
        <v>0</v>
      </c>
      <c r="BX35" s="205">
        <f t="shared" si="34"/>
        <v>9</v>
      </c>
      <c r="BY35" s="205">
        <f t="shared" si="35"/>
        <v>201000</v>
      </c>
      <c r="BZ35" s="52"/>
      <c r="CA35" s="52"/>
      <c r="CB35" s="52"/>
    </row>
    <row r="36" spans="1:80" ht="12.75" customHeight="1">
      <c r="A36" s="173">
        <v>26</v>
      </c>
      <c r="B36" s="817" t="s">
        <v>50</v>
      </c>
      <c r="C36" s="818"/>
      <c r="D36" s="818"/>
      <c r="E36" s="819"/>
      <c r="F36" s="86" t="s">
        <v>17</v>
      </c>
      <c r="G36" s="86">
        <v>14000</v>
      </c>
      <c r="H36" s="5"/>
      <c r="I36" s="8">
        <f t="shared" si="0"/>
        <v>0</v>
      </c>
      <c r="J36" s="5"/>
      <c r="K36" s="8">
        <f t="shared" si="1"/>
        <v>0</v>
      </c>
      <c r="L36" s="5"/>
      <c r="M36" s="8">
        <f t="shared" si="2"/>
        <v>0</v>
      </c>
      <c r="N36" s="5"/>
      <c r="O36" s="8">
        <f t="shared" si="3"/>
        <v>0</v>
      </c>
      <c r="P36" s="5"/>
      <c r="Q36" s="8">
        <f t="shared" si="4"/>
        <v>0</v>
      </c>
      <c r="R36" s="5"/>
      <c r="S36" s="146">
        <f t="shared" si="5"/>
        <v>0</v>
      </c>
      <c r="T36" s="5"/>
      <c r="U36" s="8">
        <f t="shared" si="6"/>
        <v>0</v>
      </c>
      <c r="V36" s="5"/>
      <c r="W36" s="8">
        <f t="shared" si="7"/>
        <v>0</v>
      </c>
      <c r="X36" s="5"/>
      <c r="Y36" s="8">
        <f t="shared" si="8"/>
        <v>0</v>
      </c>
      <c r="Z36" s="5"/>
      <c r="AA36" s="8">
        <f t="shared" si="9"/>
        <v>0</v>
      </c>
      <c r="AB36" s="5"/>
      <c r="AC36" s="8">
        <f t="shared" si="10"/>
        <v>0</v>
      </c>
      <c r="AD36" s="5"/>
      <c r="AE36" s="8">
        <f t="shared" si="11"/>
        <v>0</v>
      </c>
      <c r="AF36" s="8"/>
      <c r="AG36" s="8">
        <f t="shared" si="12"/>
        <v>0</v>
      </c>
      <c r="AH36" s="5"/>
      <c r="AI36" s="8">
        <f t="shared" si="13"/>
        <v>0</v>
      </c>
      <c r="AJ36" s="5"/>
      <c r="AK36" s="8">
        <f t="shared" si="14"/>
        <v>0</v>
      </c>
      <c r="AL36" s="5"/>
      <c r="AM36" s="8">
        <f t="shared" si="15"/>
        <v>0</v>
      </c>
      <c r="AN36" s="5"/>
      <c r="AO36" s="8">
        <f t="shared" si="16"/>
        <v>0</v>
      </c>
      <c r="AP36" s="5"/>
      <c r="AQ36" s="8">
        <f t="shared" si="17"/>
        <v>0</v>
      </c>
      <c r="AR36" s="5"/>
      <c r="AS36" s="8">
        <f t="shared" si="18"/>
        <v>0</v>
      </c>
      <c r="AT36" s="5"/>
      <c r="AU36" s="8">
        <f t="shared" si="19"/>
        <v>0</v>
      </c>
      <c r="AV36" s="5"/>
      <c r="AW36" s="8">
        <f t="shared" si="20"/>
        <v>0</v>
      </c>
      <c r="AX36" s="5"/>
      <c r="AY36" s="8">
        <f t="shared" si="21"/>
        <v>0</v>
      </c>
      <c r="AZ36" s="5"/>
      <c r="BA36" s="8">
        <f t="shared" si="22"/>
        <v>0</v>
      </c>
      <c r="BB36" s="5"/>
      <c r="BC36" s="8">
        <f t="shared" si="23"/>
        <v>0</v>
      </c>
      <c r="BD36" s="5"/>
      <c r="BE36" s="8">
        <f t="shared" si="24"/>
        <v>0</v>
      </c>
      <c r="BF36" s="5"/>
      <c r="BG36" s="8">
        <f t="shared" si="25"/>
        <v>0</v>
      </c>
      <c r="BH36" s="5"/>
      <c r="BI36" s="8">
        <f t="shared" si="26"/>
        <v>0</v>
      </c>
      <c r="BJ36" s="5"/>
      <c r="BK36" s="8">
        <f t="shared" si="27"/>
        <v>0</v>
      </c>
      <c r="BL36" s="5"/>
      <c r="BM36" s="8">
        <f t="shared" si="28"/>
        <v>0</v>
      </c>
      <c r="BN36" s="8"/>
      <c r="BO36" s="8">
        <f t="shared" si="29"/>
        <v>0</v>
      </c>
      <c r="BP36" s="8"/>
      <c r="BQ36" s="8">
        <f t="shared" si="30"/>
        <v>0</v>
      </c>
      <c r="BR36" s="8"/>
      <c r="BS36" s="8">
        <f t="shared" si="31"/>
        <v>0</v>
      </c>
      <c r="BT36" s="8"/>
      <c r="BU36" s="8">
        <f t="shared" si="32"/>
        <v>0</v>
      </c>
      <c r="BV36" s="5"/>
      <c r="BW36" s="8">
        <f t="shared" si="33"/>
        <v>0</v>
      </c>
      <c r="BX36" s="205">
        <f t="shared" si="34"/>
        <v>0</v>
      </c>
      <c r="BY36" s="205">
        <f t="shared" si="35"/>
        <v>0</v>
      </c>
      <c r="BZ36" s="52"/>
      <c r="CA36" s="52"/>
      <c r="CB36" s="52"/>
    </row>
    <row r="37" spans="1:80" ht="15" customHeight="1">
      <c r="A37" s="173">
        <v>27</v>
      </c>
      <c r="B37" s="813" t="s">
        <v>106</v>
      </c>
      <c r="C37" s="814"/>
      <c r="D37" s="814"/>
      <c r="E37" s="815"/>
      <c r="F37" s="86" t="s">
        <v>17</v>
      </c>
      <c r="G37" s="86">
        <v>4500</v>
      </c>
      <c r="H37" s="5"/>
      <c r="I37" s="8">
        <f t="shared" si="0"/>
        <v>0</v>
      </c>
      <c r="J37" s="5"/>
      <c r="K37" s="8">
        <f t="shared" si="1"/>
        <v>0</v>
      </c>
      <c r="L37" s="5"/>
      <c r="M37" s="8">
        <f t="shared" si="2"/>
        <v>0</v>
      </c>
      <c r="N37" s="5"/>
      <c r="O37" s="8">
        <f t="shared" si="3"/>
        <v>0</v>
      </c>
      <c r="P37" s="5"/>
      <c r="Q37" s="8">
        <f t="shared" si="4"/>
        <v>0</v>
      </c>
      <c r="R37" s="5"/>
      <c r="S37" s="146">
        <f t="shared" si="5"/>
        <v>0</v>
      </c>
      <c r="T37" s="5"/>
      <c r="U37" s="8">
        <f t="shared" si="6"/>
        <v>0</v>
      </c>
      <c r="V37" s="5"/>
      <c r="W37" s="8">
        <f t="shared" si="7"/>
        <v>0</v>
      </c>
      <c r="X37" s="5"/>
      <c r="Y37" s="8">
        <f t="shared" si="8"/>
        <v>0</v>
      </c>
      <c r="Z37" s="5"/>
      <c r="AA37" s="8">
        <f t="shared" si="9"/>
        <v>0</v>
      </c>
      <c r="AB37" s="5"/>
      <c r="AC37" s="8">
        <f t="shared" si="10"/>
        <v>0</v>
      </c>
      <c r="AD37" s="5"/>
      <c r="AE37" s="8">
        <f t="shared" si="11"/>
        <v>0</v>
      </c>
      <c r="AF37" s="8"/>
      <c r="AG37" s="8">
        <f t="shared" si="12"/>
        <v>0</v>
      </c>
      <c r="AH37" s="5"/>
      <c r="AI37" s="8">
        <f t="shared" si="13"/>
        <v>0</v>
      </c>
      <c r="AJ37" s="5"/>
      <c r="AK37" s="8">
        <f t="shared" si="14"/>
        <v>0</v>
      </c>
      <c r="AL37" s="5"/>
      <c r="AM37" s="8">
        <f t="shared" si="15"/>
        <v>0</v>
      </c>
      <c r="AN37" s="5"/>
      <c r="AO37" s="8">
        <f t="shared" si="16"/>
        <v>0</v>
      </c>
      <c r="AP37" s="5"/>
      <c r="AQ37" s="8">
        <f t="shared" si="17"/>
        <v>0</v>
      </c>
      <c r="AR37" s="5"/>
      <c r="AS37" s="8">
        <f t="shared" si="18"/>
        <v>0</v>
      </c>
      <c r="AT37" s="5"/>
      <c r="AU37" s="8">
        <f t="shared" si="19"/>
        <v>0</v>
      </c>
      <c r="AV37" s="5"/>
      <c r="AW37" s="8">
        <f t="shared" si="20"/>
        <v>0</v>
      </c>
      <c r="AX37" s="5"/>
      <c r="AY37" s="8">
        <f t="shared" si="21"/>
        <v>0</v>
      </c>
      <c r="AZ37" s="5"/>
      <c r="BA37" s="8">
        <f t="shared" si="22"/>
        <v>0</v>
      </c>
      <c r="BB37" s="5"/>
      <c r="BC37" s="8">
        <f t="shared" si="23"/>
        <v>0</v>
      </c>
      <c r="BD37" s="5"/>
      <c r="BE37" s="8">
        <f t="shared" si="24"/>
        <v>0</v>
      </c>
      <c r="BF37" s="5"/>
      <c r="BG37" s="8">
        <f t="shared" si="25"/>
        <v>0</v>
      </c>
      <c r="BH37" s="5"/>
      <c r="BI37" s="8">
        <f t="shared" si="26"/>
        <v>0</v>
      </c>
      <c r="BJ37" s="5"/>
      <c r="BK37" s="8">
        <f t="shared" si="27"/>
        <v>0</v>
      </c>
      <c r="BL37" s="5"/>
      <c r="BM37" s="8">
        <f t="shared" si="28"/>
        <v>0</v>
      </c>
      <c r="BN37" s="8"/>
      <c r="BO37" s="8">
        <f t="shared" si="29"/>
        <v>0</v>
      </c>
      <c r="BP37" s="8"/>
      <c r="BQ37" s="8">
        <f t="shared" si="30"/>
        <v>0</v>
      </c>
      <c r="BR37" s="8"/>
      <c r="BS37" s="8">
        <f t="shared" si="31"/>
        <v>0</v>
      </c>
      <c r="BT37" s="8"/>
      <c r="BU37" s="8">
        <f t="shared" si="32"/>
        <v>0</v>
      </c>
      <c r="BV37" s="5"/>
      <c r="BW37" s="8">
        <f t="shared" si="33"/>
        <v>0</v>
      </c>
      <c r="BX37" s="205">
        <f t="shared" si="34"/>
        <v>0</v>
      </c>
      <c r="BY37" s="205">
        <f t="shared" si="35"/>
        <v>0</v>
      </c>
      <c r="BZ37" s="52"/>
      <c r="CA37" s="52"/>
      <c r="CB37" s="52"/>
    </row>
    <row r="38" spans="1:80" ht="15" customHeight="1">
      <c r="A38" s="173">
        <v>28</v>
      </c>
      <c r="B38" s="817" t="s">
        <v>142</v>
      </c>
      <c r="C38" s="814"/>
      <c r="D38" s="814"/>
      <c r="E38" s="815"/>
      <c r="F38" s="86" t="s">
        <v>17</v>
      </c>
      <c r="G38" s="86">
        <v>12500</v>
      </c>
      <c r="H38" s="5"/>
      <c r="I38" s="8">
        <f t="shared" si="0"/>
        <v>0</v>
      </c>
      <c r="J38" s="5"/>
      <c r="K38" s="8">
        <f t="shared" si="1"/>
        <v>0</v>
      </c>
      <c r="L38" s="5"/>
      <c r="M38" s="8">
        <f t="shared" si="2"/>
        <v>0</v>
      </c>
      <c r="N38" s="5">
        <v>1</v>
      </c>
      <c r="O38" s="8">
        <f t="shared" si="3"/>
        <v>12500</v>
      </c>
      <c r="P38" s="5"/>
      <c r="Q38" s="8">
        <f t="shared" si="4"/>
        <v>0</v>
      </c>
      <c r="R38" s="5"/>
      <c r="S38" s="146">
        <f t="shared" si="5"/>
        <v>0</v>
      </c>
      <c r="T38" s="5"/>
      <c r="U38" s="8">
        <f t="shared" si="6"/>
        <v>0</v>
      </c>
      <c r="V38" s="5">
        <v>1</v>
      </c>
      <c r="W38" s="8">
        <f t="shared" si="7"/>
        <v>12500</v>
      </c>
      <c r="X38" s="5"/>
      <c r="Y38" s="8">
        <f t="shared" si="8"/>
        <v>0</v>
      </c>
      <c r="Z38" s="5"/>
      <c r="AA38" s="8">
        <f t="shared" si="9"/>
        <v>0</v>
      </c>
      <c r="AB38" s="5"/>
      <c r="AC38" s="8">
        <f t="shared" si="10"/>
        <v>0</v>
      </c>
      <c r="AD38" s="5"/>
      <c r="AE38" s="8">
        <f t="shared" si="11"/>
        <v>0</v>
      </c>
      <c r="AF38" s="8"/>
      <c r="AG38" s="8">
        <f t="shared" si="12"/>
        <v>0</v>
      </c>
      <c r="AH38" s="5"/>
      <c r="AI38" s="8">
        <f t="shared" si="13"/>
        <v>0</v>
      </c>
      <c r="AJ38" s="5"/>
      <c r="AK38" s="8">
        <f t="shared" si="14"/>
        <v>0</v>
      </c>
      <c r="AL38" s="5"/>
      <c r="AM38" s="8">
        <f t="shared" si="15"/>
        <v>0</v>
      </c>
      <c r="AN38" s="5"/>
      <c r="AO38" s="8">
        <f t="shared" si="16"/>
        <v>0</v>
      </c>
      <c r="AP38" s="5"/>
      <c r="AQ38" s="8">
        <f t="shared" si="17"/>
        <v>0</v>
      </c>
      <c r="AR38" s="5"/>
      <c r="AS38" s="8">
        <f t="shared" si="18"/>
        <v>0</v>
      </c>
      <c r="AT38" s="5"/>
      <c r="AU38" s="8">
        <f t="shared" si="19"/>
        <v>0</v>
      </c>
      <c r="AV38" s="5"/>
      <c r="AW38" s="8">
        <f t="shared" si="20"/>
        <v>0</v>
      </c>
      <c r="AX38" s="5"/>
      <c r="AY38" s="8">
        <f t="shared" si="21"/>
        <v>0</v>
      </c>
      <c r="AZ38" s="5"/>
      <c r="BA38" s="8">
        <f t="shared" si="22"/>
        <v>0</v>
      </c>
      <c r="BB38" s="5"/>
      <c r="BC38" s="8">
        <f t="shared" si="23"/>
        <v>0</v>
      </c>
      <c r="BD38" s="5"/>
      <c r="BE38" s="8">
        <f t="shared" si="24"/>
        <v>0</v>
      </c>
      <c r="BF38" s="5"/>
      <c r="BG38" s="8">
        <f t="shared" si="25"/>
        <v>0</v>
      </c>
      <c r="BH38" s="5"/>
      <c r="BI38" s="8">
        <f t="shared" si="26"/>
        <v>0</v>
      </c>
      <c r="BJ38" s="595">
        <f>4*0</f>
        <v>0</v>
      </c>
      <c r="BK38" s="596">
        <f t="shared" si="27"/>
        <v>0</v>
      </c>
      <c r="BL38" s="5"/>
      <c r="BM38" s="8">
        <f t="shared" si="28"/>
        <v>0</v>
      </c>
      <c r="BN38" s="8"/>
      <c r="BO38" s="8">
        <f t="shared" si="29"/>
        <v>0</v>
      </c>
      <c r="BP38" s="8"/>
      <c r="BQ38" s="8">
        <f t="shared" si="30"/>
        <v>0</v>
      </c>
      <c r="BR38" s="8"/>
      <c r="BS38" s="8">
        <f t="shared" si="31"/>
        <v>0</v>
      </c>
      <c r="BT38" s="8"/>
      <c r="BU38" s="8">
        <f t="shared" si="32"/>
        <v>0</v>
      </c>
      <c r="BV38" s="5"/>
      <c r="BW38" s="8">
        <f t="shared" si="33"/>
        <v>0</v>
      </c>
      <c r="BX38" s="205">
        <f t="shared" si="34"/>
        <v>2</v>
      </c>
      <c r="BY38" s="205">
        <f t="shared" si="35"/>
        <v>25000</v>
      </c>
      <c r="BZ38" s="52"/>
      <c r="CA38" s="52"/>
      <c r="CB38" s="52"/>
    </row>
    <row r="39" spans="1:80" ht="15" customHeight="1">
      <c r="A39" s="173">
        <v>29</v>
      </c>
      <c r="B39" s="817" t="s">
        <v>261</v>
      </c>
      <c r="C39" s="818"/>
      <c r="D39" s="818"/>
      <c r="E39" s="819"/>
      <c r="F39" s="241" t="s">
        <v>17</v>
      </c>
      <c r="G39" s="86">
        <v>20000</v>
      </c>
      <c r="H39" s="5"/>
      <c r="I39" s="8">
        <f t="shared" si="0"/>
        <v>0</v>
      </c>
      <c r="J39" s="5"/>
      <c r="K39" s="8">
        <f t="shared" si="1"/>
        <v>0</v>
      </c>
      <c r="L39" s="5"/>
      <c r="M39" s="8">
        <f t="shared" si="2"/>
        <v>0</v>
      </c>
      <c r="N39" s="5"/>
      <c r="O39" s="8">
        <f t="shared" si="3"/>
        <v>0</v>
      </c>
      <c r="P39" s="5">
        <v>3</v>
      </c>
      <c r="Q39" s="8">
        <f t="shared" si="4"/>
        <v>60000</v>
      </c>
      <c r="R39" s="5"/>
      <c r="S39" s="146">
        <f t="shared" si="5"/>
        <v>0</v>
      </c>
      <c r="T39" s="5"/>
      <c r="U39" s="8">
        <f t="shared" si="6"/>
        <v>0</v>
      </c>
      <c r="V39" s="5"/>
      <c r="W39" s="8">
        <f t="shared" si="7"/>
        <v>0</v>
      </c>
      <c r="X39" s="5"/>
      <c r="Y39" s="8">
        <f t="shared" si="8"/>
        <v>0</v>
      </c>
      <c r="Z39" s="5"/>
      <c r="AA39" s="8">
        <f t="shared" si="9"/>
        <v>0</v>
      </c>
      <c r="AB39" s="5"/>
      <c r="AC39" s="8">
        <f t="shared" si="10"/>
        <v>0</v>
      </c>
      <c r="AD39" s="5"/>
      <c r="AE39" s="8">
        <f t="shared" si="11"/>
        <v>0</v>
      </c>
      <c r="AF39" s="8"/>
      <c r="AG39" s="8">
        <f t="shared" si="12"/>
        <v>0</v>
      </c>
      <c r="AH39" s="5"/>
      <c r="AI39" s="8">
        <f t="shared" si="13"/>
        <v>0</v>
      </c>
      <c r="AJ39" s="5"/>
      <c r="AK39" s="8">
        <f t="shared" si="14"/>
        <v>0</v>
      </c>
      <c r="AL39" s="5"/>
      <c r="AM39" s="8">
        <f t="shared" si="15"/>
        <v>0</v>
      </c>
      <c r="AN39" s="5"/>
      <c r="AO39" s="8">
        <f t="shared" si="16"/>
        <v>0</v>
      </c>
      <c r="AP39" s="5"/>
      <c r="AQ39" s="8">
        <f t="shared" si="17"/>
        <v>0</v>
      </c>
      <c r="AR39" s="5"/>
      <c r="AS39" s="8">
        <f t="shared" si="18"/>
        <v>0</v>
      </c>
      <c r="AT39" s="5"/>
      <c r="AU39" s="8">
        <f t="shared" si="19"/>
        <v>0</v>
      </c>
      <c r="AV39" s="5"/>
      <c r="AW39" s="8">
        <f t="shared" si="20"/>
        <v>0</v>
      </c>
      <c r="AX39" s="5"/>
      <c r="AY39" s="8">
        <f t="shared" si="21"/>
        <v>0</v>
      </c>
      <c r="AZ39" s="5"/>
      <c r="BA39" s="8">
        <f t="shared" si="22"/>
        <v>0</v>
      </c>
      <c r="BB39" s="5"/>
      <c r="BC39" s="8">
        <f t="shared" si="23"/>
        <v>0</v>
      </c>
      <c r="BD39" s="595">
        <f>2*0</f>
        <v>0</v>
      </c>
      <c r="BE39" s="596">
        <f t="shared" si="24"/>
        <v>0</v>
      </c>
      <c r="BF39" s="5"/>
      <c r="BG39" s="8">
        <f t="shared" si="25"/>
        <v>0</v>
      </c>
      <c r="BH39" s="5"/>
      <c r="BI39" s="8">
        <f t="shared" si="26"/>
        <v>0</v>
      </c>
      <c r="BJ39" s="595">
        <f>4</f>
        <v>4</v>
      </c>
      <c r="BK39" s="596">
        <f t="shared" si="27"/>
        <v>80000</v>
      </c>
      <c r="BL39" s="5"/>
      <c r="BM39" s="8">
        <f t="shared" si="28"/>
        <v>0</v>
      </c>
      <c r="BN39" s="8"/>
      <c r="BO39" s="8">
        <f t="shared" si="29"/>
        <v>0</v>
      </c>
      <c r="BP39" s="8"/>
      <c r="BQ39" s="8">
        <f t="shared" si="30"/>
        <v>0</v>
      </c>
      <c r="BR39" s="8"/>
      <c r="BS39" s="8">
        <f t="shared" si="31"/>
        <v>0</v>
      </c>
      <c r="BT39" s="8"/>
      <c r="BU39" s="8">
        <f t="shared" si="32"/>
        <v>0</v>
      </c>
      <c r="BV39" s="5"/>
      <c r="BW39" s="8">
        <f t="shared" si="33"/>
        <v>0</v>
      </c>
      <c r="BX39" s="205">
        <f t="shared" si="34"/>
        <v>7</v>
      </c>
      <c r="BY39" s="205">
        <f t="shared" si="35"/>
        <v>140000</v>
      </c>
      <c r="BZ39" s="52"/>
      <c r="CA39" s="52"/>
      <c r="CB39" s="52"/>
    </row>
    <row r="40" spans="1:80" ht="15" customHeight="1">
      <c r="A40" s="173">
        <v>30</v>
      </c>
      <c r="B40" s="813" t="s">
        <v>107</v>
      </c>
      <c r="C40" s="814"/>
      <c r="D40" s="814"/>
      <c r="E40" s="815"/>
      <c r="F40" s="86" t="s">
        <v>17</v>
      </c>
      <c r="G40" s="86">
        <v>8500</v>
      </c>
      <c r="H40" s="5">
        <f>9</f>
        <v>9</v>
      </c>
      <c r="I40" s="8">
        <f t="shared" si="0"/>
        <v>76500</v>
      </c>
      <c r="J40" s="5"/>
      <c r="K40" s="8">
        <f t="shared" si="1"/>
        <v>0</v>
      </c>
      <c r="L40" s="5"/>
      <c r="M40" s="8">
        <f t="shared" si="2"/>
        <v>0</v>
      </c>
      <c r="N40" s="5"/>
      <c r="O40" s="8">
        <f t="shared" si="3"/>
        <v>0</v>
      </c>
      <c r="P40" s="5"/>
      <c r="Q40" s="8">
        <f t="shared" si="4"/>
        <v>0</v>
      </c>
      <c r="R40" s="5"/>
      <c r="S40" s="146">
        <f t="shared" si="5"/>
        <v>0</v>
      </c>
      <c r="T40" s="5"/>
      <c r="U40" s="8">
        <f t="shared" si="6"/>
        <v>0</v>
      </c>
      <c r="V40" s="5"/>
      <c r="W40" s="8">
        <f t="shared" si="7"/>
        <v>0</v>
      </c>
      <c r="X40" s="5"/>
      <c r="Y40" s="8">
        <f t="shared" si="8"/>
        <v>0</v>
      </c>
      <c r="Z40" s="5">
        <v>6</v>
      </c>
      <c r="AA40" s="8">
        <f t="shared" si="9"/>
        <v>51000</v>
      </c>
      <c r="AB40" s="5"/>
      <c r="AC40" s="8">
        <f t="shared" si="10"/>
        <v>0</v>
      </c>
      <c r="AD40" s="5"/>
      <c r="AE40" s="8">
        <f t="shared" si="11"/>
        <v>0</v>
      </c>
      <c r="AF40" s="596">
        <f>1*0</f>
        <v>0</v>
      </c>
      <c r="AG40" s="596">
        <f t="shared" si="12"/>
        <v>0</v>
      </c>
      <c r="AH40" s="5"/>
      <c r="AI40" s="8">
        <f t="shared" si="13"/>
        <v>0</v>
      </c>
      <c r="AJ40" s="5"/>
      <c r="AK40" s="8">
        <f t="shared" si="14"/>
        <v>0</v>
      </c>
      <c r="AL40" s="5"/>
      <c r="AM40" s="8">
        <f t="shared" si="15"/>
        <v>0</v>
      </c>
      <c r="AN40" s="5">
        <v>6</v>
      </c>
      <c r="AO40" s="8">
        <f t="shared" si="16"/>
        <v>51000</v>
      </c>
      <c r="AP40" s="5"/>
      <c r="AQ40" s="8">
        <f t="shared" si="17"/>
        <v>0</v>
      </c>
      <c r="AR40" s="5">
        <v>2</v>
      </c>
      <c r="AS40" s="8">
        <f t="shared" si="18"/>
        <v>17000</v>
      </c>
      <c r="AT40" s="5"/>
      <c r="AU40" s="8">
        <f t="shared" si="19"/>
        <v>0</v>
      </c>
      <c r="AV40" s="5"/>
      <c r="AW40" s="8">
        <f t="shared" si="20"/>
        <v>0</v>
      </c>
      <c r="AX40" s="5"/>
      <c r="AY40" s="8">
        <f t="shared" si="21"/>
        <v>0</v>
      </c>
      <c r="AZ40" s="5"/>
      <c r="BA40" s="8">
        <f t="shared" si="22"/>
        <v>0</v>
      </c>
      <c r="BB40" s="5"/>
      <c r="BC40" s="8">
        <f t="shared" si="23"/>
        <v>0</v>
      </c>
      <c r="BD40" s="5"/>
      <c r="BE40" s="8">
        <f t="shared" si="24"/>
        <v>0</v>
      </c>
      <c r="BF40" s="5"/>
      <c r="BG40" s="8">
        <f t="shared" si="25"/>
        <v>0</v>
      </c>
      <c r="BH40" s="5"/>
      <c r="BI40" s="8">
        <f t="shared" si="26"/>
        <v>0</v>
      </c>
      <c r="BJ40" s="5"/>
      <c r="BK40" s="8">
        <f t="shared" si="27"/>
        <v>0</v>
      </c>
      <c r="BL40" s="5"/>
      <c r="BM40" s="8">
        <f t="shared" si="28"/>
        <v>0</v>
      </c>
      <c r="BN40" s="8"/>
      <c r="BO40" s="8">
        <f t="shared" si="29"/>
        <v>0</v>
      </c>
      <c r="BP40" s="8"/>
      <c r="BQ40" s="8">
        <f t="shared" si="30"/>
        <v>0</v>
      </c>
      <c r="BR40" s="8"/>
      <c r="BS40" s="8">
        <f t="shared" si="31"/>
        <v>0</v>
      </c>
      <c r="BT40" s="8"/>
      <c r="BU40" s="8">
        <f t="shared" si="32"/>
        <v>0</v>
      </c>
      <c r="BV40" s="5"/>
      <c r="BW40" s="8">
        <f t="shared" si="33"/>
        <v>0</v>
      </c>
      <c r="BX40" s="205">
        <f t="shared" si="34"/>
        <v>23</v>
      </c>
      <c r="BY40" s="205">
        <f t="shared" si="35"/>
        <v>195500</v>
      </c>
      <c r="BZ40" s="52"/>
      <c r="CA40" s="52"/>
      <c r="CB40" s="52"/>
    </row>
    <row r="41" spans="1:80" ht="15" customHeight="1">
      <c r="A41" s="173">
        <v>31</v>
      </c>
      <c r="B41" s="813" t="s">
        <v>108</v>
      </c>
      <c r="C41" s="814"/>
      <c r="D41" s="814"/>
      <c r="E41" s="815"/>
      <c r="F41" s="86" t="s">
        <v>17</v>
      </c>
      <c r="G41" s="86">
        <v>12000</v>
      </c>
      <c r="H41" s="5"/>
      <c r="I41" s="8">
        <f t="shared" si="0"/>
        <v>0</v>
      </c>
      <c r="J41" s="5"/>
      <c r="K41" s="8">
        <f t="shared" si="1"/>
        <v>0</v>
      </c>
      <c r="L41" s="5"/>
      <c r="M41" s="8">
        <f t="shared" si="2"/>
        <v>0</v>
      </c>
      <c r="N41" s="5"/>
      <c r="O41" s="8">
        <f t="shared" si="3"/>
        <v>0</v>
      </c>
      <c r="P41" s="5"/>
      <c r="Q41" s="8">
        <f t="shared" si="4"/>
        <v>0</v>
      </c>
      <c r="R41" s="5"/>
      <c r="S41" s="146">
        <f t="shared" si="5"/>
        <v>0</v>
      </c>
      <c r="T41" s="5"/>
      <c r="U41" s="8">
        <f t="shared" si="6"/>
        <v>0</v>
      </c>
      <c r="V41" s="5"/>
      <c r="W41" s="8">
        <f t="shared" si="7"/>
        <v>0</v>
      </c>
      <c r="X41" s="5"/>
      <c r="Y41" s="8">
        <f t="shared" si="8"/>
        <v>0</v>
      </c>
      <c r="Z41" s="5"/>
      <c r="AA41" s="8">
        <f t="shared" si="9"/>
        <v>0</v>
      </c>
      <c r="AB41" s="5"/>
      <c r="AC41" s="8">
        <f t="shared" si="10"/>
        <v>0</v>
      </c>
      <c r="AD41" s="5"/>
      <c r="AE41" s="8">
        <f t="shared" si="11"/>
        <v>0</v>
      </c>
      <c r="AF41" s="8"/>
      <c r="AG41" s="8">
        <f t="shared" si="12"/>
        <v>0</v>
      </c>
      <c r="AH41" s="5"/>
      <c r="AI41" s="8">
        <f t="shared" si="13"/>
        <v>0</v>
      </c>
      <c r="AJ41" s="5"/>
      <c r="AK41" s="8">
        <f t="shared" si="14"/>
        <v>0</v>
      </c>
      <c r="AL41" s="5"/>
      <c r="AM41" s="8">
        <f t="shared" si="15"/>
        <v>0</v>
      </c>
      <c r="AN41" s="5"/>
      <c r="AO41" s="8">
        <f t="shared" si="16"/>
        <v>0</v>
      </c>
      <c r="AP41" s="5"/>
      <c r="AQ41" s="8">
        <f t="shared" si="17"/>
        <v>0</v>
      </c>
      <c r="AR41" s="5"/>
      <c r="AS41" s="8">
        <f t="shared" si="18"/>
        <v>0</v>
      </c>
      <c r="AT41" s="5"/>
      <c r="AU41" s="8">
        <f t="shared" si="19"/>
        <v>0</v>
      </c>
      <c r="AV41" s="5"/>
      <c r="AW41" s="8">
        <f t="shared" si="20"/>
        <v>0</v>
      </c>
      <c r="AX41" s="5"/>
      <c r="AY41" s="8">
        <f t="shared" si="21"/>
        <v>0</v>
      </c>
      <c r="AZ41" s="5"/>
      <c r="BA41" s="8">
        <f t="shared" si="22"/>
        <v>0</v>
      </c>
      <c r="BB41" s="5"/>
      <c r="BC41" s="8">
        <f t="shared" si="23"/>
        <v>0</v>
      </c>
      <c r="BD41" s="5"/>
      <c r="BE41" s="8">
        <f t="shared" si="24"/>
        <v>0</v>
      </c>
      <c r="BF41" s="5"/>
      <c r="BG41" s="8">
        <f t="shared" si="25"/>
        <v>0</v>
      </c>
      <c r="BH41" s="5"/>
      <c r="BI41" s="8">
        <f t="shared" si="26"/>
        <v>0</v>
      </c>
      <c r="BJ41" s="5"/>
      <c r="BK41" s="8">
        <f t="shared" si="27"/>
        <v>0</v>
      </c>
      <c r="BL41" s="5"/>
      <c r="BM41" s="8">
        <f t="shared" si="28"/>
        <v>0</v>
      </c>
      <c r="BN41" s="8"/>
      <c r="BO41" s="8">
        <f t="shared" si="29"/>
        <v>0</v>
      </c>
      <c r="BP41" s="8"/>
      <c r="BQ41" s="8">
        <f t="shared" si="30"/>
        <v>0</v>
      </c>
      <c r="BR41" s="8"/>
      <c r="BS41" s="8">
        <f t="shared" si="31"/>
        <v>0</v>
      </c>
      <c r="BT41" s="8"/>
      <c r="BU41" s="8">
        <f t="shared" si="32"/>
        <v>0</v>
      </c>
      <c r="BV41" s="5"/>
      <c r="BW41" s="8">
        <f t="shared" si="33"/>
        <v>0</v>
      </c>
      <c r="BX41" s="205">
        <f t="shared" si="34"/>
        <v>0</v>
      </c>
      <c r="BY41" s="205">
        <f t="shared" si="35"/>
        <v>0</v>
      </c>
      <c r="BZ41" s="52"/>
      <c r="CA41" s="52"/>
      <c r="CB41" s="52"/>
    </row>
    <row r="42" spans="1:80" ht="15" customHeight="1">
      <c r="A42" s="173">
        <v>32</v>
      </c>
      <c r="B42" s="813" t="s">
        <v>109</v>
      </c>
      <c r="C42" s="814"/>
      <c r="D42" s="814"/>
      <c r="E42" s="815"/>
      <c r="F42" s="86" t="s">
        <v>17</v>
      </c>
      <c r="G42" s="86">
        <v>6500</v>
      </c>
      <c r="H42" s="5"/>
      <c r="I42" s="8">
        <f t="shared" si="0"/>
        <v>0</v>
      </c>
      <c r="J42" s="5"/>
      <c r="K42" s="8">
        <f t="shared" si="1"/>
        <v>0</v>
      </c>
      <c r="L42" s="5"/>
      <c r="M42" s="8">
        <f t="shared" si="2"/>
        <v>0</v>
      </c>
      <c r="N42" s="5"/>
      <c r="O42" s="8">
        <f t="shared" si="3"/>
        <v>0</v>
      </c>
      <c r="P42" s="5"/>
      <c r="Q42" s="8">
        <f t="shared" si="4"/>
        <v>0</v>
      </c>
      <c r="R42" s="5"/>
      <c r="S42" s="146">
        <f t="shared" si="5"/>
        <v>0</v>
      </c>
      <c r="T42" s="5"/>
      <c r="U42" s="8">
        <f t="shared" si="6"/>
        <v>0</v>
      </c>
      <c r="V42" s="5"/>
      <c r="W42" s="8">
        <f t="shared" si="7"/>
        <v>0</v>
      </c>
      <c r="X42" s="5"/>
      <c r="Y42" s="8">
        <f t="shared" si="8"/>
        <v>0</v>
      </c>
      <c r="Z42" s="5"/>
      <c r="AA42" s="8">
        <f t="shared" si="9"/>
        <v>0</v>
      </c>
      <c r="AB42" s="5"/>
      <c r="AC42" s="8">
        <f t="shared" si="10"/>
        <v>0</v>
      </c>
      <c r="AD42" s="5"/>
      <c r="AE42" s="8">
        <f t="shared" si="11"/>
        <v>0</v>
      </c>
      <c r="AF42" s="8"/>
      <c r="AG42" s="8">
        <f t="shared" si="12"/>
        <v>0</v>
      </c>
      <c r="AH42" s="5"/>
      <c r="AI42" s="8">
        <f t="shared" si="13"/>
        <v>0</v>
      </c>
      <c r="AJ42" s="5"/>
      <c r="AK42" s="8">
        <f t="shared" si="14"/>
        <v>0</v>
      </c>
      <c r="AL42" s="5"/>
      <c r="AM42" s="8">
        <f t="shared" si="15"/>
        <v>0</v>
      </c>
      <c r="AN42" s="5"/>
      <c r="AO42" s="8">
        <f t="shared" si="16"/>
        <v>0</v>
      </c>
      <c r="AP42" s="5"/>
      <c r="AQ42" s="8">
        <f t="shared" si="17"/>
        <v>0</v>
      </c>
      <c r="AR42" s="5"/>
      <c r="AS42" s="8">
        <f t="shared" si="18"/>
        <v>0</v>
      </c>
      <c r="AT42" s="5"/>
      <c r="AU42" s="8">
        <f t="shared" si="19"/>
        <v>0</v>
      </c>
      <c r="AV42" s="5"/>
      <c r="AW42" s="8">
        <f t="shared" si="20"/>
        <v>0</v>
      </c>
      <c r="AX42" s="5"/>
      <c r="AY42" s="8">
        <f t="shared" si="21"/>
        <v>0</v>
      </c>
      <c r="AZ42" s="5"/>
      <c r="BA42" s="8">
        <f t="shared" si="22"/>
        <v>0</v>
      </c>
      <c r="BB42" s="5"/>
      <c r="BC42" s="8">
        <f t="shared" si="23"/>
        <v>0</v>
      </c>
      <c r="BD42" s="5"/>
      <c r="BE42" s="8">
        <f t="shared" si="24"/>
        <v>0</v>
      </c>
      <c r="BF42" s="5"/>
      <c r="BG42" s="8">
        <f t="shared" si="25"/>
        <v>0</v>
      </c>
      <c r="BH42" s="5"/>
      <c r="BI42" s="8">
        <f t="shared" si="26"/>
        <v>0</v>
      </c>
      <c r="BJ42" s="5"/>
      <c r="BK42" s="8">
        <f t="shared" si="27"/>
        <v>0</v>
      </c>
      <c r="BL42" s="5"/>
      <c r="BM42" s="8">
        <f t="shared" si="28"/>
        <v>0</v>
      </c>
      <c r="BN42" s="8"/>
      <c r="BO42" s="8">
        <f t="shared" si="29"/>
        <v>0</v>
      </c>
      <c r="BP42" s="8"/>
      <c r="BQ42" s="8">
        <f t="shared" si="30"/>
        <v>0</v>
      </c>
      <c r="BR42" s="8"/>
      <c r="BS42" s="8">
        <f t="shared" si="31"/>
        <v>0</v>
      </c>
      <c r="BT42" s="8"/>
      <c r="BU42" s="8">
        <f t="shared" si="32"/>
        <v>0</v>
      </c>
      <c r="BV42" s="5"/>
      <c r="BW42" s="8">
        <f t="shared" si="33"/>
        <v>0</v>
      </c>
      <c r="BX42" s="205">
        <f t="shared" si="34"/>
        <v>0</v>
      </c>
      <c r="BY42" s="205">
        <f t="shared" si="35"/>
        <v>0</v>
      </c>
      <c r="BZ42" s="52"/>
      <c r="CA42" s="52"/>
      <c r="CB42" s="52"/>
    </row>
    <row r="43" spans="1:80" ht="15" customHeight="1">
      <c r="A43" s="173">
        <v>33</v>
      </c>
      <c r="B43" s="813" t="s">
        <v>267</v>
      </c>
      <c r="C43" s="814"/>
      <c r="D43" s="814"/>
      <c r="E43" s="815"/>
      <c r="F43" s="86" t="s">
        <v>44</v>
      </c>
      <c r="G43" s="86">
        <v>800</v>
      </c>
      <c r="H43" s="5"/>
      <c r="I43" s="8">
        <f t="shared" si="0"/>
        <v>0</v>
      </c>
      <c r="J43" s="5"/>
      <c r="K43" s="8">
        <f t="shared" si="1"/>
        <v>0</v>
      </c>
      <c r="L43" s="5"/>
      <c r="M43" s="8">
        <f t="shared" si="2"/>
        <v>0</v>
      </c>
      <c r="N43" s="5"/>
      <c r="O43" s="8">
        <f t="shared" si="3"/>
        <v>0</v>
      </c>
      <c r="P43" s="5"/>
      <c r="Q43" s="8">
        <f t="shared" si="4"/>
        <v>0</v>
      </c>
      <c r="R43" s="5"/>
      <c r="S43" s="146">
        <f t="shared" si="5"/>
        <v>0</v>
      </c>
      <c r="T43" s="5"/>
      <c r="U43" s="8">
        <f t="shared" si="6"/>
        <v>0</v>
      </c>
      <c r="V43" s="5"/>
      <c r="W43" s="8">
        <f t="shared" si="7"/>
        <v>0</v>
      </c>
      <c r="X43" s="5"/>
      <c r="Y43" s="8">
        <f t="shared" si="8"/>
        <v>0</v>
      </c>
      <c r="Z43" s="5"/>
      <c r="AA43" s="8">
        <f t="shared" si="9"/>
        <v>0</v>
      </c>
      <c r="AB43" s="5"/>
      <c r="AC43" s="8">
        <f t="shared" si="10"/>
        <v>0</v>
      </c>
      <c r="AD43" s="5"/>
      <c r="AE43" s="8">
        <f t="shared" si="11"/>
        <v>0</v>
      </c>
      <c r="AF43" s="8"/>
      <c r="AG43" s="8">
        <f t="shared" si="12"/>
        <v>0</v>
      </c>
      <c r="AH43" s="5"/>
      <c r="AI43" s="8">
        <f t="shared" si="13"/>
        <v>0</v>
      </c>
      <c r="AJ43" s="5"/>
      <c r="AK43" s="8">
        <f t="shared" si="14"/>
        <v>0</v>
      </c>
      <c r="AL43" s="5"/>
      <c r="AM43" s="8">
        <f t="shared" si="15"/>
        <v>0</v>
      </c>
      <c r="AN43" s="5"/>
      <c r="AO43" s="8">
        <f t="shared" si="16"/>
        <v>0</v>
      </c>
      <c r="AP43" s="5"/>
      <c r="AQ43" s="8">
        <f t="shared" si="17"/>
        <v>0</v>
      </c>
      <c r="AR43" s="5"/>
      <c r="AS43" s="8">
        <f t="shared" si="18"/>
        <v>0</v>
      </c>
      <c r="AT43" s="5"/>
      <c r="AU43" s="8">
        <f t="shared" si="19"/>
        <v>0</v>
      </c>
      <c r="AV43" s="5"/>
      <c r="AW43" s="8">
        <f t="shared" si="20"/>
        <v>0</v>
      </c>
      <c r="AX43" s="5"/>
      <c r="AY43" s="8">
        <f t="shared" si="21"/>
        <v>0</v>
      </c>
      <c r="AZ43" s="5"/>
      <c r="BA43" s="8">
        <f t="shared" si="22"/>
        <v>0</v>
      </c>
      <c r="BB43" s="5"/>
      <c r="BC43" s="8">
        <f t="shared" si="23"/>
        <v>0</v>
      </c>
      <c r="BD43" s="5"/>
      <c r="BE43" s="8">
        <f t="shared" si="24"/>
        <v>0</v>
      </c>
      <c r="BF43" s="5"/>
      <c r="BG43" s="8">
        <f t="shared" si="25"/>
        <v>0</v>
      </c>
      <c r="BH43" s="5"/>
      <c r="BI43" s="8">
        <f t="shared" si="26"/>
        <v>0</v>
      </c>
      <c r="BJ43" s="5"/>
      <c r="BK43" s="8">
        <f t="shared" si="27"/>
        <v>0</v>
      </c>
      <c r="BL43" s="5"/>
      <c r="BM43" s="8">
        <f t="shared" si="28"/>
        <v>0</v>
      </c>
      <c r="BN43" s="8"/>
      <c r="BO43" s="8">
        <f t="shared" si="29"/>
        <v>0</v>
      </c>
      <c r="BP43" s="8"/>
      <c r="BQ43" s="8">
        <f t="shared" si="30"/>
        <v>0</v>
      </c>
      <c r="BR43" s="8"/>
      <c r="BS43" s="8">
        <f t="shared" si="31"/>
        <v>0</v>
      </c>
      <c r="BT43" s="8"/>
      <c r="BU43" s="8">
        <f t="shared" si="32"/>
        <v>0</v>
      </c>
      <c r="BV43" s="5"/>
      <c r="BW43" s="8">
        <f t="shared" si="33"/>
        <v>0</v>
      </c>
      <c r="BX43" s="205">
        <f t="shared" si="34"/>
        <v>0</v>
      </c>
      <c r="BY43" s="205">
        <f t="shared" si="35"/>
        <v>0</v>
      </c>
      <c r="BZ43" s="52"/>
      <c r="CA43" s="52"/>
      <c r="CB43" s="52"/>
    </row>
    <row r="44" spans="1:80" ht="15" customHeight="1">
      <c r="A44" s="173">
        <v>34</v>
      </c>
      <c r="B44" s="817" t="s">
        <v>110</v>
      </c>
      <c r="C44" s="814"/>
      <c r="D44" s="814"/>
      <c r="E44" s="815"/>
      <c r="F44" s="86" t="s">
        <v>44</v>
      </c>
      <c r="G44" s="86">
        <v>100</v>
      </c>
      <c r="H44" s="5"/>
      <c r="I44" s="8">
        <f t="shared" si="0"/>
        <v>0</v>
      </c>
      <c r="J44" s="5"/>
      <c r="K44" s="8">
        <f t="shared" si="1"/>
        <v>0</v>
      </c>
      <c r="L44" s="5"/>
      <c r="M44" s="8">
        <f t="shared" si="2"/>
        <v>0</v>
      </c>
      <c r="N44" s="5"/>
      <c r="O44" s="8">
        <f t="shared" si="3"/>
        <v>0</v>
      </c>
      <c r="P44" s="5"/>
      <c r="Q44" s="8">
        <f t="shared" si="4"/>
        <v>0</v>
      </c>
      <c r="R44" s="5"/>
      <c r="S44" s="146">
        <f t="shared" si="5"/>
        <v>0</v>
      </c>
      <c r="T44" s="5"/>
      <c r="U44" s="8">
        <f t="shared" si="6"/>
        <v>0</v>
      </c>
      <c r="V44" s="5"/>
      <c r="W44" s="8">
        <f t="shared" si="7"/>
        <v>0</v>
      </c>
      <c r="X44" s="5"/>
      <c r="Y44" s="8">
        <f t="shared" si="8"/>
        <v>0</v>
      </c>
      <c r="Z44" s="5"/>
      <c r="AA44" s="8">
        <f t="shared" si="9"/>
        <v>0</v>
      </c>
      <c r="AB44" s="5"/>
      <c r="AC44" s="8">
        <f t="shared" si="10"/>
        <v>0</v>
      </c>
      <c r="AD44" s="5"/>
      <c r="AE44" s="8">
        <f t="shared" si="11"/>
        <v>0</v>
      </c>
      <c r="AF44" s="8"/>
      <c r="AG44" s="8">
        <f t="shared" si="12"/>
        <v>0</v>
      </c>
      <c r="AH44" s="5"/>
      <c r="AI44" s="8">
        <f t="shared" si="13"/>
        <v>0</v>
      </c>
      <c r="AJ44" s="5"/>
      <c r="AK44" s="8">
        <f t="shared" si="14"/>
        <v>0</v>
      </c>
      <c r="AL44" s="5"/>
      <c r="AM44" s="8">
        <f t="shared" si="15"/>
        <v>0</v>
      </c>
      <c r="AN44" s="5"/>
      <c r="AO44" s="8">
        <f t="shared" si="16"/>
        <v>0</v>
      </c>
      <c r="AP44" s="5"/>
      <c r="AQ44" s="8">
        <f t="shared" si="17"/>
        <v>0</v>
      </c>
      <c r="AR44" s="5"/>
      <c r="AS44" s="8">
        <f t="shared" si="18"/>
        <v>0</v>
      </c>
      <c r="AT44" s="5"/>
      <c r="AU44" s="8">
        <f t="shared" si="19"/>
        <v>0</v>
      </c>
      <c r="AV44" s="5"/>
      <c r="AW44" s="8">
        <f t="shared" si="20"/>
        <v>0</v>
      </c>
      <c r="AX44" s="5"/>
      <c r="AY44" s="8">
        <f t="shared" si="21"/>
        <v>0</v>
      </c>
      <c r="AZ44" s="5"/>
      <c r="BA44" s="8">
        <f t="shared" si="22"/>
        <v>0</v>
      </c>
      <c r="BB44" s="5"/>
      <c r="BC44" s="8">
        <f t="shared" si="23"/>
        <v>0</v>
      </c>
      <c r="BD44" s="5"/>
      <c r="BE44" s="8">
        <f t="shared" si="24"/>
        <v>0</v>
      </c>
      <c r="BF44" s="5"/>
      <c r="BG44" s="8">
        <f t="shared" si="25"/>
        <v>0</v>
      </c>
      <c r="BH44" s="5"/>
      <c r="BI44" s="8">
        <f t="shared" si="26"/>
        <v>0</v>
      </c>
      <c r="BJ44" s="5"/>
      <c r="BK44" s="8">
        <f t="shared" si="27"/>
        <v>0</v>
      </c>
      <c r="BL44" s="5"/>
      <c r="BM44" s="8">
        <f t="shared" si="28"/>
        <v>0</v>
      </c>
      <c r="BN44" s="8"/>
      <c r="BO44" s="8">
        <f t="shared" si="29"/>
        <v>0</v>
      </c>
      <c r="BP44" s="8"/>
      <c r="BQ44" s="8">
        <f t="shared" si="30"/>
        <v>0</v>
      </c>
      <c r="BR44" s="8"/>
      <c r="BS44" s="8">
        <f t="shared" si="31"/>
        <v>0</v>
      </c>
      <c r="BT44" s="8"/>
      <c r="BU44" s="8">
        <f t="shared" si="32"/>
        <v>0</v>
      </c>
      <c r="BV44" s="5"/>
      <c r="BW44" s="8">
        <f t="shared" si="33"/>
        <v>0</v>
      </c>
      <c r="BX44" s="205">
        <f t="shared" si="34"/>
        <v>0</v>
      </c>
      <c r="BY44" s="205">
        <f t="shared" si="35"/>
        <v>0</v>
      </c>
      <c r="BZ44" s="52"/>
      <c r="CA44" s="52"/>
      <c r="CB44" s="52"/>
    </row>
    <row r="45" spans="1:80" ht="15" customHeight="1" thickBot="1">
      <c r="A45" s="353">
        <v>35</v>
      </c>
      <c r="B45" s="896" t="s">
        <v>133</v>
      </c>
      <c r="C45" s="897"/>
      <c r="D45" s="897"/>
      <c r="E45" s="898"/>
      <c r="F45" s="237" t="s">
        <v>17</v>
      </c>
      <c r="G45" s="86">
        <v>1800</v>
      </c>
      <c r="H45" s="5"/>
      <c r="I45" s="8">
        <f t="shared" si="0"/>
        <v>0</v>
      </c>
      <c r="J45" s="5"/>
      <c r="K45" s="8">
        <f t="shared" si="1"/>
        <v>0</v>
      </c>
      <c r="L45" s="5"/>
      <c r="M45" s="8">
        <f t="shared" si="2"/>
        <v>0</v>
      </c>
      <c r="N45" s="5"/>
      <c r="O45" s="8">
        <f t="shared" si="3"/>
        <v>0</v>
      </c>
      <c r="P45" s="5"/>
      <c r="Q45" s="8">
        <f t="shared" si="4"/>
        <v>0</v>
      </c>
      <c r="R45" s="5"/>
      <c r="S45" s="146">
        <f t="shared" si="5"/>
        <v>0</v>
      </c>
      <c r="T45" s="5"/>
      <c r="U45" s="8">
        <f t="shared" si="6"/>
        <v>0</v>
      </c>
      <c r="V45" s="5"/>
      <c r="W45" s="8">
        <f t="shared" si="7"/>
        <v>0</v>
      </c>
      <c r="X45" s="5"/>
      <c r="Y45" s="8">
        <f t="shared" si="8"/>
        <v>0</v>
      </c>
      <c r="Z45" s="5"/>
      <c r="AA45" s="8">
        <f t="shared" si="9"/>
        <v>0</v>
      </c>
      <c r="AB45" s="5"/>
      <c r="AC45" s="8">
        <f t="shared" si="10"/>
        <v>0</v>
      </c>
      <c r="AD45" s="5"/>
      <c r="AE45" s="8">
        <f t="shared" si="11"/>
        <v>0</v>
      </c>
      <c r="AF45" s="8"/>
      <c r="AG45" s="8">
        <f t="shared" si="12"/>
        <v>0</v>
      </c>
      <c r="AH45" s="5"/>
      <c r="AI45" s="8">
        <f t="shared" si="13"/>
        <v>0</v>
      </c>
      <c r="AJ45" s="5"/>
      <c r="AK45" s="8">
        <f t="shared" si="14"/>
        <v>0</v>
      </c>
      <c r="AL45" s="5"/>
      <c r="AM45" s="8">
        <f t="shared" si="15"/>
        <v>0</v>
      </c>
      <c r="AN45" s="5"/>
      <c r="AO45" s="8">
        <f t="shared" si="16"/>
        <v>0</v>
      </c>
      <c r="AP45" s="5"/>
      <c r="AQ45" s="8">
        <f t="shared" si="17"/>
        <v>0</v>
      </c>
      <c r="AR45" s="5"/>
      <c r="AS45" s="8">
        <f t="shared" si="18"/>
        <v>0</v>
      </c>
      <c r="AT45" s="5"/>
      <c r="AU45" s="8">
        <f t="shared" si="19"/>
        <v>0</v>
      </c>
      <c r="AV45" s="5"/>
      <c r="AW45" s="8">
        <f t="shared" si="20"/>
        <v>0</v>
      </c>
      <c r="AX45" s="5"/>
      <c r="AY45" s="8">
        <f t="shared" si="21"/>
        <v>0</v>
      </c>
      <c r="AZ45" s="5"/>
      <c r="BA45" s="8">
        <f t="shared" si="22"/>
        <v>0</v>
      </c>
      <c r="BB45" s="5"/>
      <c r="BC45" s="8">
        <f t="shared" si="23"/>
        <v>0</v>
      </c>
      <c r="BD45" s="5"/>
      <c r="BE45" s="8">
        <f t="shared" si="24"/>
        <v>0</v>
      </c>
      <c r="BF45" s="5"/>
      <c r="BG45" s="8">
        <f t="shared" si="25"/>
        <v>0</v>
      </c>
      <c r="BH45" s="5"/>
      <c r="BI45" s="8">
        <f t="shared" si="26"/>
        <v>0</v>
      </c>
      <c r="BJ45" s="5"/>
      <c r="BK45" s="8">
        <f t="shared" si="27"/>
        <v>0</v>
      </c>
      <c r="BL45" s="5"/>
      <c r="BM45" s="8">
        <f t="shared" si="28"/>
        <v>0</v>
      </c>
      <c r="BN45" s="8"/>
      <c r="BO45" s="8">
        <f t="shared" si="29"/>
        <v>0</v>
      </c>
      <c r="BP45" s="8"/>
      <c r="BQ45" s="8">
        <f t="shared" si="30"/>
        <v>0</v>
      </c>
      <c r="BR45" s="8"/>
      <c r="BS45" s="8">
        <f t="shared" si="31"/>
        <v>0</v>
      </c>
      <c r="BT45" s="8"/>
      <c r="BU45" s="8">
        <f t="shared" si="32"/>
        <v>0</v>
      </c>
      <c r="BV45" s="5"/>
      <c r="BW45" s="8">
        <f t="shared" si="33"/>
        <v>0</v>
      </c>
      <c r="BX45" s="205">
        <f t="shared" si="34"/>
        <v>0</v>
      </c>
      <c r="BY45" s="205">
        <f t="shared" si="35"/>
        <v>0</v>
      </c>
      <c r="BZ45" s="52"/>
      <c r="CA45" s="52"/>
      <c r="CB45" s="52"/>
    </row>
    <row r="46" spans="1:80" ht="15" customHeight="1" thickBot="1">
      <c r="A46" s="831" t="s">
        <v>51</v>
      </c>
      <c r="B46" s="832"/>
      <c r="C46" s="832"/>
      <c r="D46" s="832"/>
      <c r="E46" s="833"/>
      <c r="F46" s="237"/>
      <c r="G46" s="86"/>
      <c r="H46" s="5"/>
      <c r="I46" s="8">
        <f t="shared" si="0"/>
        <v>0</v>
      </c>
      <c r="J46" s="5"/>
      <c r="K46" s="8">
        <f t="shared" si="1"/>
        <v>0</v>
      </c>
      <c r="L46" s="5"/>
      <c r="M46" s="8">
        <f t="shared" si="2"/>
        <v>0</v>
      </c>
      <c r="N46" s="5"/>
      <c r="O46" s="8">
        <f t="shared" si="3"/>
        <v>0</v>
      </c>
      <c r="P46" s="5"/>
      <c r="Q46" s="8">
        <f t="shared" si="4"/>
        <v>0</v>
      </c>
      <c r="R46" s="5"/>
      <c r="S46" s="146">
        <f t="shared" si="5"/>
        <v>0</v>
      </c>
      <c r="T46" s="5"/>
      <c r="U46" s="8">
        <f t="shared" si="6"/>
        <v>0</v>
      </c>
      <c r="V46" s="5"/>
      <c r="W46" s="8">
        <f t="shared" si="7"/>
        <v>0</v>
      </c>
      <c r="X46" s="5"/>
      <c r="Y46" s="8">
        <f t="shared" si="8"/>
        <v>0</v>
      </c>
      <c r="Z46" s="5"/>
      <c r="AA46" s="8">
        <f t="shared" si="9"/>
        <v>0</v>
      </c>
      <c r="AB46" s="5"/>
      <c r="AC46" s="8">
        <f t="shared" si="10"/>
        <v>0</v>
      </c>
      <c r="AD46" s="5"/>
      <c r="AE46" s="8">
        <f t="shared" si="11"/>
        <v>0</v>
      </c>
      <c r="AF46" s="8"/>
      <c r="AG46" s="8">
        <f t="shared" si="12"/>
        <v>0</v>
      </c>
      <c r="AH46" s="5"/>
      <c r="AI46" s="8">
        <f t="shared" si="13"/>
        <v>0</v>
      </c>
      <c r="AJ46" s="5"/>
      <c r="AK46" s="8">
        <f t="shared" si="14"/>
        <v>0</v>
      </c>
      <c r="AL46" s="5"/>
      <c r="AM46" s="8">
        <f t="shared" si="15"/>
        <v>0</v>
      </c>
      <c r="AN46" s="5"/>
      <c r="AO46" s="8">
        <f t="shared" si="16"/>
        <v>0</v>
      </c>
      <c r="AP46" s="5"/>
      <c r="AQ46" s="8">
        <f t="shared" si="17"/>
        <v>0</v>
      </c>
      <c r="AR46" s="5"/>
      <c r="AS46" s="8">
        <f t="shared" si="18"/>
        <v>0</v>
      </c>
      <c r="AT46" s="5"/>
      <c r="AU46" s="8">
        <f t="shared" si="19"/>
        <v>0</v>
      </c>
      <c r="AV46" s="5"/>
      <c r="AW46" s="8">
        <f t="shared" si="20"/>
        <v>0</v>
      </c>
      <c r="AX46" s="5"/>
      <c r="AY46" s="8">
        <f t="shared" si="21"/>
        <v>0</v>
      </c>
      <c r="AZ46" s="5"/>
      <c r="BA46" s="8">
        <f t="shared" si="22"/>
        <v>0</v>
      </c>
      <c r="BB46" s="5"/>
      <c r="BC46" s="8">
        <f t="shared" si="23"/>
        <v>0</v>
      </c>
      <c r="BD46" s="5"/>
      <c r="BE46" s="8">
        <f t="shared" si="24"/>
        <v>0</v>
      </c>
      <c r="BF46" s="5"/>
      <c r="BG46" s="8">
        <f t="shared" si="25"/>
        <v>0</v>
      </c>
      <c r="BH46" s="5"/>
      <c r="BI46" s="8">
        <f t="shared" si="26"/>
        <v>0</v>
      </c>
      <c r="BJ46" s="5"/>
      <c r="BK46" s="8">
        <f t="shared" si="27"/>
        <v>0</v>
      </c>
      <c r="BL46" s="5"/>
      <c r="BM46" s="8">
        <f t="shared" si="28"/>
        <v>0</v>
      </c>
      <c r="BN46" s="8"/>
      <c r="BO46" s="8">
        <f t="shared" si="29"/>
        <v>0</v>
      </c>
      <c r="BP46" s="8"/>
      <c r="BQ46" s="8">
        <f t="shared" si="30"/>
        <v>0</v>
      </c>
      <c r="BR46" s="8"/>
      <c r="BS46" s="8">
        <f t="shared" si="31"/>
        <v>0</v>
      </c>
      <c r="BT46" s="8"/>
      <c r="BU46" s="8">
        <f t="shared" si="32"/>
        <v>0</v>
      </c>
      <c r="BV46" s="5"/>
      <c r="BW46" s="8">
        <f t="shared" si="33"/>
        <v>0</v>
      </c>
      <c r="BX46" s="205">
        <f t="shared" si="34"/>
        <v>0</v>
      </c>
      <c r="BY46" s="205">
        <f t="shared" si="35"/>
        <v>0</v>
      </c>
      <c r="BZ46" s="52"/>
      <c r="CA46" s="52"/>
      <c r="CB46" s="52"/>
    </row>
    <row r="47" spans="1:80" ht="15" customHeight="1">
      <c r="A47" s="354">
        <v>36</v>
      </c>
      <c r="B47" s="890" t="s">
        <v>80</v>
      </c>
      <c r="C47" s="891"/>
      <c r="D47" s="891"/>
      <c r="E47" s="892"/>
      <c r="F47" s="86" t="s">
        <v>44</v>
      </c>
      <c r="G47" s="86">
        <v>850</v>
      </c>
      <c r="H47" s="5"/>
      <c r="I47" s="8">
        <f t="shared" si="0"/>
        <v>0</v>
      </c>
      <c r="J47" s="5"/>
      <c r="K47" s="8">
        <f t="shared" si="1"/>
        <v>0</v>
      </c>
      <c r="L47" s="5"/>
      <c r="M47" s="8">
        <f t="shared" si="2"/>
        <v>0</v>
      </c>
      <c r="N47" s="5"/>
      <c r="O47" s="8">
        <f t="shared" si="3"/>
        <v>0</v>
      </c>
      <c r="P47" s="5"/>
      <c r="Q47" s="8">
        <f t="shared" si="4"/>
        <v>0</v>
      </c>
      <c r="R47" s="5"/>
      <c r="S47" s="146">
        <f t="shared" si="5"/>
        <v>0</v>
      </c>
      <c r="T47" s="5"/>
      <c r="U47" s="8">
        <f t="shared" si="6"/>
        <v>0</v>
      </c>
      <c r="V47" s="5"/>
      <c r="W47" s="8">
        <f t="shared" si="7"/>
        <v>0</v>
      </c>
      <c r="X47" s="5"/>
      <c r="Y47" s="8">
        <f t="shared" si="8"/>
        <v>0</v>
      </c>
      <c r="Z47" s="5"/>
      <c r="AA47" s="8">
        <f t="shared" si="9"/>
        <v>0</v>
      </c>
      <c r="AB47" s="5"/>
      <c r="AC47" s="8">
        <f t="shared" si="10"/>
        <v>0</v>
      </c>
      <c r="AD47" s="5"/>
      <c r="AE47" s="8">
        <f t="shared" si="11"/>
        <v>0</v>
      </c>
      <c r="AF47" s="8"/>
      <c r="AG47" s="8">
        <f t="shared" si="12"/>
        <v>0</v>
      </c>
      <c r="AH47" s="5"/>
      <c r="AI47" s="8">
        <f t="shared" si="13"/>
        <v>0</v>
      </c>
      <c r="AJ47" s="5"/>
      <c r="AK47" s="8">
        <f t="shared" si="14"/>
        <v>0</v>
      </c>
      <c r="AL47" s="5"/>
      <c r="AM47" s="8">
        <f t="shared" si="15"/>
        <v>0</v>
      </c>
      <c r="AN47" s="5"/>
      <c r="AO47" s="8">
        <f t="shared" si="16"/>
        <v>0</v>
      </c>
      <c r="AP47" s="5"/>
      <c r="AQ47" s="8">
        <f t="shared" si="17"/>
        <v>0</v>
      </c>
      <c r="AR47" s="5"/>
      <c r="AS47" s="8">
        <f t="shared" si="18"/>
        <v>0</v>
      </c>
      <c r="AT47" s="5"/>
      <c r="AU47" s="8">
        <f t="shared" si="19"/>
        <v>0</v>
      </c>
      <c r="AV47" s="5">
        <v>24</v>
      </c>
      <c r="AW47" s="8">
        <f t="shared" si="20"/>
        <v>20400</v>
      </c>
      <c r="AX47" s="5"/>
      <c r="AY47" s="8">
        <f t="shared" si="21"/>
        <v>0</v>
      </c>
      <c r="AZ47" s="5"/>
      <c r="BA47" s="8">
        <f t="shared" si="22"/>
        <v>0</v>
      </c>
      <c r="BB47" s="5"/>
      <c r="BC47" s="8">
        <f t="shared" si="23"/>
        <v>0</v>
      </c>
      <c r="BD47" s="5"/>
      <c r="BE47" s="8">
        <f t="shared" si="24"/>
        <v>0</v>
      </c>
      <c r="BF47" s="5"/>
      <c r="BG47" s="8">
        <f t="shared" si="25"/>
        <v>0</v>
      </c>
      <c r="BH47" s="5"/>
      <c r="BI47" s="8">
        <f t="shared" si="26"/>
        <v>0</v>
      </c>
      <c r="BJ47" s="5"/>
      <c r="BK47" s="8">
        <f t="shared" si="27"/>
        <v>0</v>
      </c>
      <c r="BL47" s="5"/>
      <c r="BM47" s="8">
        <f t="shared" si="28"/>
        <v>0</v>
      </c>
      <c r="BN47" s="8"/>
      <c r="BO47" s="8">
        <f t="shared" si="29"/>
        <v>0</v>
      </c>
      <c r="BP47" s="8"/>
      <c r="BQ47" s="8">
        <f t="shared" si="30"/>
        <v>0</v>
      </c>
      <c r="BR47" s="8"/>
      <c r="BS47" s="8">
        <f t="shared" si="31"/>
        <v>0</v>
      </c>
      <c r="BT47" s="8"/>
      <c r="BU47" s="8">
        <f t="shared" si="32"/>
        <v>0</v>
      </c>
      <c r="BV47" s="5"/>
      <c r="BW47" s="8">
        <f t="shared" si="33"/>
        <v>0</v>
      </c>
      <c r="BX47" s="205">
        <f t="shared" si="34"/>
        <v>24</v>
      </c>
      <c r="BY47" s="205">
        <f t="shared" si="35"/>
        <v>20400</v>
      </c>
      <c r="BZ47" s="52"/>
      <c r="CA47" s="52"/>
      <c r="CB47" s="52"/>
    </row>
    <row r="48" spans="1:80" ht="15" customHeight="1">
      <c r="A48" s="173">
        <v>37</v>
      </c>
      <c r="B48" s="817" t="s">
        <v>101</v>
      </c>
      <c r="C48" s="818"/>
      <c r="D48" s="818"/>
      <c r="E48" s="819"/>
      <c r="F48" s="86" t="s">
        <v>44</v>
      </c>
      <c r="G48" s="86"/>
      <c r="H48" s="5">
        <v>67.8</v>
      </c>
      <c r="I48" s="8">
        <v>54240</v>
      </c>
      <c r="J48" s="5"/>
      <c r="K48" s="8">
        <f t="shared" si="1"/>
        <v>0</v>
      </c>
      <c r="L48" s="5"/>
      <c r="M48" s="8">
        <f t="shared" si="2"/>
        <v>0</v>
      </c>
      <c r="N48" s="5"/>
      <c r="O48" s="8">
        <f t="shared" si="3"/>
        <v>0</v>
      </c>
      <c r="P48" s="5"/>
      <c r="Q48" s="8">
        <f t="shared" si="4"/>
        <v>0</v>
      </c>
      <c r="R48" s="5"/>
      <c r="S48" s="146">
        <f t="shared" si="5"/>
        <v>0</v>
      </c>
      <c r="T48" s="5">
        <v>64.9</v>
      </c>
      <c r="U48" s="8">
        <v>51920</v>
      </c>
      <c r="V48" s="5"/>
      <c r="W48" s="8">
        <f t="shared" si="7"/>
        <v>0</v>
      </c>
      <c r="X48" s="5">
        <v>70</v>
      </c>
      <c r="Y48" s="8">
        <v>56000</v>
      </c>
      <c r="Z48" s="5"/>
      <c r="AA48" s="8">
        <f t="shared" si="9"/>
        <v>0</v>
      </c>
      <c r="AB48" s="595">
        <f>350*0+175</f>
        <v>175</v>
      </c>
      <c r="AC48" s="596">
        <f>268171*0+134085</f>
        <v>134085</v>
      </c>
      <c r="AD48" s="595">
        <f>255*0+128</f>
        <v>128</v>
      </c>
      <c r="AE48" s="596">
        <f>209916*0+104958</f>
        <v>104958</v>
      </c>
      <c r="AF48" s="8"/>
      <c r="AG48" s="8">
        <f t="shared" si="12"/>
        <v>0</v>
      </c>
      <c r="AH48" s="5"/>
      <c r="AI48" s="8">
        <f t="shared" si="13"/>
        <v>0</v>
      </c>
      <c r="AJ48" s="5"/>
      <c r="AK48" s="8">
        <f t="shared" si="14"/>
        <v>0</v>
      </c>
      <c r="AL48" s="5"/>
      <c r="AM48" s="8">
        <f t="shared" si="15"/>
        <v>0</v>
      </c>
      <c r="AN48" s="5"/>
      <c r="AO48" s="8">
        <f t="shared" si="16"/>
        <v>0</v>
      </c>
      <c r="AP48" s="5"/>
      <c r="AQ48" s="8">
        <f t="shared" si="17"/>
        <v>0</v>
      </c>
      <c r="AR48" s="5"/>
      <c r="AS48" s="8">
        <f t="shared" si="18"/>
        <v>0</v>
      </c>
      <c r="AT48" s="5"/>
      <c r="AU48" s="8">
        <f t="shared" si="19"/>
        <v>0</v>
      </c>
      <c r="AV48" s="5"/>
      <c r="AW48" s="8">
        <f t="shared" si="20"/>
        <v>0</v>
      </c>
      <c r="AX48" s="5"/>
      <c r="AY48" s="8">
        <f t="shared" si="21"/>
        <v>0</v>
      </c>
      <c r="AZ48" s="5"/>
      <c r="BA48" s="8">
        <f t="shared" si="22"/>
        <v>0</v>
      </c>
      <c r="BB48" s="5"/>
      <c r="BC48" s="8">
        <f t="shared" si="23"/>
        <v>0</v>
      </c>
      <c r="BD48" s="5"/>
      <c r="BE48" s="8">
        <f t="shared" si="24"/>
        <v>0</v>
      </c>
      <c r="BF48" s="595">
        <f>65*0+33</f>
        <v>33</v>
      </c>
      <c r="BG48" s="596">
        <f>49124*0+24562</f>
        <v>24562</v>
      </c>
      <c r="BH48" s="5"/>
      <c r="BI48" s="8">
        <f t="shared" si="26"/>
        <v>0</v>
      </c>
      <c r="BJ48" s="595">
        <f>53*0+27</f>
        <v>27</v>
      </c>
      <c r="BK48" s="596">
        <f>43023*0+21512</f>
        <v>21512</v>
      </c>
      <c r="BL48" s="595">
        <f>57*0+29</f>
        <v>29</v>
      </c>
      <c r="BM48" s="596">
        <f>44506*0+22253</f>
        <v>22253</v>
      </c>
      <c r="BN48" s="596">
        <f>91*0+46</f>
        <v>46</v>
      </c>
      <c r="BO48" s="596">
        <f>67723*0+33862</f>
        <v>33862</v>
      </c>
      <c r="BP48" s="8"/>
      <c r="BQ48" s="8">
        <f t="shared" si="30"/>
        <v>0</v>
      </c>
      <c r="BR48" s="8"/>
      <c r="BS48" s="8">
        <f t="shared" si="31"/>
        <v>0</v>
      </c>
      <c r="BT48" s="8"/>
      <c r="BU48" s="8">
        <f t="shared" si="32"/>
        <v>0</v>
      </c>
      <c r="BV48" s="5"/>
      <c r="BW48" s="8">
        <f t="shared" si="33"/>
        <v>0</v>
      </c>
      <c r="BX48" s="205">
        <f t="shared" si="34"/>
        <v>640.7</v>
      </c>
      <c r="BY48" s="205">
        <f t="shared" si="35"/>
        <v>503392</v>
      </c>
      <c r="BZ48" s="52"/>
      <c r="CA48" s="52"/>
      <c r="CB48" s="52"/>
    </row>
    <row r="49" spans="1:80" ht="15" customHeight="1">
      <c r="A49" s="173">
        <v>38</v>
      </c>
      <c r="B49" s="817" t="s">
        <v>258</v>
      </c>
      <c r="C49" s="818"/>
      <c r="D49" s="818"/>
      <c r="E49" s="819"/>
      <c r="F49" s="86" t="s">
        <v>44</v>
      </c>
      <c r="G49" s="86">
        <v>400</v>
      </c>
      <c r="H49" s="5"/>
      <c r="I49" s="8">
        <f t="shared" si="0"/>
        <v>0</v>
      </c>
      <c r="J49" s="5"/>
      <c r="K49" s="8">
        <f t="shared" si="1"/>
        <v>0</v>
      </c>
      <c r="L49" s="5"/>
      <c r="M49" s="8">
        <f t="shared" si="2"/>
        <v>0</v>
      </c>
      <c r="N49" s="5"/>
      <c r="O49" s="8">
        <f t="shared" si="3"/>
        <v>0</v>
      </c>
      <c r="P49" s="5"/>
      <c r="Q49" s="8">
        <f t="shared" si="4"/>
        <v>0</v>
      </c>
      <c r="R49" s="5"/>
      <c r="S49" s="146">
        <f t="shared" si="5"/>
        <v>0</v>
      </c>
      <c r="T49" s="5"/>
      <c r="U49" s="8">
        <f t="shared" si="6"/>
        <v>0</v>
      </c>
      <c r="V49" s="5"/>
      <c r="W49" s="8">
        <f t="shared" si="7"/>
        <v>0</v>
      </c>
      <c r="X49" s="5"/>
      <c r="Y49" s="8">
        <f t="shared" si="8"/>
        <v>0</v>
      </c>
      <c r="Z49" s="5"/>
      <c r="AA49" s="8">
        <f t="shared" si="9"/>
        <v>0</v>
      </c>
      <c r="AB49" s="5"/>
      <c r="AC49" s="8">
        <f t="shared" si="10"/>
        <v>0</v>
      </c>
      <c r="AD49" s="5"/>
      <c r="AE49" s="8">
        <f t="shared" si="11"/>
        <v>0</v>
      </c>
      <c r="AF49" s="8"/>
      <c r="AG49" s="8">
        <f t="shared" si="12"/>
        <v>0</v>
      </c>
      <c r="AH49" s="5"/>
      <c r="AI49" s="8">
        <f t="shared" si="13"/>
        <v>0</v>
      </c>
      <c r="AJ49" s="5"/>
      <c r="AK49" s="8">
        <f t="shared" si="14"/>
        <v>0</v>
      </c>
      <c r="AL49" s="5"/>
      <c r="AM49" s="8">
        <f t="shared" si="15"/>
        <v>0</v>
      </c>
      <c r="AN49" s="5"/>
      <c r="AO49" s="8">
        <f t="shared" si="16"/>
        <v>0</v>
      </c>
      <c r="AP49" s="5"/>
      <c r="AQ49" s="8">
        <f t="shared" si="17"/>
        <v>0</v>
      </c>
      <c r="AR49" s="5"/>
      <c r="AS49" s="8">
        <f t="shared" si="18"/>
        <v>0</v>
      </c>
      <c r="AT49" s="5"/>
      <c r="AU49" s="8">
        <f t="shared" si="19"/>
        <v>0</v>
      </c>
      <c r="AV49" s="5"/>
      <c r="AW49" s="8">
        <f t="shared" si="20"/>
        <v>0</v>
      </c>
      <c r="AX49" s="5"/>
      <c r="AY49" s="8">
        <f t="shared" si="21"/>
        <v>0</v>
      </c>
      <c r="AZ49" s="5"/>
      <c r="BA49" s="8">
        <f t="shared" si="22"/>
        <v>0</v>
      </c>
      <c r="BB49" s="5"/>
      <c r="BC49" s="8">
        <f t="shared" si="23"/>
        <v>0</v>
      </c>
      <c r="BD49" s="5"/>
      <c r="BE49" s="8">
        <f t="shared" si="24"/>
        <v>0</v>
      </c>
      <c r="BF49" s="5"/>
      <c r="BG49" s="8">
        <f t="shared" si="25"/>
        <v>0</v>
      </c>
      <c r="BH49" s="5"/>
      <c r="BI49" s="8">
        <f t="shared" si="26"/>
        <v>0</v>
      </c>
      <c r="BJ49" s="5"/>
      <c r="BK49" s="8">
        <f t="shared" si="27"/>
        <v>0</v>
      </c>
      <c r="BL49" s="5"/>
      <c r="BM49" s="8">
        <f t="shared" si="28"/>
        <v>0</v>
      </c>
      <c r="BN49" s="8"/>
      <c r="BO49" s="8">
        <f t="shared" si="29"/>
        <v>0</v>
      </c>
      <c r="BP49" s="8"/>
      <c r="BQ49" s="8">
        <f t="shared" si="30"/>
        <v>0</v>
      </c>
      <c r="BR49" s="8"/>
      <c r="BS49" s="8">
        <f t="shared" si="31"/>
        <v>0</v>
      </c>
      <c r="BT49" s="8"/>
      <c r="BU49" s="8">
        <f t="shared" si="32"/>
        <v>0</v>
      </c>
      <c r="BV49" s="5"/>
      <c r="BW49" s="8">
        <f t="shared" si="33"/>
        <v>0</v>
      </c>
      <c r="BX49" s="205">
        <f t="shared" si="34"/>
        <v>0</v>
      </c>
      <c r="BY49" s="205">
        <f t="shared" si="35"/>
        <v>0</v>
      </c>
      <c r="BZ49" s="52"/>
      <c r="CA49" s="52"/>
      <c r="CB49" s="52"/>
    </row>
    <row r="50" spans="1:80" ht="15" customHeight="1">
      <c r="A50" s="173">
        <v>39</v>
      </c>
      <c r="B50" s="817" t="s">
        <v>52</v>
      </c>
      <c r="C50" s="818"/>
      <c r="D50" s="818"/>
      <c r="E50" s="819"/>
      <c r="F50" s="86" t="s">
        <v>17</v>
      </c>
      <c r="G50" s="86">
        <v>2700</v>
      </c>
      <c r="H50" s="5"/>
      <c r="I50" s="8">
        <f t="shared" si="0"/>
        <v>0</v>
      </c>
      <c r="J50" s="5"/>
      <c r="K50" s="8">
        <f t="shared" si="1"/>
        <v>0</v>
      </c>
      <c r="L50" s="5"/>
      <c r="M50" s="8">
        <f t="shared" si="2"/>
        <v>0</v>
      </c>
      <c r="N50" s="5"/>
      <c r="O50" s="8">
        <f t="shared" si="3"/>
        <v>0</v>
      </c>
      <c r="P50" s="5"/>
      <c r="Q50" s="8">
        <f t="shared" si="4"/>
        <v>0</v>
      </c>
      <c r="R50" s="5"/>
      <c r="S50" s="146">
        <f t="shared" si="5"/>
        <v>0</v>
      </c>
      <c r="T50" s="5"/>
      <c r="U50" s="8">
        <f t="shared" si="6"/>
        <v>0</v>
      </c>
      <c r="V50" s="5"/>
      <c r="W50" s="8">
        <f t="shared" si="7"/>
        <v>0</v>
      </c>
      <c r="X50" s="5"/>
      <c r="Y50" s="8">
        <f t="shared" si="8"/>
        <v>0</v>
      </c>
      <c r="Z50" s="5"/>
      <c r="AA50" s="8">
        <f t="shared" si="9"/>
        <v>0</v>
      </c>
      <c r="AB50" s="5"/>
      <c r="AC50" s="8">
        <f t="shared" si="10"/>
        <v>0</v>
      </c>
      <c r="AD50" s="5"/>
      <c r="AE50" s="8">
        <f t="shared" si="11"/>
        <v>0</v>
      </c>
      <c r="AF50" s="8"/>
      <c r="AG50" s="8">
        <f t="shared" si="12"/>
        <v>0</v>
      </c>
      <c r="AH50" s="5"/>
      <c r="AI50" s="8">
        <f t="shared" si="13"/>
        <v>0</v>
      </c>
      <c r="AJ50" s="5"/>
      <c r="AK50" s="8">
        <f t="shared" si="14"/>
        <v>0</v>
      </c>
      <c r="AL50" s="5"/>
      <c r="AM50" s="8">
        <f t="shared" si="15"/>
        <v>0</v>
      </c>
      <c r="AN50" s="5"/>
      <c r="AO50" s="8">
        <f t="shared" si="16"/>
        <v>0</v>
      </c>
      <c r="AP50" s="5"/>
      <c r="AQ50" s="8">
        <f t="shared" si="17"/>
        <v>0</v>
      </c>
      <c r="AR50" s="5"/>
      <c r="AS50" s="8">
        <f t="shared" si="18"/>
        <v>0</v>
      </c>
      <c r="AT50" s="5"/>
      <c r="AU50" s="8">
        <f t="shared" si="19"/>
        <v>0</v>
      </c>
      <c r="AV50" s="5"/>
      <c r="AW50" s="8">
        <f t="shared" si="20"/>
        <v>0</v>
      </c>
      <c r="AX50" s="5"/>
      <c r="AY50" s="8">
        <f t="shared" si="21"/>
        <v>0</v>
      </c>
      <c r="AZ50" s="5"/>
      <c r="BA50" s="8">
        <f t="shared" si="22"/>
        <v>0</v>
      </c>
      <c r="BB50" s="5"/>
      <c r="BC50" s="8">
        <f t="shared" si="23"/>
        <v>0</v>
      </c>
      <c r="BD50" s="5"/>
      <c r="BE50" s="8">
        <f t="shared" si="24"/>
        <v>0</v>
      </c>
      <c r="BF50" s="5"/>
      <c r="BG50" s="8">
        <f t="shared" si="25"/>
        <v>0</v>
      </c>
      <c r="BH50" s="5"/>
      <c r="BI50" s="8">
        <f t="shared" si="26"/>
        <v>0</v>
      </c>
      <c r="BJ50" s="5"/>
      <c r="BK50" s="8">
        <f t="shared" si="27"/>
        <v>0</v>
      </c>
      <c r="BL50" s="5"/>
      <c r="BM50" s="8">
        <f t="shared" si="28"/>
        <v>0</v>
      </c>
      <c r="BN50" s="8"/>
      <c r="BO50" s="8">
        <f t="shared" si="29"/>
        <v>0</v>
      </c>
      <c r="BP50" s="8"/>
      <c r="BQ50" s="8">
        <f t="shared" si="30"/>
        <v>0</v>
      </c>
      <c r="BR50" s="8"/>
      <c r="BS50" s="8">
        <f t="shared" si="31"/>
        <v>0</v>
      </c>
      <c r="BT50" s="8"/>
      <c r="BU50" s="8">
        <f t="shared" si="32"/>
        <v>0</v>
      </c>
      <c r="BV50" s="5"/>
      <c r="BW50" s="8">
        <f t="shared" si="33"/>
        <v>0</v>
      </c>
      <c r="BX50" s="205">
        <f t="shared" si="34"/>
        <v>0</v>
      </c>
      <c r="BY50" s="205">
        <f t="shared" si="35"/>
        <v>0</v>
      </c>
      <c r="BZ50" s="52"/>
      <c r="CA50" s="52"/>
      <c r="CB50" s="52"/>
    </row>
    <row r="51" spans="1:80" ht="15" customHeight="1">
      <c r="A51" s="173">
        <v>40</v>
      </c>
      <c r="B51" s="817" t="s">
        <v>53</v>
      </c>
      <c r="C51" s="818"/>
      <c r="D51" s="818"/>
      <c r="E51" s="819"/>
      <c r="F51" s="86" t="s">
        <v>17</v>
      </c>
      <c r="G51" s="86">
        <v>3700</v>
      </c>
      <c r="H51" s="5"/>
      <c r="I51" s="8">
        <f t="shared" si="0"/>
        <v>0</v>
      </c>
      <c r="J51" s="5"/>
      <c r="K51" s="8">
        <f t="shared" si="1"/>
        <v>0</v>
      </c>
      <c r="L51" s="5"/>
      <c r="M51" s="8">
        <f t="shared" si="2"/>
        <v>0</v>
      </c>
      <c r="N51" s="5"/>
      <c r="O51" s="8">
        <f t="shared" si="3"/>
        <v>0</v>
      </c>
      <c r="P51" s="5"/>
      <c r="Q51" s="8">
        <f t="shared" si="4"/>
        <v>0</v>
      </c>
      <c r="R51" s="5"/>
      <c r="S51" s="146">
        <f t="shared" si="5"/>
        <v>0</v>
      </c>
      <c r="T51" s="5"/>
      <c r="U51" s="8">
        <f t="shared" si="6"/>
        <v>0</v>
      </c>
      <c r="V51" s="5"/>
      <c r="W51" s="8">
        <f t="shared" si="7"/>
        <v>0</v>
      </c>
      <c r="X51" s="5"/>
      <c r="Y51" s="8">
        <f t="shared" si="8"/>
        <v>0</v>
      </c>
      <c r="Z51" s="5"/>
      <c r="AA51" s="8">
        <f t="shared" si="9"/>
        <v>0</v>
      </c>
      <c r="AB51" s="5"/>
      <c r="AC51" s="8">
        <f t="shared" si="10"/>
        <v>0</v>
      </c>
      <c r="AD51" s="5"/>
      <c r="AE51" s="8">
        <f t="shared" si="11"/>
        <v>0</v>
      </c>
      <c r="AF51" s="8"/>
      <c r="AG51" s="8">
        <f t="shared" si="12"/>
        <v>0</v>
      </c>
      <c r="AH51" s="5"/>
      <c r="AI51" s="8">
        <f t="shared" si="13"/>
        <v>0</v>
      </c>
      <c r="AJ51" s="5"/>
      <c r="AK51" s="8">
        <f t="shared" si="14"/>
        <v>0</v>
      </c>
      <c r="AL51" s="5"/>
      <c r="AM51" s="8">
        <f t="shared" si="15"/>
        <v>0</v>
      </c>
      <c r="AN51" s="5"/>
      <c r="AO51" s="8">
        <f t="shared" si="16"/>
        <v>0</v>
      </c>
      <c r="AP51" s="5"/>
      <c r="AQ51" s="8">
        <f t="shared" si="17"/>
        <v>0</v>
      </c>
      <c r="AR51" s="5"/>
      <c r="AS51" s="8">
        <f t="shared" si="18"/>
        <v>0</v>
      </c>
      <c r="AT51" s="5"/>
      <c r="AU51" s="8">
        <f t="shared" si="19"/>
        <v>0</v>
      </c>
      <c r="AV51" s="5"/>
      <c r="AW51" s="8">
        <f t="shared" si="20"/>
        <v>0</v>
      </c>
      <c r="AX51" s="5"/>
      <c r="AY51" s="8">
        <f t="shared" si="21"/>
        <v>0</v>
      </c>
      <c r="AZ51" s="5"/>
      <c r="BA51" s="8">
        <f t="shared" si="22"/>
        <v>0</v>
      </c>
      <c r="BB51" s="5"/>
      <c r="BC51" s="8">
        <f t="shared" si="23"/>
        <v>0</v>
      </c>
      <c r="BD51" s="5"/>
      <c r="BE51" s="8">
        <f t="shared" si="24"/>
        <v>0</v>
      </c>
      <c r="BF51" s="5"/>
      <c r="BG51" s="8">
        <f t="shared" si="25"/>
        <v>0</v>
      </c>
      <c r="BH51" s="5"/>
      <c r="BI51" s="8">
        <f t="shared" si="26"/>
        <v>0</v>
      </c>
      <c r="BJ51" s="5"/>
      <c r="BK51" s="8">
        <f t="shared" si="27"/>
        <v>0</v>
      </c>
      <c r="BL51" s="5"/>
      <c r="BM51" s="8">
        <f t="shared" si="28"/>
        <v>0</v>
      </c>
      <c r="BN51" s="8"/>
      <c r="BO51" s="8">
        <f t="shared" si="29"/>
        <v>0</v>
      </c>
      <c r="BP51" s="8"/>
      <c r="BQ51" s="8">
        <f t="shared" si="30"/>
        <v>0</v>
      </c>
      <c r="BR51" s="8"/>
      <c r="BS51" s="8">
        <f t="shared" si="31"/>
        <v>0</v>
      </c>
      <c r="BT51" s="8"/>
      <c r="BU51" s="8">
        <f t="shared" si="32"/>
        <v>0</v>
      </c>
      <c r="BV51" s="5"/>
      <c r="BW51" s="8">
        <f t="shared" si="33"/>
        <v>0</v>
      </c>
      <c r="BX51" s="205">
        <f t="shared" si="34"/>
        <v>0</v>
      </c>
      <c r="BY51" s="205">
        <f t="shared" si="35"/>
        <v>0</v>
      </c>
      <c r="BZ51" s="52"/>
      <c r="CA51" s="52"/>
      <c r="CB51" s="52"/>
    </row>
    <row r="52" spans="1:80" ht="15" customHeight="1">
      <c r="A52" s="173">
        <v>41</v>
      </c>
      <c r="B52" s="813" t="s">
        <v>259</v>
      </c>
      <c r="C52" s="818"/>
      <c r="D52" s="818"/>
      <c r="E52" s="819"/>
      <c r="F52" s="86" t="s">
        <v>17</v>
      </c>
      <c r="G52" s="86">
        <v>12500</v>
      </c>
      <c r="H52" s="5"/>
      <c r="I52" s="8">
        <f t="shared" si="0"/>
        <v>0</v>
      </c>
      <c r="J52" s="5"/>
      <c r="K52" s="8">
        <f t="shared" si="1"/>
        <v>0</v>
      </c>
      <c r="L52" s="5"/>
      <c r="M52" s="8">
        <f t="shared" si="2"/>
        <v>0</v>
      </c>
      <c r="N52" s="5">
        <v>1</v>
      </c>
      <c r="O52" s="8">
        <f t="shared" si="3"/>
        <v>12500</v>
      </c>
      <c r="P52" s="5"/>
      <c r="Q52" s="8">
        <f t="shared" si="4"/>
        <v>0</v>
      </c>
      <c r="R52" s="5"/>
      <c r="S52" s="146">
        <f t="shared" si="5"/>
        <v>0</v>
      </c>
      <c r="T52" s="5"/>
      <c r="U52" s="8">
        <f t="shared" si="6"/>
        <v>0</v>
      </c>
      <c r="V52" s="5"/>
      <c r="W52" s="8">
        <f t="shared" si="7"/>
        <v>0</v>
      </c>
      <c r="X52" s="5"/>
      <c r="Y52" s="8">
        <f t="shared" si="8"/>
        <v>0</v>
      </c>
      <c r="Z52" s="5"/>
      <c r="AA52" s="8">
        <f t="shared" si="9"/>
        <v>0</v>
      </c>
      <c r="AB52" s="5"/>
      <c r="AC52" s="8">
        <f t="shared" si="10"/>
        <v>0</v>
      </c>
      <c r="AD52" s="5"/>
      <c r="AE52" s="8">
        <f t="shared" si="11"/>
        <v>0</v>
      </c>
      <c r="AF52" s="8"/>
      <c r="AG52" s="8">
        <f t="shared" si="12"/>
        <v>0</v>
      </c>
      <c r="AH52" s="5"/>
      <c r="AI52" s="8">
        <f t="shared" si="13"/>
        <v>0</v>
      </c>
      <c r="AJ52" s="5"/>
      <c r="AK52" s="8">
        <f t="shared" si="14"/>
        <v>0</v>
      </c>
      <c r="AL52" s="5"/>
      <c r="AM52" s="8">
        <f t="shared" si="15"/>
        <v>0</v>
      </c>
      <c r="AN52" s="5"/>
      <c r="AO52" s="8">
        <f t="shared" si="16"/>
        <v>0</v>
      </c>
      <c r="AP52" s="5"/>
      <c r="AQ52" s="8">
        <f t="shared" si="17"/>
        <v>0</v>
      </c>
      <c r="AR52" s="5"/>
      <c r="AS52" s="8">
        <f t="shared" si="18"/>
        <v>0</v>
      </c>
      <c r="AT52" s="5"/>
      <c r="AU52" s="8">
        <f t="shared" si="19"/>
        <v>0</v>
      </c>
      <c r="AV52" s="5"/>
      <c r="AW52" s="8">
        <f t="shared" si="20"/>
        <v>0</v>
      </c>
      <c r="AX52" s="5"/>
      <c r="AY52" s="8">
        <f t="shared" si="21"/>
        <v>0</v>
      </c>
      <c r="AZ52" s="5"/>
      <c r="BA52" s="8">
        <f t="shared" si="22"/>
        <v>0</v>
      </c>
      <c r="BB52" s="5"/>
      <c r="BC52" s="8">
        <f t="shared" si="23"/>
        <v>0</v>
      </c>
      <c r="BD52" s="5"/>
      <c r="BE52" s="8">
        <f t="shared" si="24"/>
        <v>0</v>
      </c>
      <c r="BF52" s="5"/>
      <c r="BG52" s="8">
        <f t="shared" si="25"/>
        <v>0</v>
      </c>
      <c r="BH52" s="5"/>
      <c r="BI52" s="8">
        <f t="shared" si="26"/>
        <v>0</v>
      </c>
      <c r="BJ52" s="5"/>
      <c r="BK52" s="8">
        <f t="shared" si="27"/>
        <v>0</v>
      </c>
      <c r="BL52" s="5"/>
      <c r="BM52" s="8">
        <f t="shared" si="28"/>
        <v>0</v>
      </c>
      <c r="BN52" s="8"/>
      <c r="BO52" s="8">
        <f t="shared" si="29"/>
        <v>0</v>
      </c>
      <c r="BP52" s="8"/>
      <c r="BQ52" s="8">
        <f t="shared" si="30"/>
        <v>0</v>
      </c>
      <c r="BR52" s="8"/>
      <c r="BS52" s="8">
        <f t="shared" si="31"/>
        <v>0</v>
      </c>
      <c r="BT52" s="8"/>
      <c r="BU52" s="8">
        <f t="shared" si="32"/>
        <v>0</v>
      </c>
      <c r="BV52" s="5"/>
      <c r="BW52" s="8">
        <f t="shared" si="33"/>
        <v>0</v>
      </c>
      <c r="BX52" s="205">
        <f t="shared" si="34"/>
        <v>1</v>
      </c>
      <c r="BY52" s="205">
        <f t="shared" si="35"/>
        <v>12500</v>
      </c>
      <c r="BZ52" s="52"/>
      <c r="CA52" s="52"/>
      <c r="CB52" s="52"/>
    </row>
    <row r="53" spans="1:80" ht="15" customHeight="1">
      <c r="A53" s="173">
        <v>42</v>
      </c>
      <c r="B53" s="813" t="s">
        <v>76</v>
      </c>
      <c r="C53" s="814"/>
      <c r="D53" s="814"/>
      <c r="E53" s="815"/>
      <c r="F53" s="86" t="s">
        <v>17</v>
      </c>
      <c r="G53" s="86">
        <v>5000</v>
      </c>
      <c r="H53" s="5"/>
      <c r="I53" s="8">
        <f t="shared" si="0"/>
        <v>0</v>
      </c>
      <c r="J53" s="5"/>
      <c r="K53" s="8">
        <f t="shared" si="1"/>
        <v>0</v>
      </c>
      <c r="L53" s="5"/>
      <c r="M53" s="8">
        <f t="shared" si="2"/>
        <v>0</v>
      </c>
      <c r="N53" s="5"/>
      <c r="O53" s="8">
        <f t="shared" si="3"/>
        <v>0</v>
      </c>
      <c r="P53" s="5"/>
      <c r="Q53" s="8">
        <f t="shared" si="4"/>
        <v>0</v>
      </c>
      <c r="R53" s="5"/>
      <c r="S53" s="146">
        <f t="shared" si="5"/>
        <v>0</v>
      </c>
      <c r="T53" s="5"/>
      <c r="U53" s="8">
        <f t="shared" si="6"/>
        <v>0</v>
      </c>
      <c r="V53" s="5"/>
      <c r="W53" s="8">
        <f t="shared" si="7"/>
        <v>0</v>
      </c>
      <c r="X53" s="5"/>
      <c r="Y53" s="8">
        <f t="shared" si="8"/>
        <v>0</v>
      </c>
      <c r="Z53" s="5"/>
      <c r="AA53" s="8">
        <f t="shared" si="9"/>
        <v>0</v>
      </c>
      <c r="AB53" s="5"/>
      <c r="AC53" s="8">
        <f t="shared" si="10"/>
        <v>0</v>
      </c>
      <c r="AD53" s="5"/>
      <c r="AE53" s="8">
        <f t="shared" si="11"/>
        <v>0</v>
      </c>
      <c r="AF53" s="8"/>
      <c r="AG53" s="8">
        <f t="shared" si="12"/>
        <v>0</v>
      </c>
      <c r="AH53" s="5"/>
      <c r="AI53" s="8">
        <f t="shared" si="13"/>
        <v>0</v>
      </c>
      <c r="AJ53" s="5"/>
      <c r="AK53" s="8">
        <f t="shared" si="14"/>
        <v>0</v>
      </c>
      <c r="AL53" s="5"/>
      <c r="AM53" s="8">
        <f t="shared" si="15"/>
        <v>0</v>
      </c>
      <c r="AN53" s="5"/>
      <c r="AO53" s="8">
        <f t="shared" si="16"/>
        <v>0</v>
      </c>
      <c r="AP53" s="5"/>
      <c r="AQ53" s="8">
        <f t="shared" si="17"/>
        <v>0</v>
      </c>
      <c r="AR53" s="5"/>
      <c r="AS53" s="8">
        <f t="shared" si="18"/>
        <v>0</v>
      </c>
      <c r="AT53" s="5"/>
      <c r="AU53" s="8">
        <f t="shared" si="19"/>
        <v>0</v>
      </c>
      <c r="AV53" s="5"/>
      <c r="AW53" s="8">
        <f t="shared" si="20"/>
        <v>0</v>
      </c>
      <c r="AX53" s="5"/>
      <c r="AY53" s="8">
        <f t="shared" si="21"/>
        <v>0</v>
      </c>
      <c r="AZ53" s="5"/>
      <c r="BA53" s="8">
        <f t="shared" si="22"/>
        <v>0</v>
      </c>
      <c r="BB53" s="5"/>
      <c r="BC53" s="8">
        <f t="shared" si="23"/>
        <v>0</v>
      </c>
      <c r="BD53" s="5"/>
      <c r="BE53" s="8">
        <f t="shared" si="24"/>
        <v>0</v>
      </c>
      <c r="BF53" s="5"/>
      <c r="BG53" s="8">
        <f t="shared" si="25"/>
        <v>0</v>
      </c>
      <c r="BH53" s="5"/>
      <c r="BI53" s="8">
        <f t="shared" si="26"/>
        <v>0</v>
      </c>
      <c r="BJ53" s="5"/>
      <c r="BK53" s="8">
        <f t="shared" si="27"/>
        <v>0</v>
      </c>
      <c r="BL53" s="5"/>
      <c r="BM53" s="8">
        <f t="shared" si="28"/>
        <v>0</v>
      </c>
      <c r="BN53" s="8"/>
      <c r="BO53" s="8">
        <f t="shared" si="29"/>
        <v>0</v>
      </c>
      <c r="BP53" s="8"/>
      <c r="BQ53" s="8">
        <f t="shared" si="30"/>
        <v>0</v>
      </c>
      <c r="BR53" s="8"/>
      <c r="BS53" s="8">
        <f t="shared" si="31"/>
        <v>0</v>
      </c>
      <c r="BT53" s="8"/>
      <c r="BU53" s="8">
        <f t="shared" si="32"/>
        <v>0</v>
      </c>
      <c r="BV53" s="5"/>
      <c r="BW53" s="8">
        <f t="shared" si="33"/>
        <v>0</v>
      </c>
      <c r="BX53" s="205">
        <f t="shared" si="34"/>
        <v>0</v>
      </c>
      <c r="BY53" s="205">
        <f t="shared" si="35"/>
        <v>0</v>
      </c>
      <c r="BZ53" s="52"/>
      <c r="CA53" s="52"/>
      <c r="CB53" s="52"/>
    </row>
    <row r="54" spans="1:80" ht="15" customHeight="1">
      <c r="A54" s="173">
        <v>43</v>
      </c>
      <c r="B54" s="817" t="s">
        <v>102</v>
      </c>
      <c r="C54" s="818"/>
      <c r="D54" s="818"/>
      <c r="E54" s="819"/>
      <c r="F54" s="86" t="s">
        <v>17</v>
      </c>
      <c r="G54" s="86">
        <v>14000</v>
      </c>
      <c r="H54" s="5"/>
      <c r="I54" s="8">
        <f t="shared" si="0"/>
        <v>0</v>
      </c>
      <c r="J54" s="5"/>
      <c r="K54" s="8">
        <f t="shared" si="1"/>
        <v>0</v>
      </c>
      <c r="L54" s="5"/>
      <c r="M54" s="8">
        <f t="shared" si="2"/>
        <v>0</v>
      </c>
      <c r="N54" s="5"/>
      <c r="O54" s="8">
        <f t="shared" si="3"/>
        <v>0</v>
      </c>
      <c r="P54" s="5"/>
      <c r="Q54" s="8">
        <f t="shared" si="4"/>
        <v>0</v>
      </c>
      <c r="R54" s="5"/>
      <c r="S54" s="146">
        <f t="shared" si="5"/>
        <v>0</v>
      </c>
      <c r="T54" s="5"/>
      <c r="U54" s="8">
        <f t="shared" si="6"/>
        <v>0</v>
      </c>
      <c r="V54" s="5"/>
      <c r="W54" s="8">
        <f t="shared" si="7"/>
        <v>0</v>
      </c>
      <c r="X54" s="5"/>
      <c r="Y54" s="8">
        <f t="shared" si="8"/>
        <v>0</v>
      </c>
      <c r="Z54" s="5"/>
      <c r="AA54" s="8">
        <f t="shared" si="9"/>
        <v>0</v>
      </c>
      <c r="AB54" s="5"/>
      <c r="AC54" s="8">
        <f t="shared" si="10"/>
        <v>0</v>
      </c>
      <c r="AD54" s="5"/>
      <c r="AE54" s="8">
        <f t="shared" si="11"/>
        <v>0</v>
      </c>
      <c r="AF54" s="8"/>
      <c r="AG54" s="8">
        <f t="shared" si="12"/>
        <v>0</v>
      </c>
      <c r="AH54" s="5"/>
      <c r="AI54" s="8">
        <f t="shared" si="13"/>
        <v>0</v>
      </c>
      <c r="AJ54" s="5"/>
      <c r="AK54" s="8">
        <f t="shared" si="14"/>
        <v>0</v>
      </c>
      <c r="AL54" s="5"/>
      <c r="AM54" s="8">
        <f t="shared" si="15"/>
        <v>0</v>
      </c>
      <c r="AN54" s="5"/>
      <c r="AO54" s="8">
        <f t="shared" si="16"/>
        <v>0</v>
      </c>
      <c r="AP54" s="5"/>
      <c r="AQ54" s="8">
        <f t="shared" si="17"/>
        <v>0</v>
      </c>
      <c r="AR54" s="5"/>
      <c r="AS54" s="8">
        <f t="shared" si="18"/>
        <v>0</v>
      </c>
      <c r="AT54" s="5"/>
      <c r="AU54" s="8">
        <f t="shared" si="19"/>
        <v>0</v>
      </c>
      <c r="AV54" s="5"/>
      <c r="AW54" s="8">
        <f t="shared" si="20"/>
        <v>0</v>
      </c>
      <c r="AX54" s="5"/>
      <c r="AY54" s="8">
        <f t="shared" si="21"/>
        <v>0</v>
      </c>
      <c r="AZ54" s="5"/>
      <c r="BA54" s="8">
        <f t="shared" si="22"/>
        <v>0</v>
      </c>
      <c r="BB54" s="5"/>
      <c r="BC54" s="8">
        <f t="shared" si="23"/>
        <v>0</v>
      </c>
      <c r="BD54" s="5"/>
      <c r="BE54" s="8">
        <f t="shared" si="24"/>
        <v>0</v>
      </c>
      <c r="BF54" s="5"/>
      <c r="BG54" s="8">
        <f t="shared" si="25"/>
        <v>0</v>
      </c>
      <c r="BH54" s="5"/>
      <c r="BI54" s="8">
        <f t="shared" si="26"/>
        <v>0</v>
      </c>
      <c r="BJ54" s="5"/>
      <c r="BK54" s="8">
        <f t="shared" si="27"/>
        <v>0</v>
      </c>
      <c r="BL54" s="5"/>
      <c r="BM54" s="8">
        <f t="shared" si="28"/>
        <v>0</v>
      </c>
      <c r="BN54" s="8"/>
      <c r="BO54" s="8">
        <f t="shared" si="29"/>
        <v>0</v>
      </c>
      <c r="BP54" s="8"/>
      <c r="BQ54" s="8">
        <f t="shared" si="30"/>
        <v>0</v>
      </c>
      <c r="BR54" s="8"/>
      <c r="BS54" s="8">
        <f t="shared" si="31"/>
        <v>0</v>
      </c>
      <c r="BT54" s="8"/>
      <c r="BU54" s="8">
        <f t="shared" si="32"/>
        <v>0</v>
      </c>
      <c r="BV54" s="5"/>
      <c r="BW54" s="8">
        <f t="shared" si="33"/>
        <v>0</v>
      </c>
      <c r="BX54" s="205">
        <f t="shared" si="34"/>
        <v>0</v>
      </c>
      <c r="BY54" s="205">
        <f t="shared" si="35"/>
        <v>0</v>
      </c>
      <c r="BZ54" s="52"/>
      <c r="CA54" s="52"/>
      <c r="CB54" s="52"/>
    </row>
    <row r="55" spans="1:80" ht="15" customHeight="1">
      <c r="A55" s="173">
        <v>44</v>
      </c>
      <c r="B55" s="817" t="s">
        <v>112</v>
      </c>
      <c r="C55" s="818"/>
      <c r="D55" s="818"/>
      <c r="E55" s="819"/>
      <c r="F55" s="86" t="s">
        <v>17</v>
      </c>
      <c r="G55" s="86">
        <v>16000</v>
      </c>
      <c r="H55" s="5"/>
      <c r="I55" s="8">
        <f t="shared" si="0"/>
        <v>0</v>
      </c>
      <c r="J55" s="5"/>
      <c r="K55" s="8">
        <f t="shared" si="1"/>
        <v>0</v>
      </c>
      <c r="L55" s="5"/>
      <c r="M55" s="8">
        <f t="shared" si="2"/>
        <v>0</v>
      </c>
      <c r="N55" s="5"/>
      <c r="O55" s="8">
        <f t="shared" si="3"/>
        <v>0</v>
      </c>
      <c r="P55" s="5"/>
      <c r="Q55" s="8">
        <f t="shared" si="4"/>
        <v>0</v>
      </c>
      <c r="R55" s="5"/>
      <c r="S55" s="146">
        <f t="shared" si="5"/>
        <v>0</v>
      </c>
      <c r="T55" s="5"/>
      <c r="U55" s="8">
        <f t="shared" si="6"/>
        <v>0</v>
      </c>
      <c r="V55" s="5"/>
      <c r="W55" s="8">
        <f t="shared" si="7"/>
        <v>0</v>
      </c>
      <c r="X55" s="5"/>
      <c r="Y55" s="8">
        <f t="shared" si="8"/>
        <v>0</v>
      </c>
      <c r="Z55" s="5"/>
      <c r="AA55" s="8">
        <f t="shared" si="9"/>
        <v>0</v>
      </c>
      <c r="AB55" s="5"/>
      <c r="AC55" s="8">
        <f t="shared" si="10"/>
        <v>0</v>
      </c>
      <c r="AD55" s="5"/>
      <c r="AE55" s="8">
        <f t="shared" si="11"/>
        <v>0</v>
      </c>
      <c r="AF55" s="8"/>
      <c r="AG55" s="8">
        <f t="shared" si="12"/>
        <v>0</v>
      </c>
      <c r="AH55" s="5"/>
      <c r="AI55" s="8">
        <f t="shared" si="13"/>
        <v>0</v>
      </c>
      <c r="AJ55" s="5"/>
      <c r="AK55" s="8">
        <f t="shared" si="14"/>
        <v>0</v>
      </c>
      <c r="AL55" s="5"/>
      <c r="AM55" s="8">
        <f t="shared" si="15"/>
        <v>0</v>
      </c>
      <c r="AN55" s="5"/>
      <c r="AO55" s="8">
        <f t="shared" si="16"/>
        <v>0</v>
      </c>
      <c r="AP55" s="5"/>
      <c r="AQ55" s="8">
        <f t="shared" si="17"/>
        <v>0</v>
      </c>
      <c r="AR55" s="5"/>
      <c r="AS55" s="8">
        <f t="shared" si="18"/>
        <v>0</v>
      </c>
      <c r="AT55" s="5"/>
      <c r="AU55" s="8">
        <f t="shared" si="19"/>
        <v>0</v>
      </c>
      <c r="AV55" s="5"/>
      <c r="AW55" s="8">
        <f t="shared" si="20"/>
        <v>0</v>
      </c>
      <c r="AX55" s="5"/>
      <c r="AY55" s="8">
        <f t="shared" si="21"/>
        <v>0</v>
      </c>
      <c r="AZ55" s="5"/>
      <c r="BA55" s="8">
        <f t="shared" si="22"/>
        <v>0</v>
      </c>
      <c r="BB55" s="5"/>
      <c r="BC55" s="8">
        <f t="shared" si="23"/>
        <v>0</v>
      </c>
      <c r="BD55" s="5"/>
      <c r="BE55" s="8">
        <f t="shared" si="24"/>
        <v>0</v>
      </c>
      <c r="BF55" s="5"/>
      <c r="BG55" s="8">
        <f t="shared" si="25"/>
        <v>0</v>
      </c>
      <c r="BH55" s="5"/>
      <c r="BI55" s="8">
        <f t="shared" si="26"/>
        <v>0</v>
      </c>
      <c r="BJ55" s="5"/>
      <c r="BK55" s="8">
        <f t="shared" si="27"/>
        <v>0</v>
      </c>
      <c r="BL55" s="5"/>
      <c r="BM55" s="8">
        <f t="shared" si="28"/>
        <v>0</v>
      </c>
      <c r="BN55" s="8"/>
      <c r="BO55" s="8">
        <f t="shared" si="29"/>
        <v>0</v>
      </c>
      <c r="BP55" s="8"/>
      <c r="BQ55" s="8">
        <f t="shared" si="30"/>
        <v>0</v>
      </c>
      <c r="BR55" s="8"/>
      <c r="BS55" s="8">
        <f t="shared" si="31"/>
        <v>0</v>
      </c>
      <c r="BT55" s="8"/>
      <c r="BU55" s="8">
        <f t="shared" si="32"/>
        <v>0</v>
      </c>
      <c r="BV55" s="5"/>
      <c r="BW55" s="8">
        <f t="shared" si="33"/>
        <v>0</v>
      </c>
      <c r="BX55" s="205">
        <f t="shared" si="34"/>
        <v>0</v>
      </c>
      <c r="BY55" s="205">
        <f t="shared" si="35"/>
        <v>0</v>
      </c>
      <c r="BZ55" s="52"/>
      <c r="CA55" s="52"/>
      <c r="CB55" s="52"/>
    </row>
    <row r="56" spans="1:80" ht="15" customHeight="1">
      <c r="A56" s="173">
        <v>45</v>
      </c>
      <c r="B56" s="813" t="s">
        <v>111</v>
      </c>
      <c r="C56" s="814"/>
      <c r="D56" s="814"/>
      <c r="E56" s="815"/>
      <c r="F56" s="86" t="s">
        <v>17</v>
      </c>
      <c r="G56" s="86">
        <v>11000</v>
      </c>
      <c r="H56" s="5"/>
      <c r="I56" s="8">
        <f t="shared" si="0"/>
        <v>0</v>
      </c>
      <c r="J56" s="5"/>
      <c r="K56" s="8">
        <f t="shared" si="1"/>
        <v>0</v>
      </c>
      <c r="L56" s="5"/>
      <c r="M56" s="8">
        <f t="shared" si="2"/>
        <v>0</v>
      </c>
      <c r="N56" s="5"/>
      <c r="O56" s="8">
        <f t="shared" si="3"/>
        <v>0</v>
      </c>
      <c r="P56" s="5"/>
      <c r="Q56" s="8">
        <f t="shared" si="4"/>
        <v>0</v>
      </c>
      <c r="R56" s="5"/>
      <c r="S56" s="146">
        <f t="shared" si="5"/>
        <v>0</v>
      </c>
      <c r="T56" s="5"/>
      <c r="U56" s="8">
        <f t="shared" si="6"/>
        <v>0</v>
      </c>
      <c r="V56" s="5"/>
      <c r="W56" s="8">
        <f t="shared" si="7"/>
        <v>0</v>
      </c>
      <c r="X56" s="5"/>
      <c r="Y56" s="8">
        <f t="shared" si="8"/>
        <v>0</v>
      </c>
      <c r="Z56" s="5"/>
      <c r="AA56" s="8">
        <f t="shared" si="9"/>
        <v>0</v>
      </c>
      <c r="AB56" s="5"/>
      <c r="AC56" s="8">
        <f t="shared" si="10"/>
        <v>0</v>
      </c>
      <c r="AD56" s="5"/>
      <c r="AE56" s="8">
        <f t="shared" si="11"/>
        <v>0</v>
      </c>
      <c r="AF56" s="8"/>
      <c r="AG56" s="8">
        <f t="shared" si="12"/>
        <v>0</v>
      </c>
      <c r="AH56" s="5"/>
      <c r="AI56" s="8">
        <f t="shared" si="13"/>
        <v>0</v>
      </c>
      <c r="AJ56" s="5"/>
      <c r="AK56" s="8">
        <f t="shared" si="14"/>
        <v>0</v>
      </c>
      <c r="AL56" s="5"/>
      <c r="AM56" s="8">
        <f t="shared" si="15"/>
        <v>0</v>
      </c>
      <c r="AN56" s="5"/>
      <c r="AO56" s="8">
        <f t="shared" si="16"/>
        <v>0</v>
      </c>
      <c r="AP56" s="5"/>
      <c r="AQ56" s="8">
        <f t="shared" si="17"/>
        <v>0</v>
      </c>
      <c r="AR56" s="5"/>
      <c r="AS56" s="8">
        <f t="shared" si="18"/>
        <v>0</v>
      </c>
      <c r="AT56" s="5"/>
      <c r="AU56" s="8">
        <f t="shared" si="19"/>
        <v>0</v>
      </c>
      <c r="AV56" s="5"/>
      <c r="AW56" s="8">
        <f t="shared" si="20"/>
        <v>0</v>
      </c>
      <c r="AX56" s="5"/>
      <c r="AY56" s="8">
        <f t="shared" si="21"/>
        <v>0</v>
      </c>
      <c r="AZ56" s="5"/>
      <c r="BA56" s="8">
        <f t="shared" si="22"/>
        <v>0</v>
      </c>
      <c r="BB56" s="5"/>
      <c r="BC56" s="8">
        <f t="shared" si="23"/>
        <v>0</v>
      </c>
      <c r="BD56" s="5"/>
      <c r="BE56" s="8">
        <f t="shared" si="24"/>
        <v>0</v>
      </c>
      <c r="BF56" s="5"/>
      <c r="BG56" s="8">
        <f t="shared" si="25"/>
        <v>0</v>
      </c>
      <c r="BH56" s="5"/>
      <c r="BI56" s="8">
        <f t="shared" si="26"/>
        <v>0</v>
      </c>
      <c r="BJ56" s="5"/>
      <c r="BK56" s="8">
        <f t="shared" si="27"/>
        <v>0</v>
      </c>
      <c r="BL56" s="5"/>
      <c r="BM56" s="8">
        <f t="shared" si="28"/>
        <v>0</v>
      </c>
      <c r="BN56" s="8"/>
      <c r="BO56" s="8">
        <f t="shared" si="29"/>
        <v>0</v>
      </c>
      <c r="BP56" s="8"/>
      <c r="BQ56" s="8">
        <f t="shared" si="30"/>
        <v>0</v>
      </c>
      <c r="BR56" s="8"/>
      <c r="BS56" s="8">
        <f t="shared" si="31"/>
        <v>0</v>
      </c>
      <c r="BT56" s="8"/>
      <c r="BU56" s="8">
        <f t="shared" si="32"/>
        <v>0</v>
      </c>
      <c r="BV56" s="5"/>
      <c r="BW56" s="8">
        <f t="shared" si="33"/>
        <v>0</v>
      </c>
      <c r="BX56" s="205">
        <f t="shared" si="34"/>
        <v>0</v>
      </c>
      <c r="BY56" s="205">
        <f t="shared" si="35"/>
        <v>0</v>
      </c>
      <c r="BZ56" s="52"/>
      <c r="CA56" s="52"/>
      <c r="CB56" s="52"/>
    </row>
    <row r="57" spans="1:80" ht="15" customHeight="1">
      <c r="A57" s="173">
        <v>46</v>
      </c>
      <c r="B57" s="817" t="s">
        <v>131</v>
      </c>
      <c r="C57" s="814"/>
      <c r="D57" s="814"/>
      <c r="E57" s="814"/>
      <c r="F57" s="86" t="s">
        <v>17</v>
      </c>
      <c r="G57" s="86">
        <v>1400</v>
      </c>
      <c r="H57" s="5"/>
      <c r="I57" s="8">
        <f t="shared" si="0"/>
        <v>0</v>
      </c>
      <c r="J57" s="5"/>
      <c r="K57" s="8">
        <f t="shared" si="1"/>
        <v>0</v>
      </c>
      <c r="L57" s="5"/>
      <c r="M57" s="8">
        <f t="shared" si="2"/>
        <v>0</v>
      </c>
      <c r="N57" s="5"/>
      <c r="O57" s="8">
        <f t="shared" si="3"/>
        <v>0</v>
      </c>
      <c r="P57" s="5"/>
      <c r="Q57" s="8">
        <f t="shared" si="4"/>
        <v>0</v>
      </c>
      <c r="R57" s="5"/>
      <c r="S57" s="146">
        <f t="shared" si="5"/>
        <v>0</v>
      </c>
      <c r="T57" s="5"/>
      <c r="U57" s="8">
        <f t="shared" si="6"/>
        <v>0</v>
      </c>
      <c r="V57" s="5"/>
      <c r="W57" s="8">
        <f t="shared" si="7"/>
        <v>0</v>
      </c>
      <c r="X57" s="5"/>
      <c r="Y57" s="8">
        <f t="shared" si="8"/>
        <v>0</v>
      </c>
      <c r="Z57" s="5"/>
      <c r="AA57" s="8">
        <f t="shared" si="9"/>
        <v>0</v>
      </c>
      <c r="AB57" s="5"/>
      <c r="AC57" s="8">
        <f t="shared" si="10"/>
        <v>0</v>
      </c>
      <c r="AD57" s="5"/>
      <c r="AE57" s="8">
        <f t="shared" si="11"/>
        <v>0</v>
      </c>
      <c r="AF57" s="8"/>
      <c r="AG57" s="8">
        <f t="shared" si="12"/>
        <v>0</v>
      </c>
      <c r="AH57" s="5"/>
      <c r="AI57" s="8">
        <f t="shared" si="13"/>
        <v>0</v>
      </c>
      <c r="AJ57" s="5"/>
      <c r="AK57" s="8">
        <f t="shared" si="14"/>
        <v>0</v>
      </c>
      <c r="AL57" s="5"/>
      <c r="AM57" s="8">
        <f t="shared" si="15"/>
        <v>0</v>
      </c>
      <c r="AN57" s="5"/>
      <c r="AO57" s="8">
        <f t="shared" si="16"/>
        <v>0</v>
      </c>
      <c r="AP57" s="5"/>
      <c r="AQ57" s="8">
        <f t="shared" si="17"/>
        <v>0</v>
      </c>
      <c r="AR57" s="5"/>
      <c r="AS57" s="8">
        <f t="shared" si="18"/>
        <v>0</v>
      </c>
      <c r="AT57" s="5"/>
      <c r="AU57" s="8">
        <f t="shared" si="19"/>
        <v>0</v>
      </c>
      <c r="AV57" s="5"/>
      <c r="AW57" s="8">
        <f t="shared" si="20"/>
        <v>0</v>
      </c>
      <c r="AX57" s="5"/>
      <c r="AY57" s="8">
        <f t="shared" si="21"/>
        <v>0</v>
      </c>
      <c r="AZ57" s="5"/>
      <c r="BA57" s="8">
        <f t="shared" si="22"/>
        <v>0</v>
      </c>
      <c r="BB57" s="5"/>
      <c r="BC57" s="8">
        <f t="shared" si="23"/>
        <v>0</v>
      </c>
      <c r="BD57" s="5"/>
      <c r="BE57" s="8">
        <f t="shared" si="24"/>
        <v>0</v>
      </c>
      <c r="BF57" s="5"/>
      <c r="BG57" s="8">
        <f t="shared" si="25"/>
        <v>0</v>
      </c>
      <c r="BH57" s="5"/>
      <c r="BI57" s="8">
        <f t="shared" si="26"/>
        <v>0</v>
      </c>
      <c r="BJ57" s="5"/>
      <c r="BK57" s="8">
        <f t="shared" si="27"/>
        <v>0</v>
      </c>
      <c r="BL57" s="5"/>
      <c r="BM57" s="8">
        <f t="shared" si="28"/>
        <v>0</v>
      </c>
      <c r="BN57" s="8"/>
      <c r="BO57" s="8">
        <f t="shared" si="29"/>
        <v>0</v>
      </c>
      <c r="BP57" s="8"/>
      <c r="BQ57" s="8">
        <f t="shared" si="30"/>
        <v>0</v>
      </c>
      <c r="BR57" s="8"/>
      <c r="BS57" s="8">
        <f t="shared" si="31"/>
        <v>0</v>
      </c>
      <c r="BT57" s="8"/>
      <c r="BU57" s="8">
        <f t="shared" si="32"/>
        <v>0</v>
      </c>
      <c r="BV57" s="5"/>
      <c r="BW57" s="8">
        <f t="shared" si="33"/>
        <v>0</v>
      </c>
      <c r="BX57" s="205">
        <f t="shared" si="34"/>
        <v>0</v>
      </c>
      <c r="BY57" s="205">
        <f t="shared" si="35"/>
        <v>0</v>
      </c>
      <c r="BZ57" s="52"/>
      <c r="CA57" s="52"/>
      <c r="CB57" s="52"/>
    </row>
    <row r="58" spans="1:80" ht="15" customHeight="1">
      <c r="A58" s="173">
        <v>47</v>
      </c>
      <c r="B58" s="817" t="s">
        <v>132</v>
      </c>
      <c r="C58" s="814"/>
      <c r="D58" s="814"/>
      <c r="E58" s="815"/>
      <c r="F58" s="86" t="s">
        <v>17</v>
      </c>
      <c r="G58" s="86">
        <v>1500</v>
      </c>
      <c r="H58" s="5"/>
      <c r="I58" s="8">
        <f t="shared" si="0"/>
        <v>0</v>
      </c>
      <c r="J58" s="5"/>
      <c r="K58" s="8">
        <f t="shared" si="1"/>
        <v>0</v>
      </c>
      <c r="L58" s="5"/>
      <c r="M58" s="8">
        <f t="shared" si="2"/>
        <v>0</v>
      </c>
      <c r="N58" s="5"/>
      <c r="O58" s="8">
        <f t="shared" si="3"/>
        <v>0</v>
      </c>
      <c r="P58" s="5"/>
      <c r="Q58" s="8">
        <f t="shared" si="4"/>
        <v>0</v>
      </c>
      <c r="R58" s="5"/>
      <c r="S58" s="146">
        <f t="shared" si="5"/>
        <v>0</v>
      </c>
      <c r="T58" s="5"/>
      <c r="U58" s="8">
        <f t="shared" si="6"/>
        <v>0</v>
      </c>
      <c r="V58" s="5"/>
      <c r="W58" s="8">
        <f t="shared" si="7"/>
        <v>0</v>
      </c>
      <c r="X58" s="5"/>
      <c r="Y58" s="8">
        <f t="shared" si="8"/>
        <v>0</v>
      </c>
      <c r="Z58" s="5"/>
      <c r="AA58" s="8">
        <f t="shared" si="9"/>
        <v>0</v>
      </c>
      <c r="AB58" s="5"/>
      <c r="AC58" s="8">
        <f t="shared" si="10"/>
        <v>0</v>
      </c>
      <c r="AD58" s="5"/>
      <c r="AE58" s="8">
        <f t="shared" si="11"/>
        <v>0</v>
      </c>
      <c r="AF58" s="8"/>
      <c r="AG58" s="8">
        <f t="shared" si="12"/>
        <v>0</v>
      </c>
      <c r="AH58" s="5"/>
      <c r="AI58" s="8">
        <f t="shared" si="13"/>
        <v>0</v>
      </c>
      <c r="AJ58" s="5"/>
      <c r="AK58" s="8">
        <f t="shared" si="14"/>
        <v>0</v>
      </c>
      <c r="AL58" s="5"/>
      <c r="AM58" s="8">
        <f t="shared" si="15"/>
        <v>0</v>
      </c>
      <c r="AN58" s="5"/>
      <c r="AO58" s="8">
        <f t="shared" si="16"/>
        <v>0</v>
      </c>
      <c r="AP58" s="5"/>
      <c r="AQ58" s="8">
        <f t="shared" si="17"/>
        <v>0</v>
      </c>
      <c r="AR58" s="5"/>
      <c r="AS58" s="8">
        <f t="shared" si="18"/>
        <v>0</v>
      </c>
      <c r="AT58" s="5"/>
      <c r="AU58" s="8">
        <f t="shared" si="19"/>
        <v>0</v>
      </c>
      <c r="AV58" s="5"/>
      <c r="AW58" s="8">
        <f t="shared" si="20"/>
        <v>0</v>
      </c>
      <c r="AX58" s="5"/>
      <c r="AY58" s="8">
        <f t="shared" si="21"/>
        <v>0</v>
      </c>
      <c r="AZ58" s="5"/>
      <c r="BA58" s="8">
        <f t="shared" si="22"/>
        <v>0</v>
      </c>
      <c r="BB58" s="5"/>
      <c r="BC58" s="8">
        <f t="shared" si="23"/>
        <v>0</v>
      </c>
      <c r="BD58" s="5"/>
      <c r="BE58" s="8">
        <f t="shared" si="24"/>
        <v>0</v>
      </c>
      <c r="BF58" s="5"/>
      <c r="BG58" s="8">
        <f t="shared" si="25"/>
        <v>0</v>
      </c>
      <c r="BH58" s="5"/>
      <c r="BI58" s="8">
        <f t="shared" si="26"/>
        <v>0</v>
      </c>
      <c r="BJ58" s="5"/>
      <c r="BK58" s="8">
        <f t="shared" si="27"/>
        <v>0</v>
      </c>
      <c r="BL58" s="5"/>
      <c r="BM58" s="8">
        <f t="shared" si="28"/>
        <v>0</v>
      </c>
      <c r="BN58" s="8"/>
      <c r="BO58" s="8">
        <f t="shared" si="29"/>
        <v>0</v>
      </c>
      <c r="BP58" s="8"/>
      <c r="BQ58" s="8">
        <f t="shared" si="30"/>
        <v>0</v>
      </c>
      <c r="BR58" s="8"/>
      <c r="BS58" s="8">
        <f t="shared" si="31"/>
        <v>0</v>
      </c>
      <c r="BT58" s="8"/>
      <c r="BU58" s="8">
        <f t="shared" si="32"/>
        <v>0</v>
      </c>
      <c r="BV58" s="5"/>
      <c r="BW58" s="8">
        <f t="shared" si="33"/>
        <v>0</v>
      </c>
      <c r="BX58" s="205">
        <f t="shared" si="34"/>
        <v>0</v>
      </c>
      <c r="BY58" s="205">
        <f t="shared" si="35"/>
        <v>0</v>
      </c>
      <c r="BZ58" s="52"/>
      <c r="CA58" s="52"/>
      <c r="CB58" s="52"/>
    </row>
    <row r="59" spans="1:80" ht="15" customHeight="1">
      <c r="A59" s="173">
        <v>48</v>
      </c>
      <c r="B59" s="817" t="s">
        <v>164</v>
      </c>
      <c r="C59" s="818"/>
      <c r="D59" s="818"/>
      <c r="E59" s="819"/>
      <c r="F59" s="86" t="s">
        <v>165</v>
      </c>
      <c r="G59" s="86">
        <v>850</v>
      </c>
      <c r="H59" s="5"/>
      <c r="I59" s="8">
        <f t="shared" si="0"/>
        <v>0</v>
      </c>
      <c r="J59" s="5"/>
      <c r="K59" s="8">
        <f t="shared" si="1"/>
        <v>0</v>
      </c>
      <c r="L59" s="5"/>
      <c r="M59" s="8">
        <f t="shared" si="2"/>
        <v>0</v>
      </c>
      <c r="N59" s="5"/>
      <c r="O59" s="8">
        <f t="shared" si="3"/>
        <v>0</v>
      </c>
      <c r="P59" s="5"/>
      <c r="Q59" s="8">
        <f t="shared" si="4"/>
        <v>0</v>
      </c>
      <c r="R59" s="5"/>
      <c r="S59" s="146">
        <f t="shared" si="5"/>
        <v>0</v>
      </c>
      <c r="T59" s="5"/>
      <c r="U59" s="8">
        <f t="shared" si="6"/>
        <v>0</v>
      </c>
      <c r="V59" s="5"/>
      <c r="W59" s="8">
        <f t="shared" si="7"/>
        <v>0</v>
      </c>
      <c r="X59" s="5"/>
      <c r="Y59" s="8">
        <f t="shared" si="8"/>
        <v>0</v>
      </c>
      <c r="Z59" s="5"/>
      <c r="AA59" s="8">
        <f t="shared" si="9"/>
        <v>0</v>
      </c>
      <c r="AB59" s="5"/>
      <c r="AC59" s="8">
        <f t="shared" si="10"/>
        <v>0</v>
      </c>
      <c r="AD59" s="5"/>
      <c r="AE59" s="8">
        <f t="shared" si="11"/>
        <v>0</v>
      </c>
      <c r="AF59" s="8"/>
      <c r="AG59" s="8">
        <f t="shared" si="12"/>
        <v>0</v>
      </c>
      <c r="AH59" s="5"/>
      <c r="AI59" s="8">
        <f t="shared" si="13"/>
        <v>0</v>
      </c>
      <c r="AJ59" s="5"/>
      <c r="AK59" s="8">
        <f t="shared" si="14"/>
        <v>0</v>
      </c>
      <c r="AL59" s="5"/>
      <c r="AM59" s="8">
        <f t="shared" si="15"/>
        <v>0</v>
      </c>
      <c r="AN59" s="5"/>
      <c r="AO59" s="8">
        <f t="shared" si="16"/>
        <v>0</v>
      </c>
      <c r="AP59" s="5"/>
      <c r="AQ59" s="8">
        <f t="shared" si="17"/>
        <v>0</v>
      </c>
      <c r="AR59" s="5"/>
      <c r="AS59" s="8">
        <f t="shared" si="18"/>
        <v>0</v>
      </c>
      <c r="AT59" s="5"/>
      <c r="AU59" s="8">
        <f t="shared" si="19"/>
        <v>0</v>
      </c>
      <c r="AV59" s="5"/>
      <c r="AW59" s="8">
        <f t="shared" si="20"/>
        <v>0</v>
      </c>
      <c r="AX59" s="5"/>
      <c r="AY59" s="8">
        <f t="shared" si="21"/>
        <v>0</v>
      </c>
      <c r="AZ59" s="5"/>
      <c r="BA59" s="8">
        <f t="shared" si="22"/>
        <v>0</v>
      </c>
      <c r="BB59" s="5"/>
      <c r="BC59" s="8">
        <f t="shared" si="23"/>
        <v>0</v>
      </c>
      <c r="BD59" s="5"/>
      <c r="BE59" s="8">
        <f t="shared" si="24"/>
        <v>0</v>
      </c>
      <c r="BF59" s="5"/>
      <c r="BG59" s="8">
        <f t="shared" si="25"/>
        <v>0</v>
      </c>
      <c r="BH59" s="5"/>
      <c r="BI59" s="8">
        <f t="shared" si="26"/>
        <v>0</v>
      </c>
      <c r="BJ59" s="5"/>
      <c r="BK59" s="8">
        <f t="shared" si="27"/>
        <v>0</v>
      </c>
      <c r="BL59" s="5"/>
      <c r="BM59" s="8">
        <f t="shared" si="28"/>
        <v>0</v>
      </c>
      <c r="BN59" s="8"/>
      <c r="BO59" s="8">
        <f t="shared" si="29"/>
        <v>0</v>
      </c>
      <c r="BP59" s="8"/>
      <c r="BQ59" s="8">
        <f t="shared" si="30"/>
        <v>0</v>
      </c>
      <c r="BR59" s="8"/>
      <c r="BS59" s="8">
        <f t="shared" si="31"/>
        <v>0</v>
      </c>
      <c r="BT59" s="8"/>
      <c r="BU59" s="8">
        <f t="shared" si="32"/>
        <v>0</v>
      </c>
      <c r="BV59" s="5"/>
      <c r="BW59" s="8">
        <f t="shared" si="33"/>
        <v>0</v>
      </c>
      <c r="BX59" s="205">
        <f t="shared" si="34"/>
        <v>0</v>
      </c>
      <c r="BY59" s="205">
        <f t="shared" si="35"/>
        <v>0</v>
      </c>
      <c r="BZ59" s="52"/>
      <c r="CA59" s="52"/>
      <c r="CB59" s="52"/>
    </row>
    <row r="60" spans="1:80" ht="15" customHeight="1">
      <c r="A60" s="173">
        <v>49</v>
      </c>
      <c r="B60" s="817" t="s">
        <v>268</v>
      </c>
      <c r="C60" s="814"/>
      <c r="D60" s="814"/>
      <c r="E60" s="815"/>
      <c r="F60" s="241" t="s">
        <v>165</v>
      </c>
      <c r="G60" s="86">
        <v>1100</v>
      </c>
      <c r="H60" s="5"/>
      <c r="I60" s="8">
        <f t="shared" si="0"/>
        <v>0</v>
      </c>
      <c r="J60" s="5"/>
      <c r="K60" s="8">
        <f t="shared" si="1"/>
        <v>0</v>
      </c>
      <c r="L60" s="5"/>
      <c r="M60" s="8">
        <f t="shared" si="2"/>
        <v>0</v>
      </c>
      <c r="N60" s="5"/>
      <c r="O60" s="8">
        <f t="shared" si="3"/>
        <v>0</v>
      </c>
      <c r="P60" s="5"/>
      <c r="Q60" s="8">
        <f t="shared" si="4"/>
        <v>0</v>
      </c>
      <c r="R60" s="5"/>
      <c r="S60" s="146">
        <f t="shared" si="5"/>
        <v>0</v>
      </c>
      <c r="T60" s="5"/>
      <c r="U60" s="8">
        <f t="shared" si="6"/>
        <v>0</v>
      </c>
      <c r="V60" s="5"/>
      <c r="W60" s="8">
        <f t="shared" si="7"/>
        <v>0</v>
      </c>
      <c r="X60" s="5"/>
      <c r="Y60" s="8">
        <f t="shared" si="8"/>
        <v>0</v>
      </c>
      <c r="Z60" s="5"/>
      <c r="AA60" s="8">
        <f t="shared" si="9"/>
        <v>0</v>
      </c>
      <c r="AB60" s="5"/>
      <c r="AC60" s="8">
        <f t="shared" si="10"/>
        <v>0</v>
      </c>
      <c r="AD60" s="5"/>
      <c r="AE60" s="8">
        <f t="shared" si="11"/>
        <v>0</v>
      </c>
      <c r="AF60" s="8"/>
      <c r="AG60" s="8">
        <f t="shared" si="12"/>
        <v>0</v>
      </c>
      <c r="AH60" s="5"/>
      <c r="AI60" s="8">
        <f t="shared" si="13"/>
        <v>0</v>
      </c>
      <c r="AJ60" s="5"/>
      <c r="AK60" s="8">
        <f t="shared" si="14"/>
        <v>0</v>
      </c>
      <c r="AL60" s="5"/>
      <c r="AM60" s="8">
        <f t="shared" si="15"/>
        <v>0</v>
      </c>
      <c r="AN60" s="5"/>
      <c r="AO60" s="8">
        <f t="shared" si="16"/>
        <v>0</v>
      </c>
      <c r="AP60" s="5"/>
      <c r="AQ60" s="8">
        <f t="shared" si="17"/>
        <v>0</v>
      </c>
      <c r="AR60" s="5"/>
      <c r="AS60" s="8">
        <f t="shared" si="18"/>
        <v>0</v>
      </c>
      <c r="AT60" s="5"/>
      <c r="AU60" s="8">
        <f t="shared" si="19"/>
        <v>0</v>
      </c>
      <c r="AV60" s="5"/>
      <c r="AW60" s="8">
        <f t="shared" si="20"/>
        <v>0</v>
      </c>
      <c r="AX60" s="5"/>
      <c r="AY60" s="8">
        <f t="shared" si="21"/>
        <v>0</v>
      </c>
      <c r="AZ60" s="5">
        <v>23.4</v>
      </c>
      <c r="BA60" s="8">
        <f t="shared" si="22"/>
        <v>25740</v>
      </c>
      <c r="BB60" s="5"/>
      <c r="BC60" s="8">
        <f t="shared" si="23"/>
        <v>0</v>
      </c>
      <c r="BD60" s="5"/>
      <c r="BE60" s="8">
        <f t="shared" si="24"/>
        <v>0</v>
      </c>
      <c r="BF60" s="5"/>
      <c r="BG60" s="8">
        <f t="shared" si="25"/>
        <v>0</v>
      </c>
      <c r="BH60" s="5"/>
      <c r="BI60" s="8">
        <f t="shared" si="26"/>
        <v>0</v>
      </c>
      <c r="BJ60" s="5"/>
      <c r="BK60" s="8">
        <f t="shared" si="27"/>
        <v>0</v>
      </c>
      <c r="BL60" s="5"/>
      <c r="BM60" s="8">
        <f t="shared" si="28"/>
        <v>0</v>
      </c>
      <c r="BN60" s="8"/>
      <c r="BO60" s="8">
        <f t="shared" si="29"/>
        <v>0</v>
      </c>
      <c r="BP60" s="8"/>
      <c r="BQ60" s="8">
        <f t="shared" si="30"/>
        <v>0</v>
      </c>
      <c r="BR60" s="8"/>
      <c r="BS60" s="8">
        <f t="shared" si="31"/>
        <v>0</v>
      </c>
      <c r="BT60" s="8"/>
      <c r="BU60" s="8">
        <f t="shared" si="32"/>
        <v>0</v>
      </c>
      <c r="BV60" s="5"/>
      <c r="BW60" s="8">
        <f t="shared" si="33"/>
        <v>0</v>
      </c>
      <c r="BX60" s="205">
        <f t="shared" si="34"/>
        <v>23.4</v>
      </c>
      <c r="BY60" s="205">
        <f t="shared" si="35"/>
        <v>25740</v>
      </c>
      <c r="BZ60" s="52"/>
      <c r="CA60" s="52"/>
      <c r="CB60" s="52"/>
    </row>
    <row r="61" spans="1:80" ht="15" customHeight="1">
      <c r="A61" s="173">
        <v>50</v>
      </c>
      <c r="B61" s="817" t="s">
        <v>253</v>
      </c>
      <c r="C61" s="814"/>
      <c r="D61" s="814"/>
      <c r="E61" s="815"/>
      <c r="F61" s="86" t="s">
        <v>17</v>
      </c>
      <c r="G61" s="86">
        <v>5000</v>
      </c>
      <c r="H61" s="5"/>
      <c r="I61" s="8">
        <f t="shared" si="0"/>
        <v>0</v>
      </c>
      <c r="J61" s="5"/>
      <c r="K61" s="8">
        <f t="shared" si="1"/>
        <v>0</v>
      </c>
      <c r="L61" s="5"/>
      <c r="M61" s="8">
        <f t="shared" si="2"/>
        <v>0</v>
      </c>
      <c r="N61" s="5"/>
      <c r="O61" s="8">
        <f t="shared" si="3"/>
        <v>0</v>
      </c>
      <c r="P61" s="5"/>
      <c r="Q61" s="8">
        <f t="shared" si="4"/>
        <v>0</v>
      </c>
      <c r="R61" s="5"/>
      <c r="S61" s="146">
        <f t="shared" si="5"/>
        <v>0</v>
      </c>
      <c r="T61" s="5"/>
      <c r="U61" s="8">
        <f t="shared" si="6"/>
        <v>0</v>
      </c>
      <c r="V61" s="5"/>
      <c r="W61" s="8">
        <f t="shared" si="7"/>
        <v>0</v>
      </c>
      <c r="X61" s="5"/>
      <c r="Y61" s="8">
        <f t="shared" si="8"/>
        <v>0</v>
      </c>
      <c r="Z61" s="5"/>
      <c r="AA61" s="8">
        <f t="shared" si="9"/>
        <v>0</v>
      </c>
      <c r="AB61" s="5"/>
      <c r="AC61" s="8">
        <f t="shared" si="10"/>
        <v>0</v>
      </c>
      <c r="AD61" s="5"/>
      <c r="AE61" s="8">
        <f t="shared" si="11"/>
        <v>0</v>
      </c>
      <c r="AF61" s="8"/>
      <c r="AG61" s="8">
        <f t="shared" si="12"/>
        <v>0</v>
      </c>
      <c r="AH61" s="5"/>
      <c r="AI61" s="8">
        <f t="shared" si="13"/>
        <v>0</v>
      </c>
      <c r="AJ61" s="5"/>
      <c r="AK61" s="8">
        <f t="shared" si="14"/>
        <v>0</v>
      </c>
      <c r="AL61" s="5"/>
      <c r="AM61" s="8">
        <f t="shared" si="15"/>
        <v>0</v>
      </c>
      <c r="AN61" s="5"/>
      <c r="AO61" s="8">
        <f t="shared" si="16"/>
        <v>0</v>
      </c>
      <c r="AP61" s="5"/>
      <c r="AQ61" s="8">
        <f t="shared" si="17"/>
        <v>0</v>
      </c>
      <c r="AR61" s="5"/>
      <c r="AS61" s="8">
        <f t="shared" si="18"/>
        <v>0</v>
      </c>
      <c r="AT61" s="5"/>
      <c r="AU61" s="8">
        <f t="shared" si="19"/>
        <v>0</v>
      </c>
      <c r="AV61" s="5"/>
      <c r="AW61" s="8">
        <f t="shared" si="20"/>
        <v>0</v>
      </c>
      <c r="AX61" s="5"/>
      <c r="AY61" s="8">
        <f t="shared" si="21"/>
        <v>0</v>
      </c>
      <c r="AZ61" s="5"/>
      <c r="BA61" s="8">
        <f t="shared" si="22"/>
        <v>0</v>
      </c>
      <c r="BB61" s="5"/>
      <c r="BC61" s="8">
        <f t="shared" si="23"/>
        <v>0</v>
      </c>
      <c r="BD61" s="5"/>
      <c r="BE61" s="8">
        <f t="shared" si="24"/>
        <v>0</v>
      </c>
      <c r="BF61" s="5"/>
      <c r="BG61" s="8">
        <f t="shared" si="25"/>
        <v>0</v>
      </c>
      <c r="BH61" s="5"/>
      <c r="BI61" s="8">
        <f t="shared" si="26"/>
        <v>0</v>
      </c>
      <c r="BJ61" s="5"/>
      <c r="BK61" s="8">
        <f t="shared" si="27"/>
        <v>0</v>
      </c>
      <c r="BL61" s="5"/>
      <c r="BM61" s="8">
        <f t="shared" si="28"/>
        <v>0</v>
      </c>
      <c r="BN61" s="8"/>
      <c r="BO61" s="8">
        <f t="shared" si="29"/>
        <v>0</v>
      </c>
      <c r="BP61" s="8"/>
      <c r="BQ61" s="8">
        <f t="shared" si="30"/>
        <v>0</v>
      </c>
      <c r="BR61" s="8"/>
      <c r="BS61" s="8">
        <f t="shared" si="31"/>
        <v>0</v>
      </c>
      <c r="BT61" s="8"/>
      <c r="BU61" s="8">
        <f t="shared" si="32"/>
        <v>0</v>
      </c>
      <c r="BV61" s="5"/>
      <c r="BW61" s="8">
        <f t="shared" si="33"/>
        <v>0</v>
      </c>
      <c r="BX61" s="205">
        <f t="shared" si="34"/>
        <v>0</v>
      </c>
      <c r="BY61" s="205">
        <f t="shared" si="35"/>
        <v>0</v>
      </c>
      <c r="BZ61" s="52"/>
      <c r="CA61" s="52"/>
      <c r="CB61" s="52"/>
    </row>
    <row r="62" spans="1:80" ht="15" customHeight="1" thickBot="1">
      <c r="A62" s="481">
        <v>51</v>
      </c>
      <c r="B62" s="861" t="s">
        <v>33</v>
      </c>
      <c r="C62" s="862"/>
      <c r="D62" s="862"/>
      <c r="E62" s="863"/>
      <c r="F62" s="369" t="s">
        <v>34</v>
      </c>
      <c r="G62" s="370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>
        <v>30000</v>
      </c>
      <c r="X62" s="5"/>
      <c r="Y62" s="5"/>
      <c r="Z62" s="5"/>
      <c r="AA62" s="193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205">
        <f t="shared" si="34"/>
        <v>0</v>
      </c>
      <c r="BY62" s="205">
        <f t="shared" si="35"/>
        <v>30000</v>
      </c>
      <c r="BZ62" s="52"/>
      <c r="CA62" s="52"/>
      <c r="CB62" s="52"/>
    </row>
    <row r="63" spans="1:77" s="52" customFormat="1" ht="16.5" customHeight="1" thickBot="1">
      <c r="A63" s="351">
        <v>52</v>
      </c>
      <c r="B63" s="858" t="s">
        <v>182</v>
      </c>
      <c r="C63" s="859"/>
      <c r="D63" s="859"/>
      <c r="E63" s="860"/>
      <c r="F63" s="352"/>
      <c r="G63" s="307"/>
      <c r="H63" s="138"/>
      <c r="I63" s="139">
        <f>SUM(I9:I62)</f>
        <v>130740</v>
      </c>
      <c r="J63" s="139"/>
      <c r="K63" s="139">
        <f>SUM(K9:K62)</f>
        <v>0</v>
      </c>
      <c r="L63" s="139"/>
      <c r="M63" s="139">
        <f>SUM(M9:M62)</f>
        <v>0</v>
      </c>
      <c r="N63" s="139"/>
      <c r="O63" s="139">
        <f>SUM(O9:O62)</f>
        <v>174600</v>
      </c>
      <c r="P63" s="139"/>
      <c r="Q63" s="139">
        <f>SUM(Q9:Q62)</f>
        <v>100000</v>
      </c>
      <c r="R63" s="139"/>
      <c r="S63" s="139">
        <f>SUM(S9:S62)</f>
        <v>0</v>
      </c>
      <c r="T63" s="139"/>
      <c r="U63" s="139">
        <f>SUM(U9:U62)</f>
        <v>135020</v>
      </c>
      <c r="V63" s="139"/>
      <c r="W63" s="139">
        <f>SUM(W9:W62)</f>
        <v>42500</v>
      </c>
      <c r="X63" s="139"/>
      <c r="Y63" s="139">
        <f>SUM(Y9:Y62)</f>
        <v>222500</v>
      </c>
      <c r="Z63" s="139"/>
      <c r="AA63" s="139">
        <f>SUM(AA9:AA62)</f>
        <v>51000</v>
      </c>
      <c r="AB63" s="139"/>
      <c r="AC63" s="139">
        <f>SUM(AC9:AC62)</f>
        <v>134085</v>
      </c>
      <c r="AD63" s="139"/>
      <c r="AE63" s="139">
        <f>SUM(AE9:AE62)</f>
        <v>128058</v>
      </c>
      <c r="AF63" s="139"/>
      <c r="AG63" s="139">
        <f>SUM(AG9:AG62)</f>
        <v>0</v>
      </c>
      <c r="AH63" s="139"/>
      <c r="AI63" s="139">
        <f>SUM(AI9:AI62)</f>
        <v>31560</v>
      </c>
      <c r="AJ63" s="139"/>
      <c r="AK63" s="139">
        <f>SUM(AK9:AK62)</f>
        <v>90000</v>
      </c>
      <c r="AL63" s="139"/>
      <c r="AM63" s="139">
        <f>SUM(AM9:AM62)</f>
        <v>0</v>
      </c>
      <c r="AN63" s="139"/>
      <c r="AO63" s="139">
        <f>SUM(AO9:AO62)</f>
        <v>134520</v>
      </c>
      <c r="AP63" s="139"/>
      <c r="AQ63" s="139">
        <f>SUM(AQ9:AQ62)</f>
        <v>55550</v>
      </c>
      <c r="AR63" s="139"/>
      <c r="AS63" s="139">
        <f>SUM(AS9:AS62)</f>
        <v>17000</v>
      </c>
      <c r="AT63" s="139"/>
      <c r="AU63" s="139">
        <f>SUM(AU9:AU62)</f>
        <v>38000</v>
      </c>
      <c r="AV63" s="138"/>
      <c r="AW63" s="139">
        <f>SUM(AW9:AW62)</f>
        <v>20400</v>
      </c>
      <c r="AX63" s="138"/>
      <c r="AY63" s="139">
        <f>SUM(AY9:AY62)</f>
        <v>0</v>
      </c>
      <c r="AZ63" s="140"/>
      <c r="BA63" s="139">
        <f>SUM(BA9:BA62)</f>
        <v>25740</v>
      </c>
      <c r="BB63" s="138"/>
      <c r="BC63" s="139">
        <f>SUM(BC9:BC62)</f>
        <v>0</v>
      </c>
      <c r="BD63" s="138"/>
      <c r="BE63" s="139">
        <f>SUM(BE9:BE62)</f>
        <v>0</v>
      </c>
      <c r="BF63" s="138"/>
      <c r="BG63" s="139">
        <f>SUM(BG9:BG62)</f>
        <v>24562</v>
      </c>
      <c r="BH63" s="138"/>
      <c r="BI63" s="139">
        <f>SUM(BI9:BI62)</f>
        <v>38000</v>
      </c>
      <c r="BJ63" s="138"/>
      <c r="BK63" s="139">
        <f>SUM(BK9:BK62)</f>
        <v>101512</v>
      </c>
      <c r="BL63" s="138"/>
      <c r="BM63" s="139">
        <f>SUM(BM9:BM62)</f>
        <v>22253</v>
      </c>
      <c r="BN63" s="139"/>
      <c r="BO63" s="139">
        <f>SUM(BO9:BO62)</f>
        <v>33862</v>
      </c>
      <c r="BP63" s="139"/>
      <c r="BQ63" s="139">
        <f>SUM(BQ9:BQ62)</f>
        <v>0</v>
      </c>
      <c r="BR63" s="139"/>
      <c r="BS63" s="139">
        <f>SUM(BS9:BS62)</f>
        <v>0</v>
      </c>
      <c r="BT63" s="139"/>
      <c r="BU63" s="139">
        <f>SUM(BU9:BU62)</f>
        <v>0</v>
      </c>
      <c r="BV63" s="138"/>
      <c r="BW63" s="139">
        <f>SUM(BW9:BW62)</f>
        <v>0</v>
      </c>
      <c r="BX63" s="205">
        <f t="shared" si="34"/>
        <v>0</v>
      </c>
      <c r="BY63" s="205">
        <f t="shared" si="35"/>
        <v>1751462</v>
      </c>
    </row>
    <row r="64" spans="1:80" ht="15" customHeight="1" thickBot="1">
      <c r="A64" s="483">
        <v>53</v>
      </c>
      <c r="B64" s="929" t="s">
        <v>213</v>
      </c>
      <c r="C64" s="930"/>
      <c r="D64" s="930"/>
      <c r="E64" s="931"/>
      <c r="F64" s="486" t="s">
        <v>34</v>
      </c>
      <c r="G64" s="463"/>
      <c r="H64" s="597"/>
      <c r="I64" s="598">
        <f>83966*0</f>
        <v>0</v>
      </c>
      <c r="J64" s="597"/>
      <c r="K64" s="598"/>
      <c r="L64" s="597"/>
      <c r="M64" s="597"/>
      <c r="N64" s="597"/>
      <c r="O64" s="597"/>
      <c r="P64" s="597"/>
      <c r="Q64" s="597">
        <v>4250</v>
      </c>
      <c r="R64" s="597"/>
      <c r="S64" s="597">
        <v>60492</v>
      </c>
      <c r="T64" s="597"/>
      <c r="U64" s="597">
        <v>94074</v>
      </c>
      <c r="V64" s="597"/>
      <c r="W64" s="597">
        <v>9382</v>
      </c>
      <c r="X64" s="597"/>
      <c r="Y64" s="597">
        <v>27563</v>
      </c>
      <c r="Z64" s="597"/>
      <c r="AA64" s="129"/>
      <c r="AB64" s="597"/>
      <c r="AC64" s="598">
        <f>160448/2</f>
        <v>80224</v>
      </c>
      <c r="AD64" s="597"/>
      <c r="AE64" s="597"/>
      <c r="AF64" s="597"/>
      <c r="AG64" s="597"/>
      <c r="AH64" s="597"/>
      <c r="AI64" s="597">
        <v>5300</v>
      </c>
      <c r="AJ64" s="597"/>
      <c r="AK64" s="597"/>
      <c r="AL64" s="597"/>
      <c r="AM64" s="597"/>
      <c r="AN64" s="597"/>
      <c r="AO64" s="597">
        <v>43089</v>
      </c>
      <c r="AP64" s="597"/>
      <c r="AQ64" s="597">
        <v>27423</v>
      </c>
      <c r="AR64" s="597"/>
      <c r="AS64" s="597">
        <v>9808</v>
      </c>
      <c r="AT64" s="597"/>
      <c r="AU64" s="597"/>
      <c r="AV64" s="597"/>
      <c r="AW64" s="597"/>
      <c r="AX64" s="597"/>
      <c r="AY64" s="597"/>
      <c r="AZ64" s="597"/>
      <c r="BA64" s="597"/>
      <c r="BB64" s="597"/>
      <c r="BC64" s="597">
        <v>30095</v>
      </c>
      <c r="BD64" s="597"/>
      <c r="BE64" s="597"/>
      <c r="BF64" s="597"/>
      <c r="BG64" s="597">
        <v>4700</v>
      </c>
      <c r="BH64" s="597"/>
      <c r="BI64" s="597"/>
      <c r="BJ64" s="597"/>
      <c r="BK64" s="597">
        <v>6112</v>
      </c>
      <c r="BL64" s="597"/>
      <c r="BM64" s="597"/>
      <c r="BN64" s="597"/>
      <c r="BO64" s="597"/>
      <c r="BP64" s="597"/>
      <c r="BQ64" s="597"/>
      <c r="BR64" s="597"/>
      <c r="BS64" s="597"/>
      <c r="BT64" s="597"/>
      <c r="BU64" s="597"/>
      <c r="BV64" s="597"/>
      <c r="BW64" s="597"/>
      <c r="BX64" s="205">
        <f t="shared" si="34"/>
        <v>0</v>
      </c>
      <c r="BY64" s="205">
        <f t="shared" si="35"/>
        <v>402512</v>
      </c>
      <c r="BZ64" s="52"/>
      <c r="CA64" s="52"/>
      <c r="CB64" s="52"/>
    </row>
    <row r="65" spans="1:80" ht="15" customHeight="1" thickBot="1">
      <c r="A65" s="427">
        <v>54</v>
      </c>
      <c r="B65" s="831" t="s">
        <v>183</v>
      </c>
      <c r="C65" s="875"/>
      <c r="D65" s="875"/>
      <c r="E65" s="876"/>
      <c r="F65" s="487"/>
      <c r="G65" s="326"/>
      <c r="H65" s="430"/>
      <c r="I65" s="601">
        <f>SUM(I63:I64)</f>
        <v>130740</v>
      </c>
      <c r="J65" s="430"/>
      <c r="K65" s="601">
        <f>SUM(K63:K64)</f>
        <v>0</v>
      </c>
      <c r="L65" s="430"/>
      <c r="M65" s="601">
        <f>SUM(M63:M64)</f>
        <v>0</v>
      </c>
      <c r="N65" s="430"/>
      <c r="O65" s="601">
        <f>SUM(O63:O64)</f>
        <v>174600</v>
      </c>
      <c r="P65" s="430"/>
      <c r="Q65" s="601">
        <f>SUM(Q63:Q64)</f>
        <v>104250</v>
      </c>
      <c r="R65" s="430"/>
      <c r="S65" s="601">
        <f>SUM(S63:S64)</f>
        <v>60492</v>
      </c>
      <c r="T65" s="430"/>
      <c r="U65" s="601">
        <f>SUM(U63:U64)</f>
        <v>229094</v>
      </c>
      <c r="V65" s="430"/>
      <c r="W65" s="601">
        <f>SUM(W63:W64)</f>
        <v>51882</v>
      </c>
      <c r="X65" s="430"/>
      <c r="Y65" s="601">
        <f>SUM(Y63:Y64)</f>
        <v>250063</v>
      </c>
      <c r="Z65" s="430"/>
      <c r="AA65" s="601">
        <f>SUM(AA63:AA64)</f>
        <v>51000</v>
      </c>
      <c r="AB65" s="430"/>
      <c r="AC65" s="601">
        <f>SUM(AC63:AC64)</f>
        <v>214309</v>
      </c>
      <c r="AD65" s="430"/>
      <c r="AE65" s="601">
        <f>SUM(AE63:AE64)</f>
        <v>128058</v>
      </c>
      <c r="AF65" s="372"/>
      <c r="AG65" s="601">
        <f>SUM(AG63:AG64)</f>
        <v>0</v>
      </c>
      <c r="AH65" s="430"/>
      <c r="AI65" s="601">
        <f>SUM(AI63:AI64)</f>
        <v>36860</v>
      </c>
      <c r="AJ65" s="430"/>
      <c r="AK65" s="601">
        <f>SUM(AK63:AK64)</f>
        <v>90000</v>
      </c>
      <c r="AL65" s="430"/>
      <c r="AM65" s="601">
        <f>SUM(AM63:AM64)</f>
        <v>0</v>
      </c>
      <c r="AN65" s="430"/>
      <c r="AO65" s="601">
        <f>SUM(AO63:AO64)</f>
        <v>177609</v>
      </c>
      <c r="AP65" s="430"/>
      <c r="AQ65" s="601">
        <f>SUM(AQ63:AQ64)</f>
        <v>82973</v>
      </c>
      <c r="AR65" s="430"/>
      <c r="AS65" s="601">
        <f>SUM(AS63:AS64)</f>
        <v>26808</v>
      </c>
      <c r="AT65" s="430"/>
      <c r="AU65" s="601">
        <f>SUM(AU63:AU64)</f>
        <v>38000</v>
      </c>
      <c r="AV65" s="430"/>
      <c r="AW65" s="601">
        <f>SUM(AW63:AW64)</f>
        <v>20400</v>
      </c>
      <c r="AX65" s="430"/>
      <c r="AY65" s="601">
        <f>SUM(AY63:AY64)</f>
        <v>0</v>
      </c>
      <c r="AZ65" s="430"/>
      <c r="BA65" s="601">
        <f>SUM(BA63:BA64)</f>
        <v>25740</v>
      </c>
      <c r="BB65" s="430"/>
      <c r="BC65" s="601">
        <f>SUM(BC63:BC64)</f>
        <v>30095</v>
      </c>
      <c r="BD65" s="430"/>
      <c r="BE65" s="601">
        <f>SUM(BE63:BE64)</f>
        <v>0</v>
      </c>
      <c r="BF65" s="430"/>
      <c r="BG65" s="601">
        <f>SUM(BG63:BG64)</f>
        <v>29262</v>
      </c>
      <c r="BH65" s="430"/>
      <c r="BI65" s="601">
        <f>SUM(BI63:BI64)</f>
        <v>38000</v>
      </c>
      <c r="BJ65" s="430"/>
      <c r="BK65" s="601">
        <f>SUM(BK63:BK64)</f>
        <v>107624</v>
      </c>
      <c r="BL65" s="430"/>
      <c r="BM65" s="601">
        <f>SUM(BM63:BM64)</f>
        <v>22253</v>
      </c>
      <c r="BN65" s="372"/>
      <c r="BO65" s="601">
        <f>SUM(BO63:BO64)</f>
        <v>33862</v>
      </c>
      <c r="BP65" s="372"/>
      <c r="BQ65" s="601">
        <f>SUM(BQ63:BQ64)</f>
        <v>0</v>
      </c>
      <c r="BR65" s="372"/>
      <c r="BS65" s="601">
        <f>SUM(BS63:BS64)</f>
        <v>0</v>
      </c>
      <c r="BT65" s="372"/>
      <c r="BU65" s="601">
        <f>SUM(BU63:BU64)</f>
        <v>0</v>
      </c>
      <c r="BV65" s="430"/>
      <c r="BW65" s="601">
        <f>SUM(BW63:BW64)</f>
        <v>0</v>
      </c>
      <c r="BX65" s="205">
        <f t="shared" si="34"/>
        <v>0</v>
      </c>
      <c r="BY65" s="205">
        <f t="shared" si="35"/>
        <v>2153974</v>
      </c>
      <c r="BZ65" s="52"/>
      <c r="CA65" s="52"/>
      <c r="CB65" s="52"/>
    </row>
    <row r="66" spans="1:80" ht="51" customHeight="1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94" t="s">
        <v>279</v>
      </c>
      <c r="AC66" s="52">
        <f>80224</f>
        <v>80224</v>
      </c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939"/>
      <c r="AY66" s="939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</row>
    <row r="67" spans="1:80" ht="12.7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99">
        <f>I65+K65+M65+O65+Q65+S65+U65+W65+Y65+AA65+AC65+AE65+AI65+AK65+AM65+AO65+AQ65+AS65+AU65+AW65+AY65+BA65+BC65+BE65+BG65+BI65+BK65+BM65+BW65</f>
        <v>2120112</v>
      </c>
      <c r="BZ67" s="52"/>
      <c r="CA67" s="52"/>
      <c r="CB67" s="52"/>
    </row>
    <row r="68" spans="1:80" ht="12.7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</row>
    <row r="69" spans="1:80" ht="12.7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</row>
    <row r="70" spans="1:80" ht="12.7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</row>
    <row r="71" spans="1:80" ht="12.7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</row>
    <row r="72" spans="1:80" ht="12.7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</row>
    <row r="73" spans="1:80" ht="12.7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</row>
    <row r="74" spans="1:80" ht="12.7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205">
        <f>I74+K74+M74+O74+Q74+S74+U74+W74+Y74+AA74+AC74+AE74+AI74+AK74+AM74+AO74+AQ74+AS74+AU74+AW74+AY74+BA74+BC74+BE74+BG74+BI74+BK74+BM74+BW74</f>
        <v>0</v>
      </c>
      <c r="BZ74" s="52"/>
      <c r="CA74" s="52"/>
      <c r="CB74" s="52"/>
    </row>
    <row r="75" spans="1:80" ht="12.7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</row>
    <row r="76" spans="1:80" ht="12.7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</row>
    <row r="77" spans="1:80" ht="1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139">
        <f>SUM(BV23:BV76)</f>
        <v>0</v>
      </c>
      <c r="BW77" s="52"/>
      <c r="BX77" s="52"/>
      <c r="BY77" s="52"/>
      <c r="BZ77" s="52"/>
      <c r="CA77" s="52"/>
      <c r="CB77" s="52"/>
    </row>
    <row r="78" spans="1:80" ht="12.7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</row>
    <row r="79" spans="1:80" ht="12.7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</row>
    <row r="80" spans="1:80" ht="12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</row>
    <row r="81" spans="1:80" ht="12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</row>
    <row r="82" spans="1:80" ht="12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</row>
    <row r="83" spans="1:80" ht="12.7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</row>
    <row r="84" spans="1:80" ht="12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</row>
  </sheetData>
  <sheetProtection/>
  <mergeCells count="156">
    <mergeCell ref="AX66:AY66"/>
    <mergeCell ref="BD3:BE3"/>
    <mergeCell ref="BB5:BC5"/>
    <mergeCell ref="BD5:BE5"/>
    <mergeCell ref="AF5:AG5"/>
    <mergeCell ref="AH5:AI5"/>
    <mergeCell ref="AP5:AQ5"/>
    <mergeCell ref="AP6:AQ6"/>
    <mergeCell ref="CB24:CC24"/>
    <mergeCell ref="CB25:CC25"/>
    <mergeCell ref="BX5:BY5"/>
    <mergeCell ref="BJ5:BK5"/>
    <mergeCell ref="BX6:BX7"/>
    <mergeCell ref="BF5:BG5"/>
    <mergeCell ref="BR5:BS5"/>
    <mergeCell ref="BT5:BU5"/>
    <mergeCell ref="BH5:BI5"/>
    <mergeCell ref="BZ3:CA3"/>
    <mergeCell ref="BX3:BY3"/>
    <mergeCell ref="BL6:BM6"/>
    <mergeCell ref="CB23:CC23"/>
    <mergeCell ref="BV3:BW3"/>
    <mergeCell ref="BY6:BY7"/>
    <mergeCell ref="BV5:BW5"/>
    <mergeCell ref="BL5:BM5"/>
    <mergeCell ref="BN5:BO5"/>
    <mergeCell ref="BP5:BQ5"/>
    <mergeCell ref="B64:E64"/>
    <mergeCell ref="B65:E65"/>
    <mergeCell ref="H5:I5"/>
    <mergeCell ref="J5:K5"/>
    <mergeCell ref="B41:E41"/>
    <mergeCell ref="A46:E46"/>
    <mergeCell ref="B48:E48"/>
    <mergeCell ref="B44:E44"/>
    <mergeCell ref="B42:E42"/>
    <mergeCell ref="B43:E43"/>
    <mergeCell ref="A4:G4"/>
    <mergeCell ref="H6:I6"/>
    <mergeCell ref="A5:A7"/>
    <mergeCell ref="B5:E7"/>
    <mergeCell ref="F5:F7"/>
    <mergeCell ref="G5:G7"/>
    <mergeCell ref="P5:Q5"/>
    <mergeCell ref="N5:O5"/>
    <mergeCell ref="N6:O6"/>
    <mergeCell ref="P6:Q6"/>
    <mergeCell ref="B40:E40"/>
    <mergeCell ref="B31:E31"/>
    <mergeCell ref="AL5:AM5"/>
    <mergeCell ref="AR5:AS5"/>
    <mergeCell ref="BJ3:BK3"/>
    <mergeCell ref="BF3:BG3"/>
    <mergeCell ref="BB3:BC3"/>
    <mergeCell ref="AX3:AY3"/>
    <mergeCell ref="AZ3:BA3"/>
    <mergeCell ref="BH3:BI3"/>
    <mergeCell ref="T3:U3"/>
    <mergeCell ref="V3:W3"/>
    <mergeCell ref="Z3:AA3"/>
    <mergeCell ref="AJ5:AK5"/>
    <mergeCell ref="X3:Y3"/>
    <mergeCell ref="AB3:AC3"/>
    <mergeCell ref="AD3:AE3"/>
    <mergeCell ref="T5:U5"/>
    <mergeCell ref="AZ5:BA5"/>
    <mergeCell ref="AX5:AY5"/>
    <mergeCell ref="BB6:BC6"/>
    <mergeCell ref="AX6:AY6"/>
    <mergeCell ref="AZ6:BA6"/>
    <mergeCell ref="AT5:AU5"/>
    <mergeCell ref="AV5:AW5"/>
    <mergeCell ref="AN5:AO5"/>
    <mergeCell ref="R6:S6"/>
    <mergeCell ref="AB5:AC5"/>
    <mergeCell ref="X6:Y6"/>
    <mergeCell ref="Z6:AA6"/>
    <mergeCell ref="AB6:AC6"/>
    <mergeCell ref="AH6:AI6"/>
    <mergeCell ref="AD5:AE5"/>
    <mergeCell ref="X5:Y5"/>
    <mergeCell ref="Z5:AA5"/>
    <mergeCell ref="B35:E35"/>
    <mergeCell ref="B36:E36"/>
    <mergeCell ref="B24:E24"/>
    <mergeCell ref="B28:E28"/>
    <mergeCell ref="B26:E26"/>
    <mergeCell ref="B27:E27"/>
    <mergeCell ref="B33:E33"/>
    <mergeCell ref="L5:M5"/>
    <mergeCell ref="T6:U6"/>
    <mergeCell ref="BJ6:BK6"/>
    <mergeCell ref="BV6:BW6"/>
    <mergeCell ref="BN6:BO6"/>
    <mergeCell ref="BP6:BQ6"/>
    <mergeCell ref="BR6:BS6"/>
    <mergeCell ref="BT6:BU6"/>
    <mergeCell ref="B61:E61"/>
    <mergeCell ref="B60:E60"/>
    <mergeCell ref="B59:E59"/>
    <mergeCell ref="B63:E63"/>
    <mergeCell ref="B62:E62"/>
    <mergeCell ref="BH6:BI6"/>
    <mergeCell ref="BD6:BE6"/>
    <mergeCell ref="B47:E47"/>
    <mergeCell ref="AN6:AO6"/>
    <mergeCell ref="AF6:AG6"/>
    <mergeCell ref="BF6:BG6"/>
    <mergeCell ref="A34:E34"/>
    <mergeCell ref="B32:E32"/>
    <mergeCell ref="B37:E37"/>
    <mergeCell ref="B30:E30"/>
    <mergeCell ref="B21:E21"/>
    <mergeCell ref="AT6:AU6"/>
    <mergeCell ref="AV6:AW6"/>
    <mergeCell ref="AJ6:AK6"/>
    <mergeCell ref="AL6:AM6"/>
    <mergeCell ref="B38:E38"/>
    <mergeCell ref="B58:E58"/>
    <mergeCell ref="B8:E8"/>
    <mergeCell ref="B29:E29"/>
    <mergeCell ref="B25:E25"/>
    <mergeCell ref="B16:E16"/>
    <mergeCell ref="B20:E20"/>
    <mergeCell ref="B22:E22"/>
    <mergeCell ref="B19:E19"/>
    <mergeCell ref="B50:E50"/>
    <mergeCell ref="B55:E55"/>
    <mergeCell ref="B57:E57"/>
    <mergeCell ref="B51:E51"/>
    <mergeCell ref="B45:E45"/>
    <mergeCell ref="B53:E53"/>
    <mergeCell ref="B54:E54"/>
    <mergeCell ref="B56:E56"/>
    <mergeCell ref="B49:E49"/>
    <mergeCell ref="B52:E52"/>
    <mergeCell ref="B39:E39"/>
    <mergeCell ref="B23:E23"/>
    <mergeCell ref="B9:E9"/>
    <mergeCell ref="B11:E11"/>
    <mergeCell ref="B12:E12"/>
    <mergeCell ref="B15:E15"/>
    <mergeCell ref="B18:E18"/>
    <mergeCell ref="B13:E13"/>
    <mergeCell ref="B14:E14"/>
    <mergeCell ref="B17:E17"/>
    <mergeCell ref="A3:G3"/>
    <mergeCell ref="V4:W5"/>
    <mergeCell ref="AR6:AS6"/>
    <mergeCell ref="B10:E10"/>
    <mergeCell ref="J6:K6"/>
    <mergeCell ref="L6:M6"/>
    <mergeCell ref="V6:W6"/>
    <mergeCell ref="AD6:AE6"/>
    <mergeCell ref="R5:S5"/>
    <mergeCell ref="R3:S3"/>
  </mergeCells>
  <printOptions/>
  <pageMargins left="0.63" right="0.15748031496062992" top="0.17" bottom="0.2362204724409449" header="0.1968503937007874" footer="0.27"/>
  <pageSetup horizontalDpi="600" verticalDpi="6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CQ79"/>
  <sheetViews>
    <sheetView view="pageBreakPreview" zoomScale="75" zoomScaleNormal="75" zoomScaleSheetLayoutView="75" zoomScalePageLayoutView="0" workbookViewId="0" topLeftCell="A1">
      <pane xSplit="7" ySplit="7" topLeftCell="H26" activePane="bottomRight" state="frozen"/>
      <selection pane="topLeft" activeCell="A1" sqref="A1"/>
      <selection pane="topRight" activeCell="H1" sqref="H1"/>
      <selection pane="bottomLeft" activeCell="A14" sqref="A14"/>
      <selection pane="bottomRight" activeCell="R55" sqref="R55"/>
    </sheetView>
  </sheetViews>
  <sheetFormatPr defaultColWidth="9.00390625" defaultRowHeight="12.75"/>
  <cols>
    <col min="1" max="1" width="5.75390625" style="0" customWidth="1"/>
    <col min="5" max="5" width="42.875" style="0" customWidth="1"/>
    <col min="8" max="12" width="9.375" style="0" customWidth="1"/>
    <col min="13" max="13" width="9.25390625" style="0" customWidth="1"/>
    <col min="14" max="20" width="9.375" style="0" customWidth="1"/>
    <col min="21" max="27" width="9.25390625" style="0" customWidth="1"/>
    <col min="29" max="29" width="10.25390625" style="0" customWidth="1"/>
    <col min="31" max="31" width="9.25390625" style="0" customWidth="1"/>
    <col min="33" max="33" width="9.25390625" style="0" customWidth="1"/>
    <col min="35" max="35" width="9.25390625" style="0" customWidth="1"/>
    <col min="36" max="36" width="11.25390625" style="0" customWidth="1"/>
    <col min="48" max="48" width="10.375" style="0" customWidth="1"/>
    <col min="49" max="49" width="10.75390625" style="0" customWidth="1"/>
    <col min="88" max="88" width="9.25390625" style="0" bestFit="1" customWidth="1"/>
    <col min="89" max="89" width="11.875" style="0" customWidth="1"/>
    <col min="92" max="92" width="11.625" style="0" customWidth="1"/>
  </cols>
  <sheetData>
    <row r="3" spans="1:23" ht="18">
      <c r="A3" s="676" t="s">
        <v>224</v>
      </c>
      <c r="B3" s="676"/>
      <c r="C3" s="676"/>
      <c r="D3" s="676"/>
      <c r="E3" s="676"/>
      <c r="F3" s="676"/>
      <c r="G3" s="676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</row>
    <row r="4" spans="1:89" ht="12.75">
      <c r="A4" s="945" t="s">
        <v>0</v>
      </c>
      <c r="B4" s="947" t="s">
        <v>40</v>
      </c>
      <c r="C4" s="947"/>
      <c r="D4" s="947"/>
      <c r="E4" s="947"/>
      <c r="F4" s="944" t="s">
        <v>2</v>
      </c>
      <c r="G4" s="864" t="s">
        <v>41</v>
      </c>
      <c r="H4" s="834" t="s">
        <v>143</v>
      </c>
      <c r="I4" s="940"/>
      <c r="J4" s="834" t="s">
        <v>143</v>
      </c>
      <c r="K4" s="940"/>
      <c r="L4" s="834" t="s">
        <v>143</v>
      </c>
      <c r="M4" s="940"/>
      <c r="N4" s="834" t="s">
        <v>143</v>
      </c>
      <c r="O4" s="940"/>
      <c r="P4" s="834" t="s">
        <v>143</v>
      </c>
      <c r="Q4" s="940"/>
      <c r="R4" s="834" t="s">
        <v>143</v>
      </c>
      <c r="S4" s="940"/>
      <c r="T4" s="834" t="s">
        <v>143</v>
      </c>
      <c r="U4" s="940"/>
      <c r="V4" s="834" t="s">
        <v>143</v>
      </c>
      <c r="W4" s="940"/>
      <c r="X4" s="834" t="s">
        <v>143</v>
      </c>
      <c r="Y4" s="940"/>
      <c r="Z4" s="834" t="s">
        <v>143</v>
      </c>
      <c r="AA4" s="940"/>
      <c r="AB4" s="834" t="s">
        <v>143</v>
      </c>
      <c r="AC4" s="940"/>
      <c r="AD4" s="834" t="s">
        <v>143</v>
      </c>
      <c r="AE4" s="940"/>
      <c r="AF4" s="834" t="s">
        <v>143</v>
      </c>
      <c r="AG4" s="940"/>
      <c r="AH4" s="834" t="s">
        <v>143</v>
      </c>
      <c r="AI4" s="940"/>
      <c r="AJ4" s="834" t="s">
        <v>143</v>
      </c>
      <c r="AK4" s="940"/>
      <c r="AL4" s="834" t="s">
        <v>143</v>
      </c>
      <c r="AM4" s="940"/>
      <c r="AN4" s="834" t="s">
        <v>143</v>
      </c>
      <c r="AO4" s="940"/>
      <c r="AP4" s="834" t="s">
        <v>143</v>
      </c>
      <c r="AQ4" s="940"/>
      <c r="AR4" s="877" t="s">
        <v>143</v>
      </c>
      <c r="AS4" s="940"/>
      <c r="AT4" s="834" t="s">
        <v>143</v>
      </c>
      <c r="AU4" s="940"/>
      <c r="AV4" s="877" t="s">
        <v>143</v>
      </c>
      <c r="AW4" s="940"/>
      <c r="AX4" s="877" t="s">
        <v>143</v>
      </c>
      <c r="AY4" s="940"/>
      <c r="AZ4" s="877" t="s">
        <v>143</v>
      </c>
      <c r="BA4" s="940"/>
      <c r="BB4" s="877" t="s">
        <v>143</v>
      </c>
      <c r="BC4" s="940"/>
      <c r="BD4" s="834" t="s">
        <v>143</v>
      </c>
      <c r="BE4" s="940"/>
      <c r="BF4" s="877" t="s">
        <v>144</v>
      </c>
      <c r="BG4" s="940"/>
      <c r="BH4" s="834" t="s">
        <v>144</v>
      </c>
      <c r="BI4" s="940"/>
      <c r="BJ4" s="877" t="s">
        <v>144</v>
      </c>
      <c r="BK4" s="940"/>
      <c r="BL4" s="877" t="s">
        <v>144</v>
      </c>
      <c r="BM4" s="940"/>
      <c r="BN4" s="877" t="s">
        <v>144</v>
      </c>
      <c r="BO4" s="940"/>
      <c r="BP4" s="877" t="s">
        <v>145</v>
      </c>
      <c r="BQ4" s="940"/>
      <c r="BR4" s="877" t="s">
        <v>145</v>
      </c>
      <c r="BS4" s="870"/>
      <c r="BT4" s="877" t="s">
        <v>147</v>
      </c>
      <c r="BU4" s="870"/>
      <c r="BV4" s="834" t="s">
        <v>149</v>
      </c>
      <c r="BW4" s="870"/>
      <c r="BX4" s="834" t="s">
        <v>149</v>
      </c>
      <c r="BY4" s="870"/>
      <c r="BZ4" s="834" t="s">
        <v>149</v>
      </c>
      <c r="CA4" s="870"/>
      <c r="CB4" s="834" t="s">
        <v>149</v>
      </c>
      <c r="CC4" s="870"/>
      <c r="CD4" s="834" t="s">
        <v>148</v>
      </c>
      <c r="CE4" s="870"/>
      <c r="CF4" s="834" t="s">
        <v>150</v>
      </c>
      <c r="CG4" s="870"/>
      <c r="CH4" s="877" t="s">
        <v>151</v>
      </c>
      <c r="CI4" s="940"/>
      <c r="CJ4" s="834" t="s">
        <v>87</v>
      </c>
      <c r="CK4" s="835"/>
    </row>
    <row r="5" spans="1:89" ht="12.75">
      <c r="A5" s="946"/>
      <c r="B5" s="947"/>
      <c r="C5" s="947"/>
      <c r="D5" s="947"/>
      <c r="E5" s="947"/>
      <c r="F5" s="944"/>
      <c r="G5" s="944"/>
      <c r="H5" s="870" t="s">
        <v>3</v>
      </c>
      <c r="I5" s="823"/>
      <c r="J5" s="823">
        <v>2</v>
      </c>
      <c r="K5" s="823"/>
      <c r="L5" s="823">
        <v>3</v>
      </c>
      <c r="M5" s="823"/>
      <c r="N5" s="823">
        <v>4</v>
      </c>
      <c r="O5" s="823"/>
      <c r="P5" s="823">
        <v>5</v>
      </c>
      <c r="Q5" s="823"/>
      <c r="R5" s="823">
        <v>6</v>
      </c>
      <c r="S5" s="823"/>
      <c r="T5" s="823">
        <v>7</v>
      </c>
      <c r="U5" s="823"/>
      <c r="V5" s="823">
        <v>8</v>
      </c>
      <c r="W5" s="823"/>
      <c r="X5" s="823">
        <v>9</v>
      </c>
      <c r="Y5" s="823"/>
      <c r="Z5" s="823">
        <v>10</v>
      </c>
      <c r="AA5" s="823"/>
      <c r="AB5" s="823">
        <v>11</v>
      </c>
      <c r="AC5" s="823"/>
      <c r="AD5" s="823">
        <v>12</v>
      </c>
      <c r="AE5" s="823"/>
      <c r="AF5" s="823">
        <v>13</v>
      </c>
      <c r="AG5" s="823"/>
      <c r="AH5" s="823">
        <v>14</v>
      </c>
      <c r="AI5" s="823"/>
      <c r="AJ5" s="823">
        <v>15</v>
      </c>
      <c r="AK5" s="823"/>
      <c r="AL5" s="823">
        <v>16</v>
      </c>
      <c r="AM5" s="823"/>
      <c r="AN5" s="823">
        <v>17</v>
      </c>
      <c r="AO5" s="823"/>
      <c r="AP5" s="823">
        <v>18</v>
      </c>
      <c r="AQ5" s="823"/>
      <c r="AR5" s="823">
        <v>19</v>
      </c>
      <c r="AS5" s="823"/>
      <c r="AT5" s="823">
        <v>20</v>
      </c>
      <c r="AU5" s="823"/>
      <c r="AV5" s="823">
        <v>21</v>
      </c>
      <c r="AW5" s="823"/>
      <c r="AX5" s="823">
        <v>22</v>
      </c>
      <c r="AY5" s="823"/>
      <c r="AZ5" s="823">
        <v>23</v>
      </c>
      <c r="BA5" s="823"/>
      <c r="BB5" s="823">
        <v>24</v>
      </c>
      <c r="BC5" s="823"/>
      <c r="BD5" s="816">
        <v>25</v>
      </c>
      <c r="BE5" s="816"/>
      <c r="BF5" s="816">
        <v>27</v>
      </c>
      <c r="BG5" s="816"/>
      <c r="BH5" s="816">
        <v>28</v>
      </c>
      <c r="BI5" s="816"/>
      <c r="BJ5" s="823">
        <v>29</v>
      </c>
      <c r="BK5" s="823"/>
      <c r="BL5" s="823">
        <v>30</v>
      </c>
      <c r="BM5" s="823"/>
      <c r="BN5" s="823">
        <v>31</v>
      </c>
      <c r="BO5" s="823"/>
      <c r="BP5" s="823">
        <v>16</v>
      </c>
      <c r="BQ5" s="823"/>
      <c r="BR5" s="823">
        <v>18</v>
      </c>
      <c r="BS5" s="823"/>
      <c r="BT5" s="834" t="s">
        <v>146</v>
      </c>
      <c r="BU5" s="835"/>
      <c r="BV5" s="834">
        <v>51</v>
      </c>
      <c r="BW5" s="835"/>
      <c r="BX5" s="834">
        <v>53</v>
      </c>
      <c r="BY5" s="835"/>
      <c r="BZ5" s="834">
        <v>55</v>
      </c>
      <c r="CA5" s="835"/>
      <c r="CB5" s="834">
        <v>57</v>
      </c>
      <c r="CC5" s="835"/>
      <c r="CD5" s="834">
        <v>3</v>
      </c>
      <c r="CE5" s="835"/>
      <c r="CF5" s="834">
        <v>7</v>
      </c>
      <c r="CG5" s="835"/>
      <c r="CH5" s="823">
        <v>2</v>
      </c>
      <c r="CI5" s="834"/>
      <c r="CJ5" s="941" t="s">
        <v>4</v>
      </c>
      <c r="CK5" s="943" t="s">
        <v>5</v>
      </c>
    </row>
    <row r="6" spans="1:91" ht="26.25" thickBot="1">
      <c r="A6" s="946"/>
      <c r="B6" s="948"/>
      <c r="C6" s="948"/>
      <c r="D6" s="948"/>
      <c r="E6" s="948"/>
      <c r="F6" s="944"/>
      <c r="G6" s="944"/>
      <c r="H6" s="4" t="s">
        <v>6</v>
      </c>
      <c r="I6" s="7" t="s">
        <v>7</v>
      </c>
      <c r="J6" s="4" t="s">
        <v>6</v>
      </c>
      <c r="K6" s="7" t="s">
        <v>7</v>
      </c>
      <c r="L6" s="4" t="s">
        <v>6</v>
      </c>
      <c r="M6" s="7" t="s">
        <v>7</v>
      </c>
      <c r="N6" s="4" t="s">
        <v>6</v>
      </c>
      <c r="O6" s="7" t="s">
        <v>7</v>
      </c>
      <c r="P6" s="4" t="s">
        <v>6</v>
      </c>
      <c r="Q6" s="7" t="s">
        <v>7</v>
      </c>
      <c r="R6" s="3" t="s">
        <v>6</v>
      </c>
      <c r="S6" s="7" t="s">
        <v>7</v>
      </c>
      <c r="T6" s="3" t="s">
        <v>6</v>
      </c>
      <c r="U6" s="7" t="s">
        <v>7</v>
      </c>
      <c r="V6" s="3" t="s">
        <v>6</v>
      </c>
      <c r="W6" s="7" t="s">
        <v>7</v>
      </c>
      <c r="X6" s="162" t="s">
        <v>6</v>
      </c>
      <c r="Y6" s="7" t="s">
        <v>7</v>
      </c>
      <c r="Z6" s="162" t="s">
        <v>6</v>
      </c>
      <c r="AA6" s="7" t="s">
        <v>7</v>
      </c>
      <c r="AB6" s="3" t="s">
        <v>6</v>
      </c>
      <c r="AC6" s="7" t="s">
        <v>7</v>
      </c>
      <c r="AD6" s="3" t="s">
        <v>6</v>
      </c>
      <c r="AE6" s="7" t="s">
        <v>7</v>
      </c>
      <c r="AF6" s="3" t="s">
        <v>6</v>
      </c>
      <c r="AG6" s="7" t="s">
        <v>7</v>
      </c>
      <c r="AH6" s="3" t="s">
        <v>6</v>
      </c>
      <c r="AI6" s="7" t="s">
        <v>7</v>
      </c>
      <c r="AJ6" s="3" t="s">
        <v>6</v>
      </c>
      <c r="AK6" s="7" t="s">
        <v>7</v>
      </c>
      <c r="AL6" s="3" t="s">
        <v>6</v>
      </c>
      <c r="AM6" s="7" t="s">
        <v>7</v>
      </c>
      <c r="AN6" s="3" t="s">
        <v>6</v>
      </c>
      <c r="AO6" s="7" t="s">
        <v>7</v>
      </c>
      <c r="AP6" s="3" t="s">
        <v>6</v>
      </c>
      <c r="AQ6" s="7" t="s">
        <v>7</v>
      </c>
      <c r="AR6" s="3" t="s">
        <v>6</v>
      </c>
      <c r="AS6" s="7" t="s">
        <v>7</v>
      </c>
      <c r="AT6" s="3" t="s">
        <v>6</v>
      </c>
      <c r="AU6" s="7" t="s">
        <v>7</v>
      </c>
      <c r="AV6" s="3" t="s">
        <v>6</v>
      </c>
      <c r="AW6" s="7" t="s">
        <v>7</v>
      </c>
      <c r="AX6" s="3" t="s">
        <v>6</v>
      </c>
      <c r="AY6" s="7" t="s">
        <v>7</v>
      </c>
      <c r="AZ6" s="3" t="s">
        <v>6</v>
      </c>
      <c r="BA6" s="7" t="s">
        <v>7</v>
      </c>
      <c r="BB6" s="3" t="s">
        <v>6</v>
      </c>
      <c r="BC6" s="7" t="s">
        <v>7</v>
      </c>
      <c r="BD6" s="5" t="s">
        <v>6</v>
      </c>
      <c r="BE6" s="8" t="s">
        <v>7</v>
      </c>
      <c r="BF6" s="5" t="s">
        <v>6</v>
      </c>
      <c r="BG6" s="8" t="s">
        <v>7</v>
      </c>
      <c r="BH6" s="3" t="s">
        <v>6</v>
      </c>
      <c r="BI6" s="8" t="s">
        <v>7</v>
      </c>
      <c r="BJ6" s="3" t="s">
        <v>6</v>
      </c>
      <c r="BK6" s="7" t="s">
        <v>7</v>
      </c>
      <c r="BL6" s="3" t="s">
        <v>6</v>
      </c>
      <c r="BM6" s="7" t="s">
        <v>7</v>
      </c>
      <c r="BN6" s="3" t="s">
        <v>6</v>
      </c>
      <c r="BO6" s="7" t="s">
        <v>7</v>
      </c>
      <c r="BP6" s="3" t="s">
        <v>6</v>
      </c>
      <c r="BQ6" s="7" t="s">
        <v>7</v>
      </c>
      <c r="BR6" s="3" t="s">
        <v>6</v>
      </c>
      <c r="BS6" s="7" t="s">
        <v>7</v>
      </c>
      <c r="BT6" s="3" t="s">
        <v>6</v>
      </c>
      <c r="BU6" s="7" t="s">
        <v>7</v>
      </c>
      <c r="BV6" s="3" t="s">
        <v>6</v>
      </c>
      <c r="BW6" s="7" t="s">
        <v>7</v>
      </c>
      <c r="BX6" s="3" t="s">
        <v>6</v>
      </c>
      <c r="BY6" s="7" t="s">
        <v>7</v>
      </c>
      <c r="BZ6" s="3" t="s">
        <v>6</v>
      </c>
      <c r="CA6" s="7" t="s">
        <v>7</v>
      </c>
      <c r="CB6" s="3" t="s">
        <v>6</v>
      </c>
      <c r="CC6" s="7" t="s">
        <v>7</v>
      </c>
      <c r="CD6" s="3" t="s">
        <v>6</v>
      </c>
      <c r="CE6" s="7" t="s">
        <v>7</v>
      </c>
      <c r="CF6" s="3" t="s">
        <v>6</v>
      </c>
      <c r="CG6" s="7" t="s">
        <v>7</v>
      </c>
      <c r="CH6" s="3" t="s">
        <v>6</v>
      </c>
      <c r="CI6" s="159" t="s">
        <v>7</v>
      </c>
      <c r="CJ6" s="942"/>
      <c r="CK6" s="942"/>
      <c r="CL6" s="12"/>
      <c r="CM6" s="12"/>
    </row>
    <row r="7" spans="1:91" ht="12.75" customHeight="1" thickBot="1">
      <c r="A7" s="366"/>
      <c r="B7" s="831" t="s">
        <v>42</v>
      </c>
      <c r="C7" s="832"/>
      <c r="D7" s="832"/>
      <c r="E7" s="833"/>
      <c r="F7" s="184"/>
      <c r="G7" s="5"/>
      <c r="H7" s="5"/>
      <c r="I7" s="8"/>
      <c r="J7" s="5"/>
      <c r="K7" s="8"/>
      <c r="L7" s="5"/>
      <c r="M7" s="8"/>
      <c r="N7" s="5"/>
      <c r="O7" s="8"/>
      <c r="P7" s="5"/>
      <c r="Q7" s="8"/>
      <c r="R7" s="5"/>
      <c r="S7" s="8"/>
      <c r="T7" s="5"/>
      <c r="U7" s="8"/>
      <c r="V7" s="5"/>
      <c r="W7" s="8"/>
      <c r="X7" s="5"/>
      <c r="Y7" s="8"/>
      <c r="Z7" s="8"/>
      <c r="AA7" s="8"/>
      <c r="AB7" s="5"/>
      <c r="AC7" s="8"/>
      <c r="AD7" s="5"/>
      <c r="AE7" s="8"/>
      <c r="AF7" s="5"/>
      <c r="AG7" s="8"/>
      <c r="AH7" s="5"/>
      <c r="AI7" s="8"/>
      <c r="AJ7" s="5"/>
      <c r="AK7" s="8"/>
      <c r="AL7" s="5"/>
      <c r="AM7" s="8"/>
      <c r="AN7" s="5"/>
      <c r="AO7" s="8"/>
      <c r="AP7" s="5"/>
      <c r="AQ7" s="8"/>
      <c r="AR7" s="5"/>
      <c r="AS7" s="8"/>
      <c r="AT7" s="5"/>
      <c r="AU7" s="8"/>
      <c r="AV7" s="5"/>
      <c r="AW7" s="8"/>
      <c r="AX7" s="8"/>
      <c r="AY7" s="8"/>
      <c r="AZ7" s="8"/>
      <c r="BA7" s="8"/>
      <c r="BB7" s="8"/>
      <c r="BC7" s="8"/>
      <c r="BD7" s="5"/>
      <c r="BE7" s="8"/>
      <c r="BF7" s="5"/>
      <c r="BG7" s="8"/>
      <c r="BH7" s="5"/>
      <c r="BI7" s="8"/>
      <c r="BJ7" s="5"/>
      <c r="BK7" s="8"/>
      <c r="BL7" s="5"/>
      <c r="BM7" s="8"/>
      <c r="BN7" s="5"/>
      <c r="BO7" s="8"/>
      <c r="BP7" s="5"/>
      <c r="BQ7" s="8"/>
      <c r="BR7" s="5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158"/>
      <c r="CK7" s="108"/>
      <c r="CL7" s="12"/>
      <c r="CM7" s="12"/>
    </row>
    <row r="8" spans="1:89" ht="15.75" customHeight="1">
      <c r="A8" s="354">
        <v>1</v>
      </c>
      <c r="B8" s="836" t="s">
        <v>141</v>
      </c>
      <c r="C8" s="837"/>
      <c r="D8" s="837"/>
      <c r="E8" s="838"/>
      <c r="F8" s="86" t="s">
        <v>17</v>
      </c>
      <c r="G8" s="86">
        <v>7000</v>
      </c>
      <c r="H8" s="5"/>
      <c r="I8" s="8">
        <f>G8*H8</f>
        <v>0</v>
      </c>
      <c r="J8" s="5"/>
      <c r="K8" s="8">
        <f>G8*J8</f>
        <v>0</v>
      </c>
      <c r="L8" s="5"/>
      <c r="M8" s="8">
        <f>G8*L8</f>
        <v>0</v>
      </c>
      <c r="N8" s="5"/>
      <c r="O8" s="8">
        <f>G8*N8</f>
        <v>0</v>
      </c>
      <c r="P8" s="5"/>
      <c r="Q8" s="8">
        <f>G8*P8</f>
        <v>0</v>
      </c>
      <c r="R8" s="5"/>
      <c r="S8" s="8">
        <f>G8*R8</f>
        <v>0</v>
      </c>
      <c r="T8" s="5"/>
      <c r="U8" s="8">
        <f>G8*T8</f>
        <v>0</v>
      </c>
      <c r="V8" s="5"/>
      <c r="W8" s="8">
        <f>G8*V8</f>
        <v>0</v>
      </c>
      <c r="X8" s="5"/>
      <c r="Y8" s="8">
        <f>G8*X8</f>
        <v>0</v>
      </c>
      <c r="Z8" s="8"/>
      <c r="AA8" s="8">
        <f>G8*Z8</f>
        <v>0</v>
      </c>
      <c r="AB8" s="5"/>
      <c r="AC8" s="8">
        <f>G8*AB8</f>
        <v>0</v>
      </c>
      <c r="AD8" s="5"/>
      <c r="AE8" s="8">
        <f>G8*AD8</f>
        <v>0</v>
      </c>
      <c r="AF8" s="5"/>
      <c r="AG8" s="8">
        <f>G8*AF8</f>
        <v>0</v>
      </c>
      <c r="AH8" s="5"/>
      <c r="AI8" s="8">
        <f>G8*AH8</f>
        <v>0</v>
      </c>
      <c r="AJ8" s="5"/>
      <c r="AK8" s="8">
        <f>G8*AJ8</f>
        <v>0</v>
      </c>
      <c r="AL8" s="5"/>
      <c r="AM8" s="8">
        <f>G8*AL8</f>
        <v>0</v>
      </c>
      <c r="AN8" s="8"/>
      <c r="AO8" s="8">
        <f>G8*AN8</f>
        <v>0</v>
      </c>
      <c r="AP8" s="8"/>
      <c r="AQ8" s="8">
        <f>G8*AP8</f>
        <v>0</v>
      </c>
      <c r="AR8" s="8"/>
      <c r="AS8" s="8">
        <f>G8*AR8</f>
        <v>0</v>
      </c>
      <c r="AT8" s="8"/>
      <c r="AU8" s="8">
        <f>G8*AT8</f>
        <v>0</v>
      </c>
      <c r="AV8" s="8"/>
      <c r="AW8" s="8">
        <f>G8*AV8</f>
        <v>0</v>
      </c>
      <c r="AX8" s="8"/>
      <c r="AY8" s="8">
        <f>G8*AX8</f>
        <v>0</v>
      </c>
      <c r="AZ8" s="8"/>
      <c r="BA8" s="8">
        <f>G8*AZ8</f>
        <v>0</v>
      </c>
      <c r="BB8" s="8"/>
      <c r="BC8" s="8">
        <f>G8*BB8</f>
        <v>0</v>
      </c>
      <c r="BD8" s="8"/>
      <c r="BE8" s="8">
        <f>G8*BD8</f>
        <v>0</v>
      </c>
      <c r="BF8" s="8"/>
      <c r="BG8" s="8">
        <f>G8*BF8</f>
        <v>0</v>
      </c>
      <c r="BH8" s="8"/>
      <c r="BI8" s="8">
        <f>G8*BH8</f>
        <v>0</v>
      </c>
      <c r="BJ8" s="8"/>
      <c r="BK8" s="8">
        <f>G8*BJ8</f>
        <v>0</v>
      </c>
      <c r="BL8" s="5"/>
      <c r="BM8" s="8">
        <f>G8*BL8</f>
        <v>0</v>
      </c>
      <c r="BN8" s="5"/>
      <c r="BO8" s="8">
        <f>G8*BN8</f>
        <v>0</v>
      </c>
      <c r="BP8" s="5"/>
      <c r="BQ8" s="8">
        <f>G8*BP8</f>
        <v>0</v>
      </c>
      <c r="BR8" s="5"/>
      <c r="BS8" s="8">
        <f>G8*BR8</f>
        <v>0</v>
      </c>
      <c r="BT8" s="8"/>
      <c r="BU8" s="8">
        <f>G8*BT8</f>
        <v>0</v>
      </c>
      <c r="BV8" s="8"/>
      <c r="BW8" s="8">
        <f>G8*BV8</f>
        <v>0</v>
      </c>
      <c r="BX8" s="8"/>
      <c r="BY8" s="8">
        <f>G8*BX8</f>
        <v>0</v>
      </c>
      <c r="BZ8" s="146"/>
      <c r="CA8" s="8">
        <f>G8*BZ8</f>
        <v>0</v>
      </c>
      <c r="CB8" s="8"/>
      <c r="CC8" s="8">
        <f>G8*CB8</f>
        <v>0</v>
      </c>
      <c r="CD8" s="8"/>
      <c r="CE8" s="8">
        <f>G8*CD8</f>
        <v>0</v>
      </c>
      <c r="CF8" s="8"/>
      <c r="CG8" s="8">
        <f>G8*CF8</f>
        <v>0</v>
      </c>
      <c r="CH8" s="5"/>
      <c r="CI8" s="8">
        <f>G8*CH8</f>
        <v>0</v>
      </c>
      <c r="CJ8" s="8">
        <f>H8+J8+L8+N8+P8+R8+T8+V8+X8+Z8+AB8+AD8+AF8+AH8+AJ8+AL8+AN8+AP8+AR8+AT8+AV8+AX8+AZ8+BB8+BD8+BF8+BH8+BJ8+BL8+BN8+BP8+BR8+BT8+BV8+BX8+BZ8+CB8+CD8+CF8+CH8</f>
        <v>0</v>
      </c>
      <c r="CK8" s="8">
        <f>I8+K8+M8+O8+Q8+S8+U8+W8+Y8+AA8+AC8+AE8+AG8+AI8+AK8+AM8+AO8+AQ8+AS8+AU8+AW8+AY8+BA8+BC8+BE8+BG8+BI8+BK8+BM8+BO8+BQ8+BS8+BU8+BW8+BY8+CA8+CC8+CE8+CG8+CI8</f>
        <v>0</v>
      </c>
    </row>
    <row r="9" spans="1:89" ht="15" customHeight="1">
      <c r="A9" s="173">
        <v>2</v>
      </c>
      <c r="B9" s="817" t="s">
        <v>99</v>
      </c>
      <c r="C9" s="818"/>
      <c r="D9" s="818"/>
      <c r="E9" s="819"/>
      <c r="F9" s="86" t="s">
        <v>43</v>
      </c>
      <c r="G9" s="86">
        <v>9500</v>
      </c>
      <c r="H9" s="5"/>
      <c r="I9" s="8">
        <f aca="true" t="shared" si="0" ref="I9:I60">G9*H9</f>
        <v>0</v>
      </c>
      <c r="J9" s="5"/>
      <c r="K9" s="8">
        <f aca="true" t="shared" si="1" ref="K9:K60">G9*J9</f>
        <v>0</v>
      </c>
      <c r="L9" s="5"/>
      <c r="M9" s="8">
        <f aca="true" t="shared" si="2" ref="M9:M60">G9*L9</f>
        <v>0</v>
      </c>
      <c r="N9" s="5"/>
      <c r="O9" s="8">
        <f aca="true" t="shared" si="3" ref="O9:O60">G9*N9</f>
        <v>0</v>
      </c>
      <c r="P9" s="5"/>
      <c r="Q9" s="8">
        <f aca="true" t="shared" si="4" ref="Q9:Q60">G9*P9</f>
        <v>0</v>
      </c>
      <c r="R9" s="5"/>
      <c r="S9" s="8">
        <f aca="true" t="shared" si="5" ref="S9:S60">G9*R9</f>
        <v>0</v>
      </c>
      <c r="T9" s="5"/>
      <c r="U9" s="8">
        <f aca="true" t="shared" si="6" ref="U9:U60">G9*T9</f>
        <v>0</v>
      </c>
      <c r="V9" s="5"/>
      <c r="W9" s="8">
        <f aca="true" t="shared" si="7" ref="W9:W60">G9*V9</f>
        <v>0</v>
      </c>
      <c r="X9" s="5"/>
      <c r="Y9" s="8">
        <f aca="true" t="shared" si="8" ref="Y9:Y60">G9*X9</f>
        <v>0</v>
      </c>
      <c r="Z9" s="5"/>
      <c r="AA9" s="8">
        <f aca="true" t="shared" si="9" ref="AA9:AA60">G9*Z9</f>
        <v>0</v>
      </c>
      <c r="AB9" s="5"/>
      <c r="AC9" s="8">
        <f aca="true" t="shared" si="10" ref="AC9:AC60">G9*AB9</f>
        <v>0</v>
      </c>
      <c r="AD9" s="5"/>
      <c r="AE9" s="8">
        <f aca="true" t="shared" si="11" ref="AE9:AE60">G9*AD9</f>
        <v>0</v>
      </c>
      <c r="AF9" s="5"/>
      <c r="AG9" s="8">
        <f aca="true" t="shared" si="12" ref="AG9:AG60">G9*AF9</f>
        <v>0</v>
      </c>
      <c r="AH9" s="5"/>
      <c r="AI9" s="8">
        <f aca="true" t="shared" si="13" ref="AI9:AI60">G9*AH9</f>
        <v>0</v>
      </c>
      <c r="AJ9" s="5"/>
      <c r="AK9" s="8">
        <f aca="true" t="shared" si="14" ref="AK9:AK60">G9*AJ9</f>
        <v>0</v>
      </c>
      <c r="AL9" s="5"/>
      <c r="AM9" s="8">
        <f aca="true" t="shared" si="15" ref="AM9:AM60">G9*AL9</f>
        <v>0</v>
      </c>
      <c r="AN9" s="5"/>
      <c r="AO9" s="8">
        <f aca="true" t="shared" si="16" ref="AO9:AO60">G9*AN9</f>
        <v>0</v>
      </c>
      <c r="AP9" s="5"/>
      <c r="AQ9" s="8">
        <f aca="true" t="shared" si="17" ref="AQ9:AQ60">G9*AP9</f>
        <v>0</v>
      </c>
      <c r="AR9" s="5"/>
      <c r="AS9" s="8">
        <f aca="true" t="shared" si="18" ref="AS9:AS60">G9*AR9</f>
        <v>0</v>
      </c>
      <c r="AT9" s="5"/>
      <c r="AU9" s="8">
        <f aca="true" t="shared" si="19" ref="AU9:AU60">G9*AT9</f>
        <v>0</v>
      </c>
      <c r="AV9" s="5"/>
      <c r="AW9" s="8">
        <f aca="true" t="shared" si="20" ref="AW9:AW60">G9*AV9</f>
        <v>0</v>
      </c>
      <c r="AX9" s="5"/>
      <c r="AY9" s="8">
        <f aca="true" t="shared" si="21" ref="AY9:AY60">G9*AX9</f>
        <v>0</v>
      </c>
      <c r="AZ9" s="5"/>
      <c r="BA9" s="8">
        <f aca="true" t="shared" si="22" ref="BA9:BA60">G9*AZ9</f>
        <v>0</v>
      </c>
      <c r="BB9" s="5"/>
      <c r="BC9" s="8">
        <f aca="true" t="shared" si="23" ref="BC9:BC60">G9*BB9</f>
        <v>0</v>
      </c>
      <c r="BD9" s="5"/>
      <c r="BE9" s="8">
        <f aca="true" t="shared" si="24" ref="BE9:BE60">G9*BD9</f>
        <v>0</v>
      </c>
      <c r="BF9" s="5"/>
      <c r="BG9" s="8">
        <f aca="true" t="shared" si="25" ref="BG9:BG60">G9*BF9</f>
        <v>0</v>
      </c>
      <c r="BH9" s="5"/>
      <c r="BI9" s="8">
        <f aca="true" t="shared" si="26" ref="BI9:BI60">G9*BH9</f>
        <v>0</v>
      </c>
      <c r="BJ9" s="5"/>
      <c r="BK9" s="8">
        <f aca="true" t="shared" si="27" ref="BK9:BK60">G9*BJ9</f>
        <v>0</v>
      </c>
      <c r="BL9" s="5"/>
      <c r="BM9" s="8">
        <f aca="true" t="shared" si="28" ref="BM9:BM60">G9*BL9</f>
        <v>0</v>
      </c>
      <c r="BN9" s="5"/>
      <c r="BO9" s="8">
        <f aca="true" t="shared" si="29" ref="BO9:BO60">G9*BN9</f>
        <v>0</v>
      </c>
      <c r="BP9" s="5"/>
      <c r="BQ9" s="8">
        <f aca="true" t="shared" si="30" ref="BQ9:BQ60">G9*BP9</f>
        <v>0</v>
      </c>
      <c r="BR9" s="5"/>
      <c r="BS9" s="8">
        <f aca="true" t="shared" si="31" ref="BS9:BS60">G9*BR9</f>
        <v>0</v>
      </c>
      <c r="BT9" s="5"/>
      <c r="BU9" s="8">
        <f aca="true" t="shared" si="32" ref="BU9:BU60">G9*BT9</f>
        <v>0</v>
      </c>
      <c r="BV9" s="5"/>
      <c r="BW9" s="8">
        <f aca="true" t="shared" si="33" ref="BW9:BW60">G9*BV9</f>
        <v>0</v>
      </c>
      <c r="BX9" s="5"/>
      <c r="BY9" s="8">
        <f aca="true" t="shared" si="34" ref="BY9:BY60">G9*BX9</f>
        <v>0</v>
      </c>
      <c r="BZ9" s="143"/>
      <c r="CA9" s="8">
        <f aca="true" t="shared" si="35" ref="CA9:CA60">G9*BZ9</f>
        <v>0</v>
      </c>
      <c r="CB9" s="5"/>
      <c r="CC9" s="8">
        <f aca="true" t="shared" si="36" ref="CC9:CC60">G9*CB9</f>
        <v>0</v>
      </c>
      <c r="CD9" s="5"/>
      <c r="CE9" s="8">
        <f aca="true" t="shared" si="37" ref="CE9:CE60">G9*CD9</f>
        <v>0</v>
      </c>
      <c r="CF9" s="5"/>
      <c r="CG9" s="8">
        <f aca="true" t="shared" si="38" ref="CG9:CG60">G9*CF9</f>
        <v>0</v>
      </c>
      <c r="CH9" s="5"/>
      <c r="CI9" s="8">
        <f aca="true" t="shared" si="39" ref="CI9:CI60">G9*CH9</f>
        <v>0</v>
      </c>
      <c r="CJ9" s="8">
        <f aca="true" t="shared" si="40" ref="CJ9:CJ64">H9+J9+L9+N9+P9+R9+T9+V9+X9+Z9+AB9+AD9+AF9+AH9+AJ9+AL9+AN9+AP9+AR9+AT9+AV9+AX9+AZ9+BB9+BD9+BF9+BH9+BJ9+BL9+BN9+BP9+BR9+BT9+BV9+BX9+BZ9+CB9+CD9+CF9+CH9</f>
        <v>0</v>
      </c>
      <c r="CK9" s="8">
        <f aca="true" t="shared" si="41" ref="CK9:CK64">I9+K9+M9+O9+Q9+S9+U9+W9+Y9+AA9+AC9+AE9+AG9+AI9+AK9+AM9+AO9+AQ9+AS9+AU9+AW9+AY9+BA9+BC9+BE9+BG9+BI9+BK9+BM9+BO9+BQ9+BS9+BU9+BW9+BY9+CA9+CC9+CE9+CG9+CI9</f>
        <v>0</v>
      </c>
    </row>
    <row r="10" spans="1:89" ht="15" customHeight="1">
      <c r="A10" s="173">
        <v>3</v>
      </c>
      <c r="B10" s="813" t="s">
        <v>172</v>
      </c>
      <c r="C10" s="814"/>
      <c r="D10" s="814"/>
      <c r="E10" s="815"/>
      <c r="F10" s="86" t="s">
        <v>44</v>
      </c>
      <c r="G10" s="86">
        <v>350</v>
      </c>
      <c r="H10" s="5"/>
      <c r="I10" s="8">
        <f t="shared" si="0"/>
        <v>0</v>
      </c>
      <c r="J10" s="5"/>
      <c r="K10" s="8">
        <f t="shared" si="1"/>
        <v>0</v>
      </c>
      <c r="L10" s="5"/>
      <c r="M10" s="8">
        <f t="shared" si="2"/>
        <v>0</v>
      </c>
      <c r="N10" s="5"/>
      <c r="O10" s="8">
        <f t="shared" si="3"/>
        <v>0</v>
      </c>
      <c r="P10" s="5"/>
      <c r="Q10" s="8">
        <f t="shared" si="4"/>
        <v>0</v>
      </c>
      <c r="R10" s="5"/>
      <c r="S10" s="8">
        <f t="shared" si="5"/>
        <v>0</v>
      </c>
      <c r="T10" s="5"/>
      <c r="U10" s="8">
        <f t="shared" si="6"/>
        <v>0</v>
      </c>
      <c r="V10" s="5"/>
      <c r="W10" s="8">
        <f t="shared" si="7"/>
        <v>0</v>
      </c>
      <c r="X10" s="5"/>
      <c r="Y10" s="8">
        <f t="shared" si="8"/>
        <v>0</v>
      </c>
      <c r="Z10" s="5"/>
      <c r="AA10" s="8">
        <f t="shared" si="9"/>
        <v>0</v>
      </c>
      <c r="AB10" s="5"/>
      <c r="AC10" s="8">
        <f t="shared" si="10"/>
        <v>0</v>
      </c>
      <c r="AD10" s="5"/>
      <c r="AE10" s="8">
        <f t="shared" si="11"/>
        <v>0</v>
      </c>
      <c r="AF10" s="5"/>
      <c r="AG10" s="8">
        <f t="shared" si="12"/>
        <v>0</v>
      </c>
      <c r="AH10" s="5"/>
      <c r="AI10" s="8">
        <f t="shared" si="13"/>
        <v>0</v>
      </c>
      <c r="AJ10" s="5"/>
      <c r="AK10" s="8">
        <f t="shared" si="14"/>
        <v>0</v>
      </c>
      <c r="AL10" s="5"/>
      <c r="AM10" s="8">
        <f t="shared" si="15"/>
        <v>0</v>
      </c>
      <c r="AN10" s="5"/>
      <c r="AO10" s="8">
        <f t="shared" si="16"/>
        <v>0</v>
      </c>
      <c r="AP10" s="5"/>
      <c r="AQ10" s="8">
        <f t="shared" si="17"/>
        <v>0</v>
      </c>
      <c r="AR10" s="5"/>
      <c r="AS10" s="8">
        <f t="shared" si="18"/>
        <v>0</v>
      </c>
      <c r="AT10" s="5"/>
      <c r="AU10" s="8">
        <f t="shared" si="19"/>
        <v>0</v>
      </c>
      <c r="AV10" s="5"/>
      <c r="AW10" s="8">
        <f t="shared" si="20"/>
        <v>0</v>
      </c>
      <c r="AX10" s="5"/>
      <c r="AY10" s="8">
        <f t="shared" si="21"/>
        <v>0</v>
      </c>
      <c r="AZ10" s="5"/>
      <c r="BA10" s="8">
        <f t="shared" si="22"/>
        <v>0</v>
      </c>
      <c r="BB10" s="5"/>
      <c r="BC10" s="8">
        <f t="shared" si="23"/>
        <v>0</v>
      </c>
      <c r="BD10" s="5"/>
      <c r="BE10" s="8">
        <f t="shared" si="24"/>
        <v>0</v>
      </c>
      <c r="BF10" s="5"/>
      <c r="BG10" s="8">
        <f t="shared" si="25"/>
        <v>0</v>
      </c>
      <c r="BH10" s="5"/>
      <c r="BI10" s="8">
        <f t="shared" si="26"/>
        <v>0</v>
      </c>
      <c r="BJ10" s="5"/>
      <c r="BK10" s="8">
        <f t="shared" si="27"/>
        <v>0</v>
      </c>
      <c r="BL10" s="5"/>
      <c r="BM10" s="8">
        <f t="shared" si="28"/>
        <v>0</v>
      </c>
      <c r="BN10" s="5"/>
      <c r="BO10" s="8">
        <f t="shared" si="29"/>
        <v>0</v>
      </c>
      <c r="BP10" s="5"/>
      <c r="BQ10" s="8">
        <f t="shared" si="30"/>
        <v>0</v>
      </c>
      <c r="BR10" s="5"/>
      <c r="BS10" s="8">
        <f t="shared" si="31"/>
        <v>0</v>
      </c>
      <c r="BT10" s="5"/>
      <c r="BU10" s="8">
        <f t="shared" si="32"/>
        <v>0</v>
      </c>
      <c r="BV10" s="5"/>
      <c r="BW10" s="8">
        <f t="shared" si="33"/>
        <v>0</v>
      </c>
      <c r="BX10" s="5"/>
      <c r="BY10" s="8">
        <f t="shared" si="34"/>
        <v>0</v>
      </c>
      <c r="BZ10" s="143"/>
      <c r="CA10" s="8">
        <f t="shared" si="35"/>
        <v>0</v>
      </c>
      <c r="CB10" s="5"/>
      <c r="CC10" s="8">
        <f t="shared" si="36"/>
        <v>0</v>
      </c>
      <c r="CD10" s="5"/>
      <c r="CE10" s="8">
        <f t="shared" si="37"/>
        <v>0</v>
      </c>
      <c r="CF10" s="5"/>
      <c r="CG10" s="8">
        <f t="shared" si="38"/>
        <v>0</v>
      </c>
      <c r="CH10" s="5"/>
      <c r="CI10" s="8">
        <f t="shared" si="39"/>
        <v>0</v>
      </c>
      <c r="CJ10" s="8">
        <f t="shared" si="40"/>
        <v>0</v>
      </c>
      <c r="CK10" s="8">
        <f t="shared" si="41"/>
        <v>0</v>
      </c>
    </row>
    <row r="11" spans="1:95" ht="15" customHeight="1">
      <c r="A11" s="173">
        <v>4</v>
      </c>
      <c r="B11" s="813" t="s">
        <v>171</v>
      </c>
      <c r="C11" s="814"/>
      <c r="D11" s="814"/>
      <c r="E11" s="815"/>
      <c r="F11" s="86" t="s">
        <v>44</v>
      </c>
      <c r="G11" s="86">
        <v>60</v>
      </c>
      <c r="H11" s="5"/>
      <c r="I11" s="8">
        <f t="shared" si="0"/>
        <v>0</v>
      </c>
      <c r="J11" s="5"/>
      <c r="K11" s="8">
        <f t="shared" si="1"/>
        <v>0</v>
      </c>
      <c r="L11" s="5"/>
      <c r="M11" s="8">
        <f t="shared" si="2"/>
        <v>0</v>
      </c>
      <c r="N11" s="5"/>
      <c r="O11" s="8">
        <f t="shared" si="3"/>
        <v>0</v>
      </c>
      <c r="P11" s="5"/>
      <c r="Q11" s="8">
        <f t="shared" si="4"/>
        <v>0</v>
      </c>
      <c r="R11" s="5"/>
      <c r="S11" s="8">
        <f t="shared" si="5"/>
        <v>0</v>
      </c>
      <c r="T11" s="5"/>
      <c r="U11" s="8">
        <f t="shared" si="6"/>
        <v>0</v>
      </c>
      <c r="V11" s="5"/>
      <c r="W11" s="8">
        <f t="shared" si="7"/>
        <v>0</v>
      </c>
      <c r="X11" s="5"/>
      <c r="Y11" s="8">
        <f t="shared" si="8"/>
        <v>0</v>
      </c>
      <c r="Z11" s="5"/>
      <c r="AA11" s="8">
        <f t="shared" si="9"/>
        <v>0</v>
      </c>
      <c r="AB11" s="5"/>
      <c r="AC11" s="8">
        <f t="shared" si="10"/>
        <v>0</v>
      </c>
      <c r="AD11" s="5"/>
      <c r="AE11" s="8">
        <f t="shared" si="11"/>
        <v>0</v>
      </c>
      <c r="AF11" s="5"/>
      <c r="AG11" s="8">
        <f t="shared" si="12"/>
        <v>0</v>
      </c>
      <c r="AH11" s="5"/>
      <c r="AI11" s="8">
        <f t="shared" si="13"/>
        <v>0</v>
      </c>
      <c r="AJ11" s="5"/>
      <c r="AK11" s="8">
        <f t="shared" si="14"/>
        <v>0</v>
      </c>
      <c r="AL11" s="5"/>
      <c r="AM11" s="8">
        <f t="shared" si="15"/>
        <v>0</v>
      </c>
      <c r="AN11" s="5"/>
      <c r="AO11" s="8">
        <f t="shared" si="16"/>
        <v>0</v>
      </c>
      <c r="AP11" s="5"/>
      <c r="AQ11" s="8">
        <f t="shared" si="17"/>
        <v>0</v>
      </c>
      <c r="AR11" s="5"/>
      <c r="AS11" s="8">
        <f t="shared" si="18"/>
        <v>0</v>
      </c>
      <c r="AT11" s="5"/>
      <c r="AU11" s="8">
        <f t="shared" si="19"/>
        <v>0</v>
      </c>
      <c r="AV11" s="5"/>
      <c r="AW11" s="8">
        <f t="shared" si="20"/>
        <v>0</v>
      </c>
      <c r="AX11" s="5"/>
      <c r="AY11" s="8">
        <f t="shared" si="21"/>
        <v>0</v>
      </c>
      <c r="AZ11" s="5"/>
      <c r="BA11" s="8">
        <f t="shared" si="22"/>
        <v>0</v>
      </c>
      <c r="BB11" s="5"/>
      <c r="BC11" s="8">
        <f t="shared" si="23"/>
        <v>0</v>
      </c>
      <c r="BD11" s="5"/>
      <c r="BE11" s="8">
        <f t="shared" si="24"/>
        <v>0</v>
      </c>
      <c r="BF11" s="5"/>
      <c r="BG11" s="8">
        <f t="shared" si="25"/>
        <v>0</v>
      </c>
      <c r="BH11" s="5"/>
      <c r="BI11" s="8">
        <f t="shared" si="26"/>
        <v>0</v>
      </c>
      <c r="BJ11" s="5"/>
      <c r="BK11" s="8">
        <f t="shared" si="27"/>
        <v>0</v>
      </c>
      <c r="BL11" s="5"/>
      <c r="BM11" s="8">
        <f t="shared" si="28"/>
        <v>0</v>
      </c>
      <c r="BN11" s="5"/>
      <c r="BO11" s="8">
        <f t="shared" si="29"/>
        <v>0</v>
      </c>
      <c r="BP11" s="5"/>
      <c r="BQ11" s="8">
        <f t="shared" si="30"/>
        <v>0</v>
      </c>
      <c r="BR11" s="5"/>
      <c r="BS11" s="8">
        <f t="shared" si="31"/>
        <v>0</v>
      </c>
      <c r="BT11" s="5"/>
      <c r="BU11" s="8">
        <f t="shared" si="32"/>
        <v>0</v>
      </c>
      <c r="BV11" s="5"/>
      <c r="BW11" s="8">
        <f t="shared" si="33"/>
        <v>0</v>
      </c>
      <c r="BX11" s="5"/>
      <c r="BY11" s="8">
        <f t="shared" si="34"/>
        <v>0</v>
      </c>
      <c r="BZ11" s="143"/>
      <c r="CA11" s="8">
        <f t="shared" si="35"/>
        <v>0</v>
      </c>
      <c r="CB11" s="5"/>
      <c r="CC11" s="8">
        <f t="shared" si="36"/>
        <v>0</v>
      </c>
      <c r="CD11" s="5"/>
      <c r="CE11" s="8">
        <f t="shared" si="37"/>
        <v>0</v>
      </c>
      <c r="CF11" s="5"/>
      <c r="CG11" s="8">
        <f t="shared" si="38"/>
        <v>0</v>
      </c>
      <c r="CH11" s="5"/>
      <c r="CI11" s="8">
        <f t="shared" si="39"/>
        <v>0</v>
      </c>
      <c r="CJ11" s="8">
        <f t="shared" si="40"/>
        <v>0</v>
      </c>
      <c r="CK11" s="8">
        <f t="shared" si="41"/>
        <v>0</v>
      </c>
      <c r="CL11" s="147"/>
      <c r="CM11" s="147"/>
      <c r="CN11" s="147"/>
      <c r="CO11" s="147"/>
      <c r="CP11" s="147"/>
      <c r="CQ11" s="147"/>
    </row>
    <row r="12" spans="1:95" ht="14.25" customHeight="1">
      <c r="A12" s="173">
        <v>5</v>
      </c>
      <c r="B12" s="813" t="s">
        <v>71</v>
      </c>
      <c r="C12" s="814"/>
      <c r="D12" s="814"/>
      <c r="E12" s="815"/>
      <c r="F12" s="86" t="s">
        <v>44</v>
      </c>
      <c r="G12" s="86">
        <v>900</v>
      </c>
      <c r="H12" s="5"/>
      <c r="I12" s="8">
        <f t="shared" si="0"/>
        <v>0</v>
      </c>
      <c r="J12" s="5"/>
      <c r="K12" s="8">
        <f t="shared" si="1"/>
        <v>0</v>
      </c>
      <c r="L12" s="5"/>
      <c r="M12" s="8">
        <f t="shared" si="2"/>
        <v>0</v>
      </c>
      <c r="N12" s="5"/>
      <c r="O12" s="8">
        <f t="shared" si="3"/>
        <v>0</v>
      </c>
      <c r="P12" s="5"/>
      <c r="Q12" s="8">
        <f t="shared" si="4"/>
        <v>0</v>
      </c>
      <c r="R12" s="5"/>
      <c r="S12" s="8">
        <f t="shared" si="5"/>
        <v>0</v>
      </c>
      <c r="T12" s="5"/>
      <c r="U12" s="8">
        <f t="shared" si="6"/>
        <v>0</v>
      </c>
      <c r="V12" s="5"/>
      <c r="W12" s="8">
        <f t="shared" si="7"/>
        <v>0</v>
      </c>
      <c r="X12" s="5"/>
      <c r="Y12" s="8">
        <f t="shared" si="8"/>
        <v>0</v>
      </c>
      <c r="Z12" s="5"/>
      <c r="AA12" s="8">
        <f t="shared" si="9"/>
        <v>0</v>
      </c>
      <c r="AB12" s="5"/>
      <c r="AC12" s="8">
        <f t="shared" si="10"/>
        <v>0</v>
      </c>
      <c r="AD12" s="5"/>
      <c r="AE12" s="8">
        <f t="shared" si="11"/>
        <v>0</v>
      </c>
      <c r="AF12" s="5"/>
      <c r="AG12" s="8">
        <f t="shared" si="12"/>
        <v>0</v>
      </c>
      <c r="AH12" s="5"/>
      <c r="AI12" s="8">
        <f t="shared" si="13"/>
        <v>0</v>
      </c>
      <c r="AJ12" s="5"/>
      <c r="AK12" s="8">
        <f t="shared" si="14"/>
        <v>0</v>
      </c>
      <c r="AL12" s="5"/>
      <c r="AM12" s="8">
        <f t="shared" si="15"/>
        <v>0</v>
      </c>
      <c r="AN12" s="5"/>
      <c r="AO12" s="8">
        <f t="shared" si="16"/>
        <v>0</v>
      </c>
      <c r="AP12" s="5"/>
      <c r="AQ12" s="8">
        <f t="shared" si="17"/>
        <v>0</v>
      </c>
      <c r="AR12" s="5"/>
      <c r="AS12" s="8">
        <f t="shared" si="18"/>
        <v>0</v>
      </c>
      <c r="AT12" s="5"/>
      <c r="AU12" s="8">
        <f t="shared" si="19"/>
        <v>0</v>
      </c>
      <c r="AV12" s="5"/>
      <c r="AW12" s="8">
        <f t="shared" si="20"/>
        <v>0</v>
      </c>
      <c r="AX12" s="5"/>
      <c r="AY12" s="8">
        <f t="shared" si="21"/>
        <v>0</v>
      </c>
      <c r="AZ12" s="5"/>
      <c r="BA12" s="8">
        <f t="shared" si="22"/>
        <v>0</v>
      </c>
      <c r="BB12" s="5"/>
      <c r="BC12" s="8">
        <f t="shared" si="23"/>
        <v>0</v>
      </c>
      <c r="BD12" s="5"/>
      <c r="BE12" s="8">
        <f t="shared" si="24"/>
        <v>0</v>
      </c>
      <c r="BF12" s="5"/>
      <c r="BG12" s="8">
        <f t="shared" si="25"/>
        <v>0</v>
      </c>
      <c r="BH12" s="5"/>
      <c r="BI12" s="8">
        <f t="shared" si="26"/>
        <v>0</v>
      </c>
      <c r="BJ12" s="5"/>
      <c r="BK12" s="8">
        <f t="shared" si="27"/>
        <v>0</v>
      </c>
      <c r="BL12" s="5"/>
      <c r="BM12" s="8">
        <f t="shared" si="28"/>
        <v>0</v>
      </c>
      <c r="BN12" s="5"/>
      <c r="BO12" s="8">
        <f t="shared" si="29"/>
        <v>0</v>
      </c>
      <c r="BP12" s="5"/>
      <c r="BQ12" s="8">
        <f t="shared" si="30"/>
        <v>0</v>
      </c>
      <c r="BR12" s="5"/>
      <c r="BS12" s="8">
        <f t="shared" si="31"/>
        <v>0</v>
      </c>
      <c r="BT12" s="5"/>
      <c r="BU12" s="8">
        <f t="shared" si="32"/>
        <v>0</v>
      </c>
      <c r="BV12" s="5"/>
      <c r="BW12" s="8">
        <f t="shared" si="33"/>
        <v>0</v>
      </c>
      <c r="BX12" s="5"/>
      <c r="BY12" s="8">
        <f t="shared" si="34"/>
        <v>0</v>
      </c>
      <c r="BZ12" s="143"/>
      <c r="CA12" s="8">
        <f t="shared" si="35"/>
        <v>0</v>
      </c>
      <c r="CB12" s="5"/>
      <c r="CC12" s="8">
        <f t="shared" si="36"/>
        <v>0</v>
      </c>
      <c r="CD12" s="5"/>
      <c r="CE12" s="8">
        <f t="shared" si="37"/>
        <v>0</v>
      </c>
      <c r="CF12" s="5"/>
      <c r="CG12" s="8">
        <f t="shared" si="38"/>
        <v>0</v>
      </c>
      <c r="CH12" s="5"/>
      <c r="CI12" s="8">
        <f t="shared" si="39"/>
        <v>0</v>
      </c>
      <c r="CJ12" s="8">
        <f t="shared" si="40"/>
        <v>0</v>
      </c>
      <c r="CK12" s="8">
        <f t="shared" si="41"/>
        <v>0</v>
      </c>
      <c r="CL12" s="147"/>
      <c r="CM12" s="147"/>
      <c r="CN12" s="147"/>
      <c r="CO12" s="147"/>
      <c r="CP12" s="147"/>
      <c r="CQ12" s="147"/>
    </row>
    <row r="13" spans="1:95" ht="17.25" customHeight="1">
      <c r="A13" s="173">
        <v>6</v>
      </c>
      <c r="B13" s="813" t="s">
        <v>162</v>
      </c>
      <c r="C13" s="814"/>
      <c r="D13" s="814"/>
      <c r="E13" s="815"/>
      <c r="F13" s="86" t="s">
        <v>100</v>
      </c>
      <c r="G13" s="86"/>
      <c r="H13" s="5"/>
      <c r="I13" s="8">
        <f t="shared" si="0"/>
        <v>0</v>
      </c>
      <c r="J13" s="5"/>
      <c r="K13" s="8">
        <f t="shared" si="1"/>
        <v>0</v>
      </c>
      <c r="L13" s="5"/>
      <c r="M13" s="8">
        <f t="shared" si="2"/>
        <v>0</v>
      </c>
      <c r="N13" s="5"/>
      <c r="O13" s="8">
        <f t="shared" si="3"/>
        <v>0</v>
      </c>
      <c r="P13" s="5"/>
      <c r="Q13" s="8">
        <f t="shared" si="4"/>
        <v>0</v>
      </c>
      <c r="R13" s="5"/>
      <c r="S13" s="8">
        <f t="shared" si="5"/>
        <v>0</v>
      </c>
      <c r="T13" s="5"/>
      <c r="U13" s="8">
        <f t="shared" si="6"/>
        <v>0</v>
      </c>
      <c r="V13" s="5"/>
      <c r="W13" s="8">
        <f t="shared" si="7"/>
        <v>0</v>
      </c>
      <c r="X13" s="5"/>
      <c r="Y13" s="8">
        <f t="shared" si="8"/>
        <v>0</v>
      </c>
      <c r="Z13" s="5"/>
      <c r="AA13" s="8">
        <f t="shared" si="9"/>
        <v>0</v>
      </c>
      <c r="AB13" s="5"/>
      <c r="AC13" s="8">
        <f t="shared" si="10"/>
        <v>0</v>
      </c>
      <c r="AD13" s="5"/>
      <c r="AE13" s="8">
        <f t="shared" si="11"/>
        <v>0</v>
      </c>
      <c r="AF13" s="5"/>
      <c r="AG13" s="8">
        <f t="shared" si="12"/>
        <v>0</v>
      </c>
      <c r="AH13" s="5"/>
      <c r="AI13" s="8">
        <f t="shared" si="13"/>
        <v>0</v>
      </c>
      <c r="AJ13" s="5"/>
      <c r="AK13" s="8">
        <f t="shared" si="14"/>
        <v>0</v>
      </c>
      <c r="AL13" s="5"/>
      <c r="AM13" s="8">
        <f t="shared" si="15"/>
        <v>0</v>
      </c>
      <c r="AN13" s="5"/>
      <c r="AO13" s="8">
        <f t="shared" si="16"/>
        <v>0</v>
      </c>
      <c r="AP13" s="5"/>
      <c r="AQ13" s="8">
        <f t="shared" si="17"/>
        <v>0</v>
      </c>
      <c r="AR13" s="5"/>
      <c r="AS13" s="8">
        <f t="shared" si="18"/>
        <v>0</v>
      </c>
      <c r="AT13" s="5"/>
      <c r="AU13" s="8">
        <f t="shared" si="19"/>
        <v>0</v>
      </c>
      <c r="AV13" s="5"/>
      <c r="AW13" s="8">
        <f t="shared" si="20"/>
        <v>0</v>
      </c>
      <c r="AX13" s="5"/>
      <c r="AY13" s="8">
        <f t="shared" si="21"/>
        <v>0</v>
      </c>
      <c r="AZ13" s="5"/>
      <c r="BA13" s="8">
        <f t="shared" si="22"/>
        <v>0</v>
      </c>
      <c r="BB13" s="5"/>
      <c r="BC13" s="8">
        <f t="shared" si="23"/>
        <v>0</v>
      </c>
      <c r="BD13" s="5"/>
      <c r="BE13" s="8">
        <f t="shared" si="24"/>
        <v>0</v>
      </c>
      <c r="BF13" s="5"/>
      <c r="BG13" s="8">
        <f t="shared" si="25"/>
        <v>0</v>
      </c>
      <c r="BH13" s="5"/>
      <c r="BI13" s="8">
        <f t="shared" si="26"/>
        <v>0</v>
      </c>
      <c r="BJ13" s="5"/>
      <c r="BK13" s="8">
        <f t="shared" si="27"/>
        <v>0</v>
      </c>
      <c r="BL13" s="5"/>
      <c r="BM13" s="8">
        <f t="shared" si="28"/>
        <v>0</v>
      </c>
      <c r="BN13" s="5"/>
      <c r="BO13" s="8">
        <f t="shared" si="29"/>
        <v>0</v>
      </c>
      <c r="BP13" s="5"/>
      <c r="BQ13" s="8">
        <f t="shared" si="30"/>
        <v>0</v>
      </c>
      <c r="BR13" s="5"/>
      <c r="BS13" s="8">
        <f t="shared" si="31"/>
        <v>0</v>
      </c>
      <c r="BT13" s="5"/>
      <c r="BU13" s="8">
        <f t="shared" si="32"/>
        <v>0</v>
      </c>
      <c r="BV13" s="5"/>
      <c r="BW13" s="8">
        <f t="shared" si="33"/>
        <v>0</v>
      </c>
      <c r="BX13" s="5"/>
      <c r="BY13" s="8">
        <f t="shared" si="34"/>
        <v>0</v>
      </c>
      <c r="BZ13" s="143"/>
      <c r="CA13" s="8">
        <f t="shared" si="35"/>
        <v>0</v>
      </c>
      <c r="CB13" s="5"/>
      <c r="CC13" s="8">
        <f t="shared" si="36"/>
        <v>0</v>
      </c>
      <c r="CD13" s="5"/>
      <c r="CE13" s="8">
        <f t="shared" si="37"/>
        <v>0</v>
      </c>
      <c r="CF13" s="5"/>
      <c r="CG13" s="8">
        <f t="shared" si="38"/>
        <v>0</v>
      </c>
      <c r="CH13" s="5"/>
      <c r="CI13" s="8">
        <f t="shared" si="39"/>
        <v>0</v>
      </c>
      <c r="CJ13" s="8">
        <f t="shared" si="40"/>
        <v>0</v>
      </c>
      <c r="CK13" s="8">
        <f t="shared" si="41"/>
        <v>0</v>
      </c>
      <c r="CL13" s="147"/>
      <c r="CM13" s="147"/>
      <c r="CN13" s="147"/>
      <c r="CO13" s="147"/>
      <c r="CP13" s="147"/>
      <c r="CQ13" s="147"/>
    </row>
    <row r="14" spans="1:95" ht="13.5" customHeight="1">
      <c r="A14" s="173">
        <v>7</v>
      </c>
      <c r="B14" s="813" t="s">
        <v>170</v>
      </c>
      <c r="C14" s="814"/>
      <c r="D14" s="814"/>
      <c r="E14" s="815"/>
      <c r="F14" s="86" t="s">
        <v>44</v>
      </c>
      <c r="G14" s="86">
        <v>400</v>
      </c>
      <c r="H14" s="5">
        <v>100</v>
      </c>
      <c r="I14" s="8">
        <f t="shared" si="0"/>
        <v>40000</v>
      </c>
      <c r="J14" s="5">
        <v>50</v>
      </c>
      <c r="K14" s="8">
        <f t="shared" si="1"/>
        <v>20000</v>
      </c>
      <c r="L14" s="5"/>
      <c r="M14" s="8">
        <f t="shared" si="2"/>
        <v>0</v>
      </c>
      <c r="N14" s="5">
        <v>100</v>
      </c>
      <c r="O14" s="8">
        <f t="shared" si="3"/>
        <v>40000</v>
      </c>
      <c r="P14" s="5"/>
      <c r="Q14" s="8">
        <f t="shared" si="4"/>
        <v>0</v>
      </c>
      <c r="R14" s="5">
        <v>100</v>
      </c>
      <c r="S14" s="8">
        <f t="shared" si="5"/>
        <v>40000</v>
      </c>
      <c r="T14" s="5">
        <v>50</v>
      </c>
      <c r="U14" s="8">
        <f t="shared" si="6"/>
        <v>20000</v>
      </c>
      <c r="V14" s="5">
        <v>50</v>
      </c>
      <c r="W14" s="8">
        <f t="shared" si="7"/>
        <v>20000</v>
      </c>
      <c r="X14" s="5">
        <v>50</v>
      </c>
      <c r="Y14" s="8">
        <f t="shared" si="8"/>
        <v>20000</v>
      </c>
      <c r="Z14" s="5"/>
      <c r="AA14" s="8">
        <f t="shared" si="9"/>
        <v>0</v>
      </c>
      <c r="AB14" s="5">
        <v>50</v>
      </c>
      <c r="AC14" s="8">
        <f t="shared" si="10"/>
        <v>20000</v>
      </c>
      <c r="AD14" s="5"/>
      <c r="AE14" s="8">
        <f t="shared" si="11"/>
        <v>0</v>
      </c>
      <c r="AF14" s="5">
        <v>100</v>
      </c>
      <c r="AG14" s="8">
        <f t="shared" si="12"/>
        <v>40000</v>
      </c>
      <c r="AH14" s="5">
        <v>100</v>
      </c>
      <c r="AI14" s="8">
        <f t="shared" si="13"/>
        <v>40000</v>
      </c>
      <c r="AJ14" s="595">
        <f>50*0</f>
        <v>0</v>
      </c>
      <c r="AK14" s="596">
        <f t="shared" si="14"/>
        <v>0</v>
      </c>
      <c r="AL14" s="5">
        <v>50</v>
      </c>
      <c r="AM14" s="8">
        <f t="shared" si="15"/>
        <v>20000</v>
      </c>
      <c r="AN14" s="5">
        <v>50</v>
      </c>
      <c r="AO14" s="8">
        <f t="shared" si="16"/>
        <v>20000</v>
      </c>
      <c r="AP14" s="5">
        <v>50</v>
      </c>
      <c r="AQ14" s="8">
        <f t="shared" si="17"/>
        <v>20000</v>
      </c>
      <c r="AR14" s="5">
        <v>50</v>
      </c>
      <c r="AS14" s="8">
        <f t="shared" si="18"/>
        <v>20000</v>
      </c>
      <c r="AT14" s="5">
        <v>20</v>
      </c>
      <c r="AU14" s="8">
        <f t="shared" si="19"/>
        <v>8000</v>
      </c>
      <c r="AV14" s="5">
        <f>50*0</f>
        <v>0</v>
      </c>
      <c r="AW14" s="8">
        <f t="shared" si="20"/>
        <v>0</v>
      </c>
      <c r="AX14" s="5">
        <v>30</v>
      </c>
      <c r="AY14" s="8">
        <f t="shared" si="21"/>
        <v>12000</v>
      </c>
      <c r="AZ14" s="5"/>
      <c r="BA14" s="8">
        <f t="shared" si="22"/>
        <v>0</v>
      </c>
      <c r="BB14" s="5">
        <v>50</v>
      </c>
      <c r="BC14" s="8">
        <f t="shared" si="23"/>
        <v>20000</v>
      </c>
      <c r="BD14" s="5">
        <v>50</v>
      </c>
      <c r="BE14" s="8">
        <f t="shared" si="24"/>
        <v>20000</v>
      </c>
      <c r="BF14" s="5">
        <v>100</v>
      </c>
      <c r="BG14" s="8">
        <f t="shared" si="25"/>
        <v>40000</v>
      </c>
      <c r="BH14" s="5">
        <v>50</v>
      </c>
      <c r="BI14" s="8">
        <f t="shared" si="26"/>
        <v>20000</v>
      </c>
      <c r="BJ14" s="5">
        <v>50</v>
      </c>
      <c r="BK14" s="8">
        <f t="shared" si="27"/>
        <v>20000</v>
      </c>
      <c r="BL14" s="5">
        <v>50</v>
      </c>
      <c r="BM14" s="8">
        <f t="shared" si="28"/>
        <v>20000</v>
      </c>
      <c r="BN14" s="5">
        <v>50</v>
      </c>
      <c r="BO14" s="8">
        <f t="shared" si="29"/>
        <v>20000</v>
      </c>
      <c r="BP14" s="5"/>
      <c r="BQ14" s="8">
        <f t="shared" si="30"/>
        <v>0</v>
      </c>
      <c r="BR14" s="5"/>
      <c r="BS14" s="8">
        <f t="shared" si="31"/>
        <v>0</v>
      </c>
      <c r="BT14" s="5"/>
      <c r="BU14" s="8">
        <f t="shared" si="32"/>
        <v>0</v>
      </c>
      <c r="BV14" s="5"/>
      <c r="BW14" s="8">
        <f t="shared" si="33"/>
        <v>0</v>
      </c>
      <c r="BX14" s="5"/>
      <c r="BY14" s="8">
        <f t="shared" si="34"/>
        <v>0</v>
      </c>
      <c r="BZ14" s="143"/>
      <c r="CA14" s="8">
        <f t="shared" si="35"/>
        <v>0</v>
      </c>
      <c r="CB14" s="5"/>
      <c r="CC14" s="8">
        <f t="shared" si="36"/>
        <v>0</v>
      </c>
      <c r="CD14" s="5"/>
      <c r="CE14" s="8">
        <f t="shared" si="37"/>
        <v>0</v>
      </c>
      <c r="CF14" s="5"/>
      <c r="CG14" s="8">
        <f t="shared" si="38"/>
        <v>0</v>
      </c>
      <c r="CH14" s="5"/>
      <c r="CI14" s="8">
        <f t="shared" si="39"/>
        <v>0</v>
      </c>
      <c r="CJ14" s="8">
        <f t="shared" si="40"/>
        <v>1400</v>
      </c>
      <c r="CK14" s="8">
        <f t="shared" si="41"/>
        <v>560000</v>
      </c>
      <c r="CL14" s="147"/>
      <c r="CM14" s="147"/>
      <c r="CN14" s="147"/>
      <c r="CO14" s="147"/>
      <c r="CP14" s="147"/>
      <c r="CQ14" s="147"/>
    </row>
    <row r="15" spans="1:95" ht="15.75" customHeight="1" thickBot="1">
      <c r="A15" s="353">
        <v>8</v>
      </c>
      <c r="B15" s="820" t="s">
        <v>98</v>
      </c>
      <c r="C15" s="854"/>
      <c r="D15" s="854"/>
      <c r="E15" s="855"/>
      <c r="F15" s="86" t="s">
        <v>44</v>
      </c>
      <c r="G15" s="86">
        <v>800</v>
      </c>
      <c r="H15" s="5"/>
      <c r="I15" s="8">
        <f t="shared" si="0"/>
        <v>0</v>
      </c>
      <c r="J15" s="5"/>
      <c r="K15" s="8">
        <f t="shared" si="1"/>
        <v>0</v>
      </c>
      <c r="L15" s="5"/>
      <c r="M15" s="8">
        <f t="shared" si="2"/>
        <v>0</v>
      </c>
      <c r="N15" s="5"/>
      <c r="O15" s="8">
        <f t="shared" si="3"/>
        <v>0</v>
      </c>
      <c r="P15" s="5"/>
      <c r="Q15" s="8">
        <f t="shared" si="4"/>
        <v>0</v>
      </c>
      <c r="R15" s="5"/>
      <c r="S15" s="8">
        <f t="shared" si="5"/>
        <v>0</v>
      </c>
      <c r="T15" s="5"/>
      <c r="U15" s="8">
        <f t="shared" si="6"/>
        <v>0</v>
      </c>
      <c r="V15" s="5"/>
      <c r="W15" s="8">
        <f t="shared" si="7"/>
        <v>0</v>
      </c>
      <c r="X15" s="5"/>
      <c r="Y15" s="8">
        <f t="shared" si="8"/>
        <v>0</v>
      </c>
      <c r="Z15" s="5"/>
      <c r="AA15" s="8">
        <f t="shared" si="9"/>
        <v>0</v>
      </c>
      <c r="AB15" s="5"/>
      <c r="AC15" s="8">
        <f t="shared" si="10"/>
        <v>0</v>
      </c>
      <c r="AD15" s="5"/>
      <c r="AE15" s="8">
        <f t="shared" si="11"/>
        <v>0</v>
      </c>
      <c r="AF15" s="5"/>
      <c r="AG15" s="8">
        <f t="shared" si="12"/>
        <v>0</v>
      </c>
      <c r="AH15" s="5"/>
      <c r="AI15" s="8">
        <f t="shared" si="13"/>
        <v>0</v>
      </c>
      <c r="AJ15" s="5"/>
      <c r="AK15" s="8">
        <f t="shared" si="14"/>
        <v>0</v>
      </c>
      <c r="AL15" s="5"/>
      <c r="AM15" s="8">
        <f t="shared" si="15"/>
        <v>0</v>
      </c>
      <c r="AN15" s="5"/>
      <c r="AO15" s="8">
        <f t="shared" si="16"/>
        <v>0</v>
      </c>
      <c r="AP15" s="5"/>
      <c r="AQ15" s="8">
        <f t="shared" si="17"/>
        <v>0</v>
      </c>
      <c r="AR15" s="5"/>
      <c r="AS15" s="8">
        <f t="shared" si="18"/>
        <v>0</v>
      </c>
      <c r="AT15" s="5"/>
      <c r="AU15" s="8">
        <f t="shared" si="19"/>
        <v>0</v>
      </c>
      <c r="AV15" s="5"/>
      <c r="AW15" s="8">
        <f t="shared" si="20"/>
        <v>0</v>
      </c>
      <c r="AX15" s="5"/>
      <c r="AY15" s="8">
        <f t="shared" si="21"/>
        <v>0</v>
      </c>
      <c r="AZ15" s="5"/>
      <c r="BA15" s="8">
        <f t="shared" si="22"/>
        <v>0</v>
      </c>
      <c r="BB15" s="5"/>
      <c r="BC15" s="8">
        <f t="shared" si="23"/>
        <v>0</v>
      </c>
      <c r="BD15" s="5"/>
      <c r="BE15" s="8">
        <f t="shared" si="24"/>
        <v>0</v>
      </c>
      <c r="BF15" s="5"/>
      <c r="BG15" s="8">
        <f t="shared" si="25"/>
        <v>0</v>
      </c>
      <c r="BH15" s="5"/>
      <c r="BI15" s="8">
        <f t="shared" si="26"/>
        <v>0</v>
      </c>
      <c r="BJ15" s="5"/>
      <c r="BK15" s="8">
        <f t="shared" si="27"/>
        <v>0</v>
      </c>
      <c r="BL15" s="5"/>
      <c r="BM15" s="8">
        <f t="shared" si="28"/>
        <v>0</v>
      </c>
      <c r="BN15" s="5"/>
      <c r="BO15" s="8">
        <f t="shared" si="29"/>
        <v>0</v>
      </c>
      <c r="BP15" s="5"/>
      <c r="BQ15" s="8">
        <f t="shared" si="30"/>
        <v>0</v>
      </c>
      <c r="BR15" s="5"/>
      <c r="BS15" s="8">
        <f t="shared" si="31"/>
        <v>0</v>
      </c>
      <c r="BT15" s="5"/>
      <c r="BU15" s="8">
        <f t="shared" si="32"/>
        <v>0</v>
      </c>
      <c r="BV15" s="5"/>
      <c r="BW15" s="8">
        <f t="shared" si="33"/>
        <v>0</v>
      </c>
      <c r="BX15" s="5"/>
      <c r="BY15" s="8">
        <f t="shared" si="34"/>
        <v>0</v>
      </c>
      <c r="BZ15" s="143"/>
      <c r="CA15" s="8">
        <f t="shared" si="35"/>
        <v>0</v>
      </c>
      <c r="CB15" s="5"/>
      <c r="CC15" s="8">
        <f t="shared" si="36"/>
        <v>0</v>
      </c>
      <c r="CD15" s="5"/>
      <c r="CE15" s="8">
        <f t="shared" si="37"/>
        <v>0</v>
      </c>
      <c r="CF15" s="5"/>
      <c r="CG15" s="8">
        <f t="shared" si="38"/>
        <v>0</v>
      </c>
      <c r="CH15" s="5"/>
      <c r="CI15" s="8">
        <f t="shared" si="39"/>
        <v>0</v>
      </c>
      <c r="CJ15" s="8">
        <f t="shared" si="40"/>
        <v>0</v>
      </c>
      <c r="CK15" s="8">
        <f t="shared" si="41"/>
        <v>0</v>
      </c>
      <c r="CL15" s="147"/>
      <c r="CM15" s="147"/>
      <c r="CN15" s="147"/>
      <c r="CO15" s="147"/>
      <c r="CP15" s="147"/>
      <c r="CQ15" s="147"/>
    </row>
    <row r="16" spans="1:95" ht="12.75" customHeight="1" thickBot="1">
      <c r="A16" s="365"/>
      <c r="B16" s="831" t="s">
        <v>46</v>
      </c>
      <c r="C16" s="832"/>
      <c r="D16" s="832"/>
      <c r="E16" s="833"/>
      <c r="F16" s="237"/>
      <c r="G16" s="86"/>
      <c r="H16" s="5"/>
      <c r="I16" s="8">
        <f t="shared" si="0"/>
        <v>0</v>
      </c>
      <c r="J16" s="5"/>
      <c r="K16" s="8">
        <f t="shared" si="1"/>
        <v>0</v>
      </c>
      <c r="L16" s="5"/>
      <c r="M16" s="8">
        <f t="shared" si="2"/>
        <v>0</v>
      </c>
      <c r="N16" s="5"/>
      <c r="O16" s="8">
        <f t="shared" si="3"/>
        <v>0</v>
      </c>
      <c r="P16" s="5"/>
      <c r="Q16" s="8">
        <f t="shared" si="4"/>
        <v>0</v>
      </c>
      <c r="R16" s="5"/>
      <c r="S16" s="8">
        <f t="shared" si="5"/>
        <v>0</v>
      </c>
      <c r="T16" s="5"/>
      <c r="U16" s="8">
        <f t="shared" si="6"/>
        <v>0</v>
      </c>
      <c r="V16" s="5"/>
      <c r="W16" s="8">
        <f t="shared" si="7"/>
        <v>0</v>
      </c>
      <c r="X16" s="5"/>
      <c r="Y16" s="8">
        <f t="shared" si="8"/>
        <v>0</v>
      </c>
      <c r="Z16" s="5"/>
      <c r="AA16" s="8">
        <f t="shared" si="9"/>
        <v>0</v>
      </c>
      <c r="AB16" s="5"/>
      <c r="AC16" s="8">
        <f t="shared" si="10"/>
        <v>0</v>
      </c>
      <c r="AD16" s="5"/>
      <c r="AE16" s="8">
        <f t="shared" si="11"/>
        <v>0</v>
      </c>
      <c r="AF16" s="5"/>
      <c r="AG16" s="8">
        <f t="shared" si="12"/>
        <v>0</v>
      </c>
      <c r="AH16" s="5"/>
      <c r="AI16" s="8">
        <f t="shared" si="13"/>
        <v>0</v>
      </c>
      <c r="AJ16" s="5"/>
      <c r="AK16" s="8">
        <f t="shared" si="14"/>
        <v>0</v>
      </c>
      <c r="AL16" s="5"/>
      <c r="AM16" s="8">
        <f t="shared" si="15"/>
        <v>0</v>
      </c>
      <c r="AN16" s="5"/>
      <c r="AO16" s="8">
        <f t="shared" si="16"/>
        <v>0</v>
      </c>
      <c r="AP16" s="5"/>
      <c r="AQ16" s="8">
        <f t="shared" si="17"/>
        <v>0</v>
      </c>
      <c r="AR16" s="5"/>
      <c r="AS16" s="8">
        <f t="shared" si="18"/>
        <v>0</v>
      </c>
      <c r="AT16" s="5"/>
      <c r="AU16" s="8">
        <f t="shared" si="19"/>
        <v>0</v>
      </c>
      <c r="AV16" s="5"/>
      <c r="AW16" s="8">
        <f t="shared" si="20"/>
        <v>0</v>
      </c>
      <c r="AX16" s="5"/>
      <c r="AY16" s="8">
        <f t="shared" si="21"/>
        <v>0</v>
      </c>
      <c r="AZ16" s="5"/>
      <c r="BA16" s="8">
        <f t="shared" si="22"/>
        <v>0</v>
      </c>
      <c r="BB16" s="5"/>
      <c r="BC16" s="8">
        <f t="shared" si="23"/>
        <v>0</v>
      </c>
      <c r="BD16" s="5"/>
      <c r="BE16" s="8">
        <f t="shared" si="24"/>
        <v>0</v>
      </c>
      <c r="BF16" s="5"/>
      <c r="BG16" s="8">
        <f t="shared" si="25"/>
        <v>0</v>
      </c>
      <c r="BH16" s="5"/>
      <c r="BI16" s="8">
        <f t="shared" si="26"/>
        <v>0</v>
      </c>
      <c r="BJ16" s="5"/>
      <c r="BK16" s="8">
        <f t="shared" si="27"/>
        <v>0</v>
      </c>
      <c r="BL16" s="5"/>
      <c r="BM16" s="8">
        <f t="shared" si="28"/>
        <v>0</v>
      </c>
      <c r="BN16" s="5"/>
      <c r="BO16" s="8">
        <f t="shared" si="29"/>
        <v>0</v>
      </c>
      <c r="BP16" s="5"/>
      <c r="BQ16" s="8">
        <f t="shared" si="30"/>
        <v>0</v>
      </c>
      <c r="BR16" s="5"/>
      <c r="BS16" s="8">
        <f t="shared" si="31"/>
        <v>0</v>
      </c>
      <c r="BT16" s="5"/>
      <c r="BU16" s="8">
        <f t="shared" si="32"/>
        <v>0</v>
      </c>
      <c r="BV16" s="5"/>
      <c r="BW16" s="8">
        <f t="shared" si="33"/>
        <v>0</v>
      </c>
      <c r="BX16" s="5"/>
      <c r="BY16" s="8">
        <f t="shared" si="34"/>
        <v>0</v>
      </c>
      <c r="BZ16" s="143"/>
      <c r="CA16" s="8">
        <f t="shared" si="35"/>
        <v>0</v>
      </c>
      <c r="CB16" s="5"/>
      <c r="CC16" s="8">
        <f t="shared" si="36"/>
        <v>0</v>
      </c>
      <c r="CD16" s="5"/>
      <c r="CE16" s="8">
        <f t="shared" si="37"/>
        <v>0</v>
      </c>
      <c r="CF16" s="5"/>
      <c r="CG16" s="8">
        <f t="shared" si="38"/>
        <v>0</v>
      </c>
      <c r="CH16" s="5"/>
      <c r="CI16" s="8">
        <f t="shared" si="39"/>
        <v>0</v>
      </c>
      <c r="CJ16" s="8">
        <f t="shared" si="40"/>
        <v>0</v>
      </c>
      <c r="CK16" s="8">
        <f t="shared" si="41"/>
        <v>0</v>
      </c>
      <c r="CL16" s="147"/>
      <c r="CM16" s="147"/>
      <c r="CN16" s="147"/>
      <c r="CO16" s="147"/>
      <c r="CP16" s="147"/>
      <c r="CQ16" s="147"/>
    </row>
    <row r="17" spans="1:95" ht="15" customHeight="1">
      <c r="A17" s="354">
        <v>9</v>
      </c>
      <c r="B17" s="865" t="s">
        <v>139</v>
      </c>
      <c r="C17" s="866"/>
      <c r="D17" s="866"/>
      <c r="E17" s="867"/>
      <c r="F17" s="86" t="s">
        <v>45</v>
      </c>
      <c r="G17" s="86">
        <v>550</v>
      </c>
      <c r="H17" s="5"/>
      <c r="I17" s="8">
        <f t="shared" si="0"/>
        <v>0</v>
      </c>
      <c r="J17" s="5"/>
      <c r="K17" s="8">
        <f t="shared" si="1"/>
        <v>0</v>
      </c>
      <c r="L17" s="5"/>
      <c r="M17" s="8">
        <f t="shared" si="2"/>
        <v>0</v>
      </c>
      <c r="N17" s="5"/>
      <c r="O17" s="8">
        <f t="shared" si="3"/>
        <v>0</v>
      </c>
      <c r="P17" s="5"/>
      <c r="Q17" s="8">
        <f t="shared" si="4"/>
        <v>0</v>
      </c>
      <c r="R17" s="5"/>
      <c r="S17" s="8">
        <f t="shared" si="5"/>
        <v>0</v>
      </c>
      <c r="T17" s="5"/>
      <c r="U17" s="8">
        <f t="shared" si="6"/>
        <v>0</v>
      </c>
      <c r="V17" s="5"/>
      <c r="W17" s="8">
        <f t="shared" si="7"/>
        <v>0</v>
      </c>
      <c r="X17" s="5"/>
      <c r="Y17" s="8">
        <f t="shared" si="8"/>
        <v>0</v>
      </c>
      <c r="Z17" s="5"/>
      <c r="AA17" s="8">
        <f t="shared" si="9"/>
        <v>0</v>
      </c>
      <c r="AB17" s="5">
        <v>30</v>
      </c>
      <c r="AC17" s="8">
        <f t="shared" si="10"/>
        <v>16500</v>
      </c>
      <c r="AD17" s="5"/>
      <c r="AE17" s="8">
        <f t="shared" si="11"/>
        <v>0</v>
      </c>
      <c r="AF17" s="5"/>
      <c r="AG17" s="8">
        <f t="shared" si="12"/>
        <v>0</v>
      </c>
      <c r="AH17" s="5"/>
      <c r="AI17" s="8">
        <f t="shared" si="13"/>
        <v>0</v>
      </c>
      <c r="AJ17" s="5"/>
      <c r="AK17" s="8">
        <f t="shared" si="14"/>
        <v>0</v>
      </c>
      <c r="AL17" s="5"/>
      <c r="AM17" s="8">
        <f t="shared" si="15"/>
        <v>0</v>
      </c>
      <c r="AN17" s="5"/>
      <c r="AO17" s="8">
        <f t="shared" si="16"/>
        <v>0</v>
      </c>
      <c r="AP17" s="5"/>
      <c r="AQ17" s="8">
        <f t="shared" si="17"/>
        <v>0</v>
      </c>
      <c r="AR17" s="5"/>
      <c r="AS17" s="8">
        <f t="shared" si="18"/>
        <v>0</v>
      </c>
      <c r="AT17" s="5">
        <v>300</v>
      </c>
      <c r="AU17" s="8">
        <f t="shared" si="19"/>
        <v>165000</v>
      </c>
      <c r="AV17" s="5"/>
      <c r="AW17" s="8">
        <f t="shared" si="20"/>
        <v>0</v>
      </c>
      <c r="AX17" s="595">
        <f>250*0</f>
        <v>0</v>
      </c>
      <c r="AY17" s="596">
        <f t="shared" si="21"/>
        <v>0</v>
      </c>
      <c r="AZ17" s="595">
        <f>200*0</f>
        <v>0</v>
      </c>
      <c r="BA17" s="596">
        <f t="shared" si="22"/>
        <v>0</v>
      </c>
      <c r="BB17" s="595">
        <f>150*0</f>
        <v>0</v>
      </c>
      <c r="BC17" s="596">
        <f t="shared" si="23"/>
        <v>0</v>
      </c>
      <c r="BD17" s="5"/>
      <c r="BE17" s="8">
        <f t="shared" si="24"/>
        <v>0</v>
      </c>
      <c r="BF17" s="5"/>
      <c r="BG17" s="8">
        <f t="shared" si="25"/>
        <v>0</v>
      </c>
      <c r="BH17" s="5"/>
      <c r="BI17" s="8">
        <f t="shared" si="26"/>
        <v>0</v>
      </c>
      <c r="BJ17" s="5"/>
      <c r="BK17" s="8">
        <f t="shared" si="27"/>
        <v>0</v>
      </c>
      <c r="BL17" s="5"/>
      <c r="BM17" s="8">
        <f t="shared" si="28"/>
        <v>0</v>
      </c>
      <c r="BN17" s="5"/>
      <c r="BO17" s="8">
        <f t="shared" si="29"/>
        <v>0</v>
      </c>
      <c r="BP17" s="5"/>
      <c r="BQ17" s="8">
        <f t="shared" si="30"/>
        <v>0</v>
      </c>
      <c r="BR17" s="5"/>
      <c r="BS17" s="8">
        <f t="shared" si="31"/>
        <v>0</v>
      </c>
      <c r="BT17" s="5"/>
      <c r="BU17" s="8">
        <f t="shared" si="32"/>
        <v>0</v>
      </c>
      <c r="BV17" s="5"/>
      <c r="BW17" s="8">
        <f t="shared" si="33"/>
        <v>0</v>
      </c>
      <c r="BX17" s="5"/>
      <c r="BY17" s="8">
        <f t="shared" si="34"/>
        <v>0</v>
      </c>
      <c r="BZ17" s="143"/>
      <c r="CA17" s="8">
        <f t="shared" si="35"/>
        <v>0</v>
      </c>
      <c r="CB17" s="5"/>
      <c r="CC17" s="8">
        <f t="shared" si="36"/>
        <v>0</v>
      </c>
      <c r="CD17" s="5"/>
      <c r="CE17" s="8">
        <f t="shared" si="37"/>
        <v>0</v>
      </c>
      <c r="CF17" s="5"/>
      <c r="CG17" s="8">
        <f t="shared" si="38"/>
        <v>0</v>
      </c>
      <c r="CH17" s="5"/>
      <c r="CI17" s="8">
        <f t="shared" si="39"/>
        <v>0</v>
      </c>
      <c r="CJ17" s="8">
        <f t="shared" si="40"/>
        <v>330</v>
      </c>
      <c r="CK17" s="8">
        <f t="shared" si="41"/>
        <v>181500</v>
      </c>
      <c r="CL17" s="147"/>
      <c r="CM17" s="147"/>
      <c r="CN17" s="147"/>
      <c r="CO17" s="147"/>
      <c r="CP17" s="147"/>
      <c r="CQ17" s="147"/>
    </row>
    <row r="18" spans="1:95" ht="15" customHeight="1">
      <c r="A18" s="173">
        <v>10</v>
      </c>
      <c r="B18" s="817" t="s">
        <v>255</v>
      </c>
      <c r="C18" s="818"/>
      <c r="D18" s="818"/>
      <c r="E18" s="819"/>
      <c r="F18" s="86" t="s">
        <v>44</v>
      </c>
      <c r="G18" s="86">
        <v>1500</v>
      </c>
      <c r="H18" s="5"/>
      <c r="I18" s="8">
        <f t="shared" si="0"/>
        <v>0</v>
      </c>
      <c r="J18" s="5"/>
      <c r="K18" s="8">
        <f t="shared" si="1"/>
        <v>0</v>
      </c>
      <c r="L18" s="5"/>
      <c r="M18" s="8">
        <f t="shared" si="2"/>
        <v>0</v>
      </c>
      <c r="N18" s="5"/>
      <c r="O18" s="8">
        <f t="shared" si="3"/>
        <v>0</v>
      </c>
      <c r="P18" s="5"/>
      <c r="Q18" s="8">
        <f t="shared" si="4"/>
        <v>0</v>
      </c>
      <c r="R18" s="5"/>
      <c r="S18" s="8">
        <f t="shared" si="5"/>
        <v>0</v>
      </c>
      <c r="T18" s="5"/>
      <c r="U18" s="8">
        <f t="shared" si="6"/>
        <v>0</v>
      </c>
      <c r="V18" s="5"/>
      <c r="W18" s="8">
        <f t="shared" si="7"/>
        <v>0</v>
      </c>
      <c r="X18" s="5"/>
      <c r="Y18" s="8">
        <f t="shared" si="8"/>
        <v>0</v>
      </c>
      <c r="Z18" s="5"/>
      <c r="AA18" s="8">
        <f t="shared" si="9"/>
        <v>0</v>
      </c>
      <c r="AB18" s="5"/>
      <c r="AC18" s="8">
        <f t="shared" si="10"/>
        <v>0</v>
      </c>
      <c r="AD18" s="5"/>
      <c r="AE18" s="8">
        <f t="shared" si="11"/>
        <v>0</v>
      </c>
      <c r="AF18" s="5"/>
      <c r="AG18" s="8">
        <f t="shared" si="12"/>
        <v>0</v>
      </c>
      <c r="AH18" s="5"/>
      <c r="AI18" s="8">
        <f t="shared" si="13"/>
        <v>0</v>
      </c>
      <c r="AJ18" s="5"/>
      <c r="AK18" s="8">
        <f t="shared" si="14"/>
        <v>0</v>
      </c>
      <c r="AL18" s="5"/>
      <c r="AM18" s="8">
        <f t="shared" si="15"/>
        <v>0</v>
      </c>
      <c r="AN18" s="5"/>
      <c r="AO18" s="8">
        <f t="shared" si="16"/>
        <v>0</v>
      </c>
      <c r="AP18" s="5"/>
      <c r="AQ18" s="8">
        <f t="shared" si="17"/>
        <v>0</v>
      </c>
      <c r="AR18" s="5"/>
      <c r="AS18" s="8">
        <f t="shared" si="18"/>
        <v>0</v>
      </c>
      <c r="AT18" s="5"/>
      <c r="AU18" s="8">
        <f t="shared" si="19"/>
        <v>0</v>
      </c>
      <c r="AV18" s="5"/>
      <c r="AW18" s="8">
        <f t="shared" si="20"/>
        <v>0</v>
      </c>
      <c r="AX18" s="5"/>
      <c r="AY18" s="8">
        <f t="shared" si="21"/>
        <v>0</v>
      </c>
      <c r="AZ18" s="5"/>
      <c r="BA18" s="8">
        <f t="shared" si="22"/>
        <v>0</v>
      </c>
      <c r="BB18" s="5"/>
      <c r="BC18" s="8">
        <f t="shared" si="23"/>
        <v>0</v>
      </c>
      <c r="BD18" s="5"/>
      <c r="BE18" s="8">
        <f t="shared" si="24"/>
        <v>0</v>
      </c>
      <c r="BF18" s="5"/>
      <c r="BG18" s="8">
        <f t="shared" si="25"/>
        <v>0</v>
      </c>
      <c r="BH18" s="5"/>
      <c r="BI18" s="8">
        <f t="shared" si="26"/>
        <v>0</v>
      </c>
      <c r="BJ18" s="5"/>
      <c r="BK18" s="8">
        <f t="shared" si="27"/>
        <v>0</v>
      </c>
      <c r="BL18" s="5"/>
      <c r="BM18" s="8">
        <f t="shared" si="28"/>
        <v>0</v>
      </c>
      <c r="BN18" s="5"/>
      <c r="BO18" s="8">
        <f t="shared" si="29"/>
        <v>0</v>
      </c>
      <c r="BP18" s="5"/>
      <c r="BQ18" s="8">
        <f t="shared" si="30"/>
        <v>0</v>
      </c>
      <c r="BR18" s="5"/>
      <c r="BS18" s="8">
        <f t="shared" si="31"/>
        <v>0</v>
      </c>
      <c r="BT18" s="5"/>
      <c r="BU18" s="8">
        <f t="shared" si="32"/>
        <v>0</v>
      </c>
      <c r="BV18" s="5"/>
      <c r="BW18" s="8">
        <f t="shared" si="33"/>
        <v>0</v>
      </c>
      <c r="BX18" s="5"/>
      <c r="BY18" s="8">
        <f t="shared" si="34"/>
        <v>0</v>
      </c>
      <c r="BZ18" s="143"/>
      <c r="CA18" s="8">
        <f t="shared" si="35"/>
        <v>0</v>
      </c>
      <c r="CB18" s="5"/>
      <c r="CC18" s="8">
        <f t="shared" si="36"/>
        <v>0</v>
      </c>
      <c r="CD18" s="5"/>
      <c r="CE18" s="8">
        <f t="shared" si="37"/>
        <v>0</v>
      </c>
      <c r="CF18" s="5"/>
      <c r="CG18" s="8">
        <f t="shared" si="38"/>
        <v>0</v>
      </c>
      <c r="CH18" s="5"/>
      <c r="CI18" s="8">
        <f t="shared" si="39"/>
        <v>0</v>
      </c>
      <c r="CJ18" s="8">
        <f t="shared" si="40"/>
        <v>0</v>
      </c>
      <c r="CK18" s="8">
        <f t="shared" si="41"/>
        <v>0</v>
      </c>
      <c r="CL18" s="147"/>
      <c r="CM18" s="147"/>
      <c r="CN18" s="147"/>
      <c r="CO18" s="147"/>
      <c r="CP18" s="147"/>
      <c r="CQ18" s="147"/>
    </row>
    <row r="19" spans="1:95" ht="15" customHeight="1">
      <c r="A19" s="173">
        <v>11</v>
      </c>
      <c r="B19" s="817" t="s">
        <v>160</v>
      </c>
      <c r="C19" s="818"/>
      <c r="D19" s="818"/>
      <c r="E19" s="819"/>
      <c r="F19" s="86" t="s">
        <v>44</v>
      </c>
      <c r="G19" s="86">
        <v>2700</v>
      </c>
      <c r="H19" s="5">
        <v>22</v>
      </c>
      <c r="I19" s="8">
        <f t="shared" si="0"/>
        <v>59400</v>
      </c>
      <c r="J19" s="5"/>
      <c r="K19" s="8">
        <f t="shared" si="1"/>
        <v>0</v>
      </c>
      <c r="L19" s="5"/>
      <c r="M19" s="8">
        <f t="shared" si="2"/>
        <v>0</v>
      </c>
      <c r="N19" s="5"/>
      <c r="O19" s="8">
        <f t="shared" si="3"/>
        <v>0</v>
      </c>
      <c r="P19" s="5"/>
      <c r="Q19" s="8">
        <f t="shared" si="4"/>
        <v>0</v>
      </c>
      <c r="R19" s="5"/>
      <c r="S19" s="8">
        <f t="shared" si="5"/>
        <v>0</v>
      </c>
      <c r="T19" s="5"/>
      <c r="U19" s="8">
        <f t="shared" si="6"/>
        <v>0</v>
      </c>
      <c r="V19" s="5"/>
      <c r="W19" s="8">
        <f t="shared" si="7"/>
        <v>0</v>
      </c>
      <c r="X19" s="5"/>
      <c r="Y19" s="8">
        <f t="shared" si="8"/>
        <v>0</v>
      </c>
      <c r="Z19" s="5"/>
      <c r="AA19" s="8">
        <f t="shared" si="9"/>
        <v>0</v>
      </c>
      <c r="AB19" s="5"/>
      <c r="AC19" s="8">
        <f t="shared" si="10"/>
        <v>0</v>
      </c>
      <c r="AD19" s="5"/>
      <c r="AE19" s="8">
        <f t="shared" si="11"/>
        <v>0</v>
      </c>
      <c r="AF19" s="5"/>
      <c r="AG19" s="8">
        <f t="shared" si="12"/>
        <v>0</v>
      </c>
      <c r="AH19" s="5"/>
      <c r="AI19" s="8">
        <f t="shared" si="13"/>
        <v>0</v>
      </c>
      <c r="AJ19" s="5"/>
      <c r="AK19" s="8">
        <f t="shared" si="14"/>
        <v>0</v>
      </c>
      <c r="AL19" s="5"/>
      <c r="AM19" s="8">
        <f t="shared" si="15"/>
        <v>0</v>
      </c>
      <c r="AN19" s="5"/>
      <c r="AO19" s="8">
        <f t="shared" si="16"/>
        <v>0</v>
      </c>
      <c r="AP19" s="5"/>
      <c r="AQ19" s="8">
        <f t="shared" si="17"/>
        <v>0</v>
      </c>
      <c r="AR19" s="5"/>
      <c r="AS19" s="8">
        <f t="shared" si="18"/>
        <v>0</v>
      </c>
      <c r="AT19" s="5"/>
      <c r="AU19" s="8">
        <f t="shared" si="19"/>
        <v>0</v>
      </c>
      <c r="AV19" s="5"/>
      <c r="AW19" s="8">
        <f t="shared" si="20"/>
        <v>0</v>
      </c>
      <c r="AX19" s="5"/>
      <c r="AY19" s="8">
        <f t="shared" si="21"/>
        <v>0</v>
      </c>
      <c r="AZ19" s="5"/>
      <c r="BA19" s="8">
        <f t="shared" si="22"/>
        <v>0</v>
      </c>
      <c r="BB19" s="5">
        <v>21.6</v>
      </c>
      <c r="BC19" s="8">
        <f t="shared" si="23"/>
        <v>58320.00000000001</v>
      </c>
      <c r="BD19" s="5"/>
      <c r="BE19" s="8">
        <f t="shared" si="24"/>
        <v>0</v>
      </c>
      <c r="BF19" s="5"/>
      <c r="BG19" s="8">
        <f t="shared" si="25"/>
        <v>0</v>
      </c>
      <c r="BH19" s="5"/>
      <c r="BI19" s="8">
        <f t="shared" si="26"/>
        <v>0</v>
      </c>
      <c r="BJ19" s="5"/>
      <c r="BK19" s="8">
        <f t="shared" si="27"/>
        <v>0</v>
      </c>
      <c r="BL19" s="5">
        <v>13.5</v>
      </c>
      <c r="BM19" s="8">
        <f t="shared" si="28"/>
        <v>36450</v>
      </c>
      <c r="BN19" s="5"/>
      <c r="BO19" s="8">
        <f t="shared" si="29"/>
        <v>0</v>
      </c>
      <c r="BP19" s="5"/>
      <c r="BQ19" s="8">
        <f t="shared" si="30"/>
        <v>0</v>
      </c>
      <c r="BR19" s="5"/>
      <c r="BS19" s="8">
        <f t="shared" si="31"/>
        <v>0</v>
      </c>
      <c r="BT19" s="5"/>
      <c r="BU19" s="8">
        <f t="shared" si="32"/>
        <v>0</v>
      </c>
      <c r="BV19" s="5"/>
      <c r="BW19" s="8">
        <f t="shared" si="33"/>
        <v>0</v>
      </c>
      <c r="BX19" s="5"/>
      <c r="BY19" s="8">
        <f t="shared" si="34"/>
        <v>0</v>
      </c>
      <c r="BZ19" s="143"/>
      <c r="CA19" s="8">
        <f t="shared" si="35"/>
        <v>0</v>
      </c>
      <c r="CB19" s="5"/>
      <c r="CC19" s="8">
        <f t="shared" si="36"/>
        <v>0</v>
      </c>
      <c r="CD19" s="5"/>
      <c r="CE19" s="8">
        <f t="shared" si="37"/>
        <v>0</v>
      </c>
      <c r="CF19" s="5"/>
      <c r="CG19" s="8">
        <f t="shared" si="38"/>
        <v>0</v>
      </c>
      <c r="CH19" s="5"/>
      <c r="CI19" s="8">
        <f t="shared" si="39"/>
        <v>0</v>
      </c>
      <c r="CJ19" s="8">
        <f t="shared" si="40"/>
        <v>57.1</v>
      </c>
      <c r="CK19" s="8">
        <f t="shared" si="41"/>
        <v>154170</v>
      </c>
      <c r="CL19" s="147"/>
      <c r="CM19" s="147"/>
      <c r="CN19" s="147"/>
      <c r="CO19" s="147"/>
      <c r="CP19" s="147"/>
      <c r="CQ19" s="147"/>
    </row>
    <row r="20" spans="1:95" ht="15" customHeight="1">
      <c r="A20" s="173">
        <v>12</v>
      </c>
      <c r="B20" s="817" t="s">
        <v>47</v>
      </c>
      <c r="C20" s="818"/>
      <c r="D20" s="818"/>
      <c r="E20" s="819"/>
      <c r="F20" s="86" t="s">
        <v>44</v>
      </c>
      <c r="G20" s="86">
        <v>800</v>
      </c>
      <c r="H20" s="5"/>
      <c r="I20" s="8">
        <f t="shared" si="0"/>
        <v>0</v>
      </c>
      <c r="J20" s="5">
        <v>6</v>
      </c>
      <c r="K20" s="8">
        <f t="shared" si="1"/>
        <v>4800</v>
      </c>
      <c r="L20" s="5">
        <v>6</v>
      </c>
      <c r="M20" s="8">
        <f t="shared" si="2"/>
        <v>4800</v>
      </c>
      <c r="N20" s="5"/>
      <c r="O20" s="8">
        <f t="shared" si="3"/>
        <v>0</v>
      </c>
      <c r="P20" s="5">
        <v>2</v>
      </c>
      <c r="Q20" s="8">
        <f t="shared" si="4"/>
        <v>1600</v>
      </c>
      <c r="R20" s="5"/>
      <c r="S20" s="8">
        <f t="shared" si="5"/>
        <v>0</v>
      </c>
      <c r="T20" s="5"/>
      <c r="U20" s="8">
        <f t="shared" si="6"/>
        <v>0</v>
      </c>
      <c r="V20" s="5"/>
      <c r="W20" s="8">
        <f t="shared" si="7"/>
        <v>0</v>
      </c>
      <c r="X20" s="5"/>
      <c r="Y20" s="8">
        <f t="shared" si="8"/>
        <v>0</v>
      </c>
      <c r="Z20" s="5"/>
      <c r="AA20" s="8">
        <f t="shared" si="9"/>
        <v>0</v>
      </c>
      <c r="AB20" s="5"/>
      <c r="AC20" s="8">
        <f t="shared" si="10"/>
        <v>0</v>
      </c>
      <c r="AD20" s="5">
        <v>7</v>
      </c>
      <c r="AE20" s="8">
        <f t="shared" si="11"/>
        <v>5600</v>
      </c>
      <c r="AF20" s="5"/>
      <c r="AG20" s="8">
        <f t="shared" si="12"/>
        <v>0</v>
      </c>
      <c r="AH20" s="5"/>
      <c r="AI20" s="8">
        <f t="shared" si="13"/>
        <v>0</v>
      </c>
      <c r="AJ20" s="5"/>
      <c r="AK20" s="8">
        <f t="shared" si="14"/>
        <v>0</v>
      </c>
      <c r="AL20" s="5"/>
      <c r="AM20" s="8">
        <f t="shared" si="15"/>
        <v>0</v>
      </c>
      <c r="AN20" s="5"/>
      <c r="AO20" s="8">
        <f t="shared" si="16"/>
        <v>0</v>
      </c>
      <c r="AP20" s="5"/>
      <c r="AQ20" s="8">
        <f t="shared" si="17"/>
        <v>0</v>
      </c>
      <c r="AR20" s="5"/>
      <c r="AS20" s="8">
        <f t="shared" si="18"/>
        <v>0</v>
      </c>
      <c r="AT20" s="5"/>
      <c r="AU20" s="8">
        <f t="shared" si="19"/>
        <v>0</v>
      </c>
      <c r="AV20" s="5"/>
      <c r="AW20" s="8">
        <f t="shared" si="20"/>
        <v>0</v>
      </c>
      <c r="AX20" s="5"/>
      <c r="AY20" s="8">
        <f t="shared" si="21"/>
        <v>0</v>
      </c>
      <c r="AZ20" s="5"/>
      <c r="BA20" s="8">
        <f t="shared" si="22"/>
        <v>0</v>
      </c>
      <c r="BB20" s="5"/>
      <c r="BC20" s="8">
        <f t="shared" si="23"/>
        <v>0</v>
      </c>
      <c r="BD20" s="5"/>
      <c r="BE20" s="8">
        <f t="shared" si="24"/>
        <v>0</v>
      </c>
      <c r="BF20" s="595">
        <f>(90-45)*0+22-8</f>
        <v>14</v>
      </c>
      <c r="BG20" s="596">
        <f t="shared" si="25"/>
        <v>11200</v>
      </c>
      <c r="BH20" s="5"/>
      <c r="BI20" s="8">
        <f t="shared" si="26"/>
        <v>0</v>
      </c>
      <c r="BJ20" s="5"/>
      <c r="BK20" s="8">
        <f t="shared" si="27"/>
        <v>0</v>
      </c>
      <c r="BL20" s="5"/>
      <c r="BM20" s="8">
        <f t="shared" si="28"/>
        <v>0</v>
      </c>
      <c r="BN20" s="5"/>
      <c r="BO20" s="8">
        <f t="shared" si="29"/>
        <v>0</v>
      </c>
      <c r="BP20" s="5"/>
      <c r="BQ20" s="8">
        <f t="shared" si="30"/>
        <v>0</v>
      </c>
      <c r="BR20" s="5"/>
      <c r="BS20" s="8">
        <f t="shared" si="31"/>
        <v>0</v>
      </c>
      <c r="BT20" s="5"/>
      <c r="BU20" s="8">
        <f t="shared" si="32"/>
        <v>0</v>
      </c>
      <c r="BV20" s="5"/>
      <c r="BW20" s="8">
        <f t="shared" si="33"/>
        <v>0</v>
      </c>
      <c r="BX20" s="5"/>
      <c r="BY20" s="8">
        <f t="shared" si="34"/>
        <v>0</v>
      </c>
      <c r="BZ20" s="143"/>
      <c r="CA20" s="8">
        <f t="shared" si="35"/>
        <v>0</v>
      </c>
      <c r="CB20" s="5"/>
      <c r="CC20" s="8">
        <f t="shared" si="36"/>
        <v>0</v>
      </c>
      <c r="CD20" s="5"/>
      <c r="CE20" s="8">
        <f t="shared" si="37"/>
        <v>0</v>
      </c>
      <c r="CF20" s="5"/>
      <c r="CG20" s="8">
        <f t="shared" si="38"/>
        <v>0</v>
      </c>
      <c r="CH20" s="5"/>
      <c r="CI20" s="8">
        <f t="shared" si="39"/>
        <v>0</v>
      </c>
      <c r="CJ20" s="8">
        <f t="shared" si="40"/>
        <v>35</v>
      </c>
      <c r="CK20" s="8">
        <f t="shared" si="41"/>
        <v>28000</v>
      </c>
      <c r="CL20" s="147"/>
      <c r="CM20" s="147"/>
      <c r="CN20" s="147"/>
      <c r="CO20" s="147"/>
      <c r="CP20" s="147"/>
      <c r="CQ20" s="147"/>
    </row>
    <row r="21" spans="1:95" ht="15.75" customHeight="1">
      <c r="A21" s="173">
        <v>13</v>
      </c>
      <c r="B21" s="817" t="s">
        <v>103</v>
      </c>
      <c r="C21" s="818"/>
      <c r="D21" s="818"/>
      <c r="E21" s="819"/>
      <c r="F21" s="86" t="s">
        <v>100</v>
      </c>
      <c r="G21" s="86">
        <v>350</v>
      </c>
      <c r="H21" s="5"/>
      <c r="I21" s="8">
        <f t="shared" si="0"/>
        <v>0</v>
      </c>
      <c r="J21" s="5"/>
      <c r="K21" s="8">
        <f t="shared" si="1"/>
        <v>0</v>
      </c>
      <c r="L21" s="5"/>
      <c r="M21" s="8">
        <f t="shared" si="2"/>
        <v>0</v>
      </c>
      <c r="N21" s="5"/>
      <c r="O21" s="8">
        <f t="shared" si="3"/>
        <v>0</v>
      </c>
      <c r="P21" s="5"/>
      <c r="Q21" s="8">
        <f t="shared" si="4"/>
        <v>0</v>
      </c>
      <c r="R21" s="5"/>
      <c r="S21" s="8">
        <f t="shared" si="5"/>
        <v>0</v>
      </c>
      <c r="T21" s="5"/>
      <c r="U21" s="8">
        <f t="shared" si="6"/>
        <v>0</v>
      </c>
      <c r="V21" s="5"/>
      <c r="W21" s="8">
        <f t="shared" si="7"/>
        <v>0</v>
      </c>
      <c r="X21" s="5"/>
      <c r="Y21" s="8">
        <f t="shared" si="8"/>
        <v>0</v>
      </c>
      <c r="Z21" s="5"/>
      <c r="AA21" s="8">
        <f t="shared" si="9"/>
        <v>0</v>
      </c>
      <c r="AB21" s="5"/>
      <c r="AC21" s="8">
        <f t="shared" si="10"/>
        <v>0</v>
      </c>
      <c r="AD21" s="5"/>
      <c r="AE21" s="8">
        <f t="shared" si="11"/>
        <v>0</v>
      </c>
      <c r="AF21" s="5"/>
      <c r="AG21" s="8">
        <f t="shared" si="12"/>
        <v>0</v>
      </c>
      <c r="AH21" s="5"/>
      <c r="AI21" s="8">
        <f t="shared" si="13"/>
        <v>0</v>
      </c>
      <c r="AJ21" s="5"/>
      <c r="AK21" s="8">
        <f t="shared" si="14"/>
        <v>0</v>
      </c>
      <c r="AL21" s="5"/>
      <c r="AM21" s="8">
        <f t="shared" si="15"/>
        <v>0</v>
      </c>
      <c r="AN21" s="5"/>
      <c r="AO21" s="8">
        <f t="shared" si="16"/>
        <v>0</v>
      </c>
      <c r="AP21" s="5"/>
      <c r="AQ21" s="8">
        <f t="shared" si="17"/>
        <v>0</v>
      </c>
      <c r="AR21" s="5"/>
      <c r="AS21" s="8">
        <f t="shared" si="18"/>
        <v>0</v>
      </c>
      <c r="AT21" s="5"/>
      <c r="AU21" s="8">
        <f t="shared" si="19"/>
        <v>0</v>
      </c>
      <c r="AV21" s="5"/>
      <c r="AW21" s="8">
        <f t="shared" si="20"/>
        <v>0</v>
      </c>
      <c r="AX21" s="5"/>
      <c r="AY21" s="8">
        <f t="shared" si="21"/>
        <v>0</v>
      </c>
      <c r="AZ21" s="5"/>
      <c r="BA21" s="8">
        <f t="shared" si="22"/>
        <v>0</v>
      </c>
      <c r="BB21" s="5"/>
      <c r="BC21" s="8">
        <f t="shared" si="23"/>
        <v>0</v>
      </c>
      <c r="BD21" s="5"/>
      <c r="BE21" s="8">
        <f t="shared" si="24"/>
        <v>0</v>
      </c>
      <c r="BF21" s="595">
        <f>(200-100)*0+50-17</f>
        <v>33</v>
      </c>
      <c r="BG21" s="596">
        <f t="shared" si="25"/>
        <v>11550</v>
      </c>
      <c r="BH21" s="5"/>
      <c r="BI21" s="8">
        <f t="shared" si="26"/>
        <v>0</v>
      </c>
      <c r="BJ21" s="5"/>
      <c r="BK21" s="8">
        <f t="shared" si="27"/>
        <v>0</v>
      </c>
      <c r="BL21" s="5"/>
      <c r="BM21" s="8">
        <f t="shared" si="28"/>
        <v>0</v>
      </c>
      <c r="BN21" s="5"/>
      <c r="BO21" s="8">
        <f t="shared" si="29"/>
        <v>0</v>
      </c>
      <c r="BP21" s="5"/>
      <c r="BQ21" s="8">
        <f t="shared" si="30"/>
        <v>0</v>
      </c>
      <c r="BR21" s="5"/>
      <c r="BS21" s="8">
        <f t="shared" si="31"/>
        <v>0</v>
      </c>
      <c r="BT21" s="5"/>
      <c r="BU21" s="8">
        <f t="shared" si="32"/>
        <v>0</v>
      </c>
      <c r="BV21" s="5"/>
      <c r="BW21" s="8">
        <f t="shared" si="33"/>
        <v>0</v>
      </c>
      <c r="BX21" s="5"/>
      <c r="BY21" s="8">
        <f t="shared" si="34"/>
        <v>0</v>
      </c>
      <c r="BZ21" s="143"/>
      <c r="CA21" s="8">
        <f t="shared" si="35"/>
        <v>0</v>
      </c>
      <c r="CB21" s="5"/>
      <c r="CC21" s="8">
        <f t="shared" si="36"/>
        <v>0</v>
      </c>
      <c r="CD21" s="5"/>
      <c r="CE21" s="8">
        <f t="shared" si="37"/>
        <v>0</v>
      </c>
      <c r="CF21" s="5"/>
      <c r="CG21" s="8">
        <f t="shared" si="38"/>
        <v>0</v>
      </c>
      <c r="CH21" s="5"/>
      <c r="CI21" s="8">
        <f t="shared" si="39"/>
        <v>0</v>
      </c>
      <c r="CJ21" s="8">
        <f t="shared" si="40"/>
        <v>33</v>
      </c>
      <c r="CK21" s="8">
        <f t="shared" si="41"/>
        <v>11550</v>
      </c>
      <c r="CL21" s="147"/>
      <c r="CM21" s="147"/>
      <c r="CN21" s="147"/>
      <c r="CO21" s="147"/>
      <c r="CP21" s="147"/>
      <c r="CQ21" s="147"/>
    </row>
    <row r="22" spans="1:95" ht="15" customHeight="1">
      <c r="A22" s="173">
        <v>14</v>
      </c>
      <c r="B22" s="817" t="s">
        <v>140</v>
      </c>
      <c r="C22" s="818"/>
      <c r="D22" s="818"/>
      <c r="E22" s="819"/>
      <c r="F22" s="86" t="s">
        <v>44</v>
      </c>
      <c r="G22" s="86">
        <v>550</v>
      </c>
      <c r="H22" s="5"/>
      <c r="I22" s="8">
        <f t="shared" si="0"/>
        <v>0</v>
      </c>
      <c r="J22" s="5"/>
      <c r="K22" s="8">
        <f t="shared" si="1"/>
        <v>0</v>
      </c>
      <c r="L22" s="5"/>
      <c r="M22" s="8">
        <f t="shared" si="2"/>
        <v>0</v>
      </c>
      <c r="N22" s="5"/>
      <c r="O22" s="8">
        <f t="shared" si="3"/>
        <v>0</v>
      </c>
      <c r="P22" s="5"/>
      <c r="Q22" s="8">
        <f t="shared" si="4"/>
        <v>0</v>
      </c>
      <c r="R22" s="5"/>
      <c r="S22" s="8">
        <f t="shared" si="5"/>
        <v>0</v>
      </c>
      <c r="T22" s="5"/>
      <c r="U22" s="8">
        <f t="shared" si="6"/>
        <v>0</v>
      </c>
      <c r="V22" s="5"/>
      <c r="W22" s="8">
        <f t="shared" si="7"/>
        <v>0</v>
      </c>
      <c r="X22" s="5"/>
      <c r="Y22" s="8">
        <f t="shared" si="8"/>
        <v>0</v>
      </c>
      <c r="Z22" s="5"/>
      <c r="AA22" s="8">
        <f t="shared" si="9"/>
        <v>0</v>
      </c>
      <c r="AB22" s="5"/>
      <c r="AC22" s="8">
        <f t="shared" si="10"/>
        <v>0</v>
      </c>
      <c r="AD22" s="5"/>
      <c r="AE22" s="8">
        <f t="shared" si="11"/>
        <v>0</v>
      </c>
      <c r="AF22" s="5"/>
      <c r="AG22" s="8">
        <f t="shared" si="12"/>
        <v>0</v>
      </c>
      <c r="AH22" s="5"/>
      <c r="AI22" s="8">
        <f t="shared" si="13"/>
        <v>0</v>
      </c>
      <c r="AJ22" s="5"/>
      <c r="AK22" s="8">
        <f t="shared" si="14"/>
        <v>0</v>
      </c>
      <c r="AL22" s="5"/>
      <c r="AM22" s="8">
        <f t="shared" si="15"/>
        <v>0</v>
      </c>
      <c r="AN22" s="5"/>
      <c r="AO22" s="8">
        <f t="shared" si="16"/>
        <v>0</v>
      </c>
      <c r="AP22" s="5"/>
      <c r="AQ22" s="8">
        <f t="shared" si="17"/>
        <v>0</v>
      </c>
      <c r="AR22" s="5"/>
      <c r="AS22" s="8">
        <f t="shared" si="18"/>
        <v>0</v>
      </c>
      <c r="AT22" s="5"/>
      <c r="AU22" s="8">
        <f t="shared" si="19"/>
        <v>0</v>
      </c>
      <c r="AV22" s="5"/>
      <c r="AW22" s="8">
        <f t="shared" si="20"/>
        <v>0</v>
      </c>
      <c r="AX22" s="5"/>
      <c r="AY22" s="8">
        <f t="shared" si="21"/>
        <v>0</v>
      </c>
      <c r="AZ22" s="5"/>
      <c r="BA22" s="8">
        <f t="shared" si="22"/>
        <v>0</v>
      </c>
      <c r="BB22" s="5"/>
      <c r="BC22" s="8">
        <f t="shared" si="23"/>
        <v>0</v>
      </c>
      <c r="BD22" s="5"/>
      <c r="BE22" s="8">
        <f t="shared" si="24"/>
        <v>0</v>
      </c>
      <c r="BF22" s="5"/>
      <c r="BG22" s="8">
        <f t="shared" si="25"/>
        <v>0</v>
      </c>
      <c r="BH22" s="5"/>
      <c r="BI22" s="8">
        <f t="shared" si="26"/>
        <v>0</v>
      </c>
      <c r="BJ22" s="5"/>
      <c r="BK22" s="8">
        <f t="shared" si="27"/>
        <v>0</v>
      </c>
      <c r="BL22" s="5"/>
      <c r="BM22" s="8">
        <f t="shared" si="28"/>
        <v>0</v>
      </c>
      <c r="BN22" s="5"/>
      <c r="BO22" s="8">
        <f t="shared" si="29"/>
        <v>0</v>
      </c>
      <c r="BP22" s="5"/>
      <c r="BQ22" s="8">
        <f t="shared" si="30"/>
        <v>0</v>
      </c>
      <c r="BR22" s="5"/>
      <c r="BS22" s="8">
        <f t="shared" si="31"/>
        <v>0</v>
      </c>
      <c r="BT22" s="5">
        <v>55</v>
      </c>
      <c r="BU22" s="8">
        <f t="shared" si="32"/>
        <v>30250</v>
      </c>
      <c r="BV22" s="5"/>
      <c r="BW22" s="8">
        <f t="shared" si="33"/>
        <v>0</v>
      </c>
      <c r="BX22" s="5"/>
      <c r="BY22" s="8">
        <f t="shared" si="34"/>
        <v>0</v>
      </c>
      <c r="BZ22" s="143"/>
      <c r="CA22" s="8">
        <f t="shared" si="35"/>
        <v>0</v>
      </c>
      <c r="CB22" s="5"/>
      <c r="CC22" s="8">
        <f t="shared" si="36"/>
        <v>0</v>
      </c>
      <c r="CD22" s="5">
        <f>181</f>
        <v>181</v>
      </c>
      <c r="CE22" s="8">
        <f>G22*CD22*0+100000</f>
        <v>100000</v>
      </c>
      <c r="CF22" s="5"/>
      <c r="CG22" s="8">
        <f t="shared" si="38"/>
        <v>0</v>
      </c>
      <c r="CH22" s="5"/>
      <c r="CI22" s="8">
        <f t="shared" si="39"/>
        <v>0</v>
      </c>
      <c r="CJ22" s="8">
        <f t="shared" si="40"/>
        <v>236</v>
      </c>
      <c r="CK22" s="8">
        <f t="shared" si="41"/>
        <v>130250</v>
      </c>
      <c r="CL22" s="147"/>
      <c r="CM22" s="147"/>
      <c r="CN22" s="147"/>
      <c r="CO22" s="147"/>
      <c r="CP22" s="147"/>
      <c r="CQ22" s="147"/>
    </row>
    <row r="23" spans="1:95" ht="15" customHeight="1">
      <c r="A23" s="173">
        <v>15</v>
      </c>
      <c r="B23" s="813" t="s">
        <v>208</v>
      </c>
      <c r="C23" s="814"/>
      <c r="D23" s="814"/>
      <c r="E23" s="815"/>
      <c r="F23" s="86" t="s">
        <v>44</v>
      </c>
      <c r="G23" s="86">
        <v>1400</v>
      </c>
      <c r="H23" s="5"/>
      <c r="I23" s="8">
        <f t="shared" si="0"/>
        <v>0</v>
      </c>
      <c r="J23" s="5"/>
      <c r="K23" s="8">
        <f t="shared" si="1"/>
        <v>0</v>
      </c>
      <c r="L23" s="5"/>
      <c r="M23" s="8">
        <f t="shared" si="2"/>
        <v>0</v>
      </c>
      <c r="N23" s="5"/>
      <c r="O23" s="8">
        <f t="shared" si="3"/>
        <v>0</v>
      </c>
      <c r="P23" s="5">
        <v>21.5</v>
      </c>
      <c r="Q23" s="8">
        <f t="shared" si="4"/>
        <v>30100</v>
      </c>
      <c r="R23" s="5"/>
      <c r="S23" s="8">
        <f t="shared" si="5"/>
        <v>0</v>
      </c>
      <c r="T23" s="5"/>
      <c r="U23" s="8">
        <f t="shared" si="6"/>
        <v>0</v>
      </c>
      <c r="V23" s="5"/>
      <c r="W23" s="8">
        <f t="shared" si="7"/>
        <v>0</v>
      </c>
      <c r="X23" s="5"/>
      <c r="Y23" s="8">
        <f t="shared" si="8"/>
        <v>0</v>
      </c>
      <c r="Z23" s="5"/>
      <c r="AA23" s="8">
        <f t="shared" si="9"/>
        <v>0</v>
      </c>
      <c r="AB23" s="5"/>
      <c r="AC23" s="8">
        <f t="shared" si="10"/>
        <v>0</v>
      </c>
      <c r="AD23" s="5"/>
      <c r="AE23" s="8">
        <f t="shared" si="11"/>
        <v>0</v>
      </c>
      <c r="AF23" s="5"/>
      <c r="AG23" s="8">
        <f t="shared" si="12"/>
        <v>0</v>
      </c>
      <c r="AH23" s="5"/>
      <c r="AI23" s="8">
        <f t="shared" si="13"/>
        <v>0</v>
      </c>
      <c r="AJ23" s="5"/>
      <c r="AK23" s="8">
        <f t="shared" si="14"/>
        <v>0</v>
      </c>
      <c r="AL23" s="5"/>
      <c r="AM23" s="8">
        <f t="shared" si="15"/>
        <v>0</v>
      </c>
      <c r="AN23" s="5"/>
      <c r="AO23" s="8">
        <f t="shared" si="16"/>
        <v>0</v>
      </c>
      <c r="AP23" s="5"/>
      <c r="AQ23" s="8">
        <f t="shared" si="17"/>
        <v>0</v>
      </c>
      <c r="AR23" s="5"/>
      <c r="AS23" s="8">
        <f t="shared" si="18"/>
        <v>0</v>
      </c>
      <c r="AT23" s="5"/>
      <c r="AU23" s="8">
        <f t="shared" si="19"/>
        <v>0</v>
      </c>
      <c r="AV23" s="5"/>
      <c r="AW23" s="8">
        <f t="shared" si="20"/>
        <v>0</v>
      </c>
      <c r="AX23" s="5"/>
      <c r="AY23" s="8">
        <f t="shared" si="21"/>
        <v>0</v>
      </c>
      <c r="AZ23" s="5"/>
      <c r="BA23" s="8">
        <f t="shared" si="22"/>
        <v>0</v>
      </c>
      <c r="BB23" s="5"/>
      <c r="BC23" s="8">
        <f t="shared" si="23"/>
        <v>0</v>
      </c>
      <c r="BD23" s="5"/>
      <c r="BE23" s="8">
        <f t="shared" si="24"/>
        <v>0</v>
      </c>
      <c r="BF23" s="595">
        <f>(90-45)*0+22-8</f>
        <v>14</v>
      </c>
      <c r="BG23" s="596">
        <f t="shared" si="25"/>
        <v>19600</v>
      </c>
      <c r="BH23" s="5"/>
      <c r="BI23" s="8">
        <f t="shared" si="26"/>
        <v>0</v>
      </c>
      <c r="BJ23" s="5"/>
      <c r="BK23" s="8">
        <f t="shared" si="27"/>
        <v>0</v>
      </c>
      <c r="BL23" s="5"/>
      <c r="BM23" s="8">
        <f t="shared" si="28"/>
        <v>0</v>
      </c>
      <c r="BN23" s="5"/>
      <c r="BO23" s="8">
        <f t="shared" si="29"/>
        <v>0</v>
      </c>
      <c r="BP23" s="5"/>
      <c r="BQ23" s="8">
        <f t="shared" si="30"/>
        <v>0</v>
      </c>
      <c r="BR23" s="5"/>
      <c r="BS23" s="8">
        <f t="shared" si="31"/>
        <v>0</v>
      </c>
      <c r="BT23" s="5"/>
      <c r="BU23" s="8">
        <f t="shared" si="32"/>
        <v>0</v>
      </c>
      <c r="BV23" s="5"/>
      <c r="BW23" s="8">
        <f t="shared" si="33"/>
        <v>0</v>
      </c>
      <c r="BX23" s="5"/>
      <c r="BY23" s="8">
        <f t="shared" si="34"/>
        <v>0</v>
      </c>
      <c r="BZ23" s="143"/>
      <c r="CA23" s="8">
        <f t="shared" si="35"/>
        <v>0</v>
      </c>
      <c r="CB23" s="5"/>
      <c r="CC23" s="8">
        <f t="shared" si="36"/>
        <v>0</v>
      </c>
      <c r="CD23" s="5"/>
      <c r="CE23" s="8">
        <f t="shared" si="37"/>
        <v>0</v>
      </c>
      <c r="CF23" s="5"/>
      <c r="CG23" s="8">
        <f t="shared" si="38"/>
        <v>0</v>
      </c>
      <c r="CH23" s="5"/>
      <c r="CI23" s="8">
        <f t="shared" si="39"/>
        <v>0</v>
      </c>
      <c r="CJ23" s="8">
        <f t="shared" si="40"/>
        <v>35.5</v>
      </c>
      <c r="CK23" s="8">
        <f t="shared" si="41"/>
        <v>49700</v>
      </c>
      <c r="CL23" s="148"/>
      <c r="CM23" s="148"/>
      <c r="CN23" s="148"/>
      <c r="CO23" s="148"/>
      <c r="CP23" s="148"/>
      <c r="CQ23" s="148"/>
    </row>
    <row r="24" spans="1:95" ht="15" customHeight="1">
      <c r="A24" s="173">
        <v>16</v>
      </c>
      <c r="B24" s="813" t="s">
        <v>197</v>
      </c>
      <c r="C24" s="814"/>
      <c r="D24" s="814"/>
      <c r="E24" s="815"/>
      <c r="F24" s="86" t="s">
        <v>44</v>
      </c>
      <c r="G24" s="86">
        <v>420</v>
      </c>
      <c r="H24" s="5"/>
      <c r="I24" s="8">
        <f t="shared" si="0"/>
        <v>0</v>
      </c>
      <c r="J24" s="5"/>
      <c r="K24" s="8">
        <f t="shared" si="1"/>
        <v>0</v>
      </c>
      <c r="L24" s="5"/>
      <c r="M24" s="8">
        <f t="shared" si="2"/>
        <v>0</v>
      </c>
      <c r="N24" s="5"/>
      <c r="O24" s="8">
        <f t="shared" si="3"/>
        <v>0</v>
      </c>
      <c r="P24" s="5">
        <v>29</v>
      </c>
      <c r="Q24" s="8">
        <f t="shared" si="4"/>
        <v>12180</v>
      </c>
      <c r="R24" s="5"/>
      <c r="S24" s="8">
        <f t="shared" si="5"/>
        <v>0</v>
      </c>
      <c r="T24" s="5"/>
      <c r="U24" s="8">
        <f t="shared" si="6"/>
        <v>0</v>
      </c>
      <c r="V24" s="5"/>
      <c r="W24" s="8">
        <f t="shared" si="7"/>
        <v>0</v>
      </c>
      <c r="X24" s="5"/>
      <c r="Y24" s="8">
        <f t="shared" si="8"/>
        <v>0</v>
      </c>
      <c r="Z24" s="5"/>
      <c r="AA24" s="8">
        <f t="shared" si="9"/>
        <v>0</v>
      </c>
      <c r="AB24" s="5"/>
      <c r="AC24" s="8">
        <f t="shared" si="10"/>
        <v>0</v>
      </c>
      <c r="AD24" s="5"/>
      <c r="AE24" s="8">
        <f t="shared" si="11"/>
        <v>0</v>
      </c>
      <c r="AF24" s="5"/>
      <c r="AG24" s="8">
        <f t="shared" si="12"/>
        <v>0</v>
      </c>
      <c r="AH24" s="5"/>
      <c r="AI24" s="8">
        <f t="shared" si="13"/>
        <v>0</v>
      </c>
      <c r="AJ24" s="5"/>
      <c r="AK24" s="8">
        <f t="shared" si="14"/>
        <v>0</v>
      </c>
      <c r="AL24" s="5"/>
      <c r="AM24" s="8">
        <f t="shared" si="15"/>
        <v>0</v>
      </c>
      <c r="AN24" s="5"/>
      <c r="AO24" s="8">
        <f t="shared" si="16"/>
        <v>0</v>
      </c>
      <c r="AP24" s="5"/>
      <c r="AQ24" s="8">
        <f t="shared" si="17"/>
        <v>0</v>
      </c>
      <c r="AR24" s="5"/>
      <c r="AS24" s="8">
        <f t="shared" si="18"/>
        <v>0</v>
      </c>
      <c r="AT24" s="5"/>
      <c r="AU24" s="8">
        <f t="shared" si="19"/>
        <v>0</v>
      </c>
      <c r="AV24" s="5"/>
      <c r="AW24" s="8">
        <f t="shared" si="20"/>
        <v>0</v>
      </c>
      <c r="AX24" s="5"/>
      <c r="AY24" s="8">
        <f t="shared" si="21"/>
        <v>0</v>
      </c>
      <c r="AZ24" s="5"/>
      <c r="BA24" s="8">
        <f t="shared" si="22"/>
        <v>0</v>
      </c>
      <c r="BB24" s="5"/>
      <c r="BC24" s="8">
        <f t="shared" si="23"/>
        <v>0</v>
      </c>
      <c r="BD24" s="5"/>
      <c r="BE24" s="8">
        <f t="shared" si="24"/>
        <v>0</v>
      </c>
      <c r="BF24" s="595">
        <f>(35-17.5)*0+8-2</f>
        <v>6</v>
      </c>
      <c r="BG24" s="596">
        <f t="shared" si="25"/>
        <v>2520</v>
      </c>
      <c r="BH24" s="5"/>
      <c r="BI24" s="8">
        <f t="shared" si="26"/>
        <v>0</v>
      </c>
      <c r="BJ24" s="5"/>
      <c r="BK24" s="8">
        <f t="shared" si="27"/>
        <v>0</v>
      </c>
      <c r="BL24" s="5">
        <v>32</v>
      </c>
      <c r="BM24" s="8">
        <f t="shared" si="28"/>
        <v>13440</v>
      </c>
      <c r="BN24" s="5"/>
      <c r="BO24" s="8">
        <f t="shared" si="29"/>
        <v>0</v>
      </c>
      <c r="BP24" s="5"/>
      <c r="BQ24" s="8">
        <f t="shared" si="30"/>
        <v>0</v>
      </c>
      <c r="BR24" s="5"/>
      <c r="BS24" s="8">
        <f t="shared" si="31"/>
        <v>0</v>
      </c>
      <c r="BT24" s="5"/>
      <c r="BU24" s="8">
        <f t="shared" si="32"/>
        <v>0</v>
      </c>
      <c r="BV24" s="5"/>
      <c r="BW24" s="8">
        <f t="shared" si="33"/>
        <v>0</v>
      </c>
      <c r="BX24" s="5"/>
      <c r="BY24" s="8">
        <f t="shared" si="34"/>
        <v>0</v>
      </c>
      <c r="BZ24" s="143"/>
      <c r="CA24" s="8">
        <f t="shared" si="35"/>
        <v>0</v>
      </c>
      <c r="CB24" s="5"/>
      <c r="CC24" s="8">
        <f t="shared" si="36"/>
        <v>0</v>
      </c>
      <c r="CD24" s="5"/>
      <c r="CE24" s="8">
        <f t="shared" si="37"/>
        <v>0</v>
      </c>
      <c r="CF24" s="5"/>
      <c r="CG24" s="8">
        <f t="shared" si="38"/>
        <v>0</v>
      </c>
      <c r="CH24" s="5"/>
      <c r="CI24" s="8">
        <f t="shared" si="39"/>
        <v>0</v>
      </c>
      <c r="CJ24" s="8">
        <f t="shared" si="40"/>
        <v>67</v>
      </c>
      <c r="CK24" s="8">
        <f t="shared" si="41"/>
        <v>28140</v>
      </c>
      <c r="CL24" s="147"/>
      <c r="CM24" s="147"/>
      <c r="CN24" s="147"/>
      <c r="CO24" s="147"/>
      <c r="CP24" s="147"/>
      <c r="CQ24" s="147"/>
    </row>
    <row r="25" spans="1:95" ht="15" customHeight="1">
      <c r="A25" s="173">
        <v>17</v>
      </c>
      <c r="B25" s="813" t="s">
        <v>192</v>
      </c>
      <c r="C25" s="814"/>
      <c r="D25" s="814"/>
      <c r="E25" s="815"/>
      <c r="F25" s="86" t="s">
        <v>44</v>
      </c>
      <c r="G25" s="86">
        <v>30</v>
      </c>
      <c r="H25" s="5"/>
      <c r="I25" s="8">
        <f t="shared" si="0"/>
        <v>0</v>
      </c>
      <c r="J25" s="5"/>
      <c r="K25" s="8">
        <f t="shared" si="1"/>
        <v>0</v>
      </c>
      <c r="L25" s="5"/>
      <c r="M25" s="8">
        <f t="shared" si="2"/>
        <v>0</v>
      </c>
      <c r="N25" s="5"/>
      <c r="O25" s="8">
        <f t="shared" si="3"/>
        <v>0</v>
      </c>
      <c r="P25" s="5">
        <v>290</v>
      </c>
      <c r="Q25" s="8">
        <f t="shared" si="4"/>
        <v>8700</v>
      </c>
      <c r="R25" s="5"/>
      <c r="S25" s="8">
        <f t="shared" si="5"/>
        <v>0</v>
      </c>
      <c r="T25" s="5"/>
      <c r="U25" s="8">
        <f t="shared" si="6"/>
        <v>0</v>
      </c>
      <c r="V25" s="5"/>
      <c r="W25" s="8">
        <f t="shared" si="7"/>
        <v>0</v>
      </c>
      <c r="X25" s="5"/>
      <c r="Y25" s="8">
        <f t="shared" si="8"/>
        <v>0</v>
      </c>
      <c r="Z25" s="5"/>
      <c r="AA25" s="8">
        <f t="shared" si="9"/>
        <v>0</v>
      </c>
      <c r="AB25" s="5"/>
      <c r="AC25" s="8">
        <f t="shared" si="10"/>
        <v>0</v>
      </c>
      <c r="AD25" s="595">
        <f>180*0</f>
        <v>0</v>
      </c>
      <c r="AE25" s="596">
        <f t="shared" si="11"/>
        <v>0</v>
      </c>
      <c r="AF25" s="5"/>
      <c r="AG25" s="8">
        <f t="shared" si="12"/>
        <v>0</v>
      </c>
      <c r="AH25" s="5"/>
      <c r="AI25" s="8">
        <f t="shared" si="13"/>
        <v>0</v>
      </c>
      <c r="AJ25" s="5"/>
      <c r="AK25" s="8">
        <f t="shared" si="14"/>
        <v>0</v>
      </c>
      <c r="AL25" s="5"/>
      <c r="AM25" s="8">
        <f t="shared" si="15"/>
        <v>0</v>
      </c>
      <c r="AN25" s="5"/>
      <c r="AO25" s="8">
        <f t="shared" si="16"/>
        <v>0</v>
      </c>
      <c r="AP25" s="5"/>
      <c r="AQ25" s="8">
        <f t="shared" si="17"/>
        <v>0</v>
      </c>
      <c r="AR25" s="5"/>
      <c r="AS25" s="8">
        <f t="shared" si="18"/>
        <v>0</v>
      </c>
      <c r="AT25" s="5"/>
      <c r="AU25" s="8">
        <f t="shared" si="19"/>
        <v>0</v>
      </c>
      <c r="AV25" s="5">
        <f>150*0</f>
        <v>0</v>
      </c>
      <c r="AW25" s="8">
        <f t="shared" si="20"/>
        <v>0</v>
      </c>
      <c r="AX25" s="5"/>
      <c r="AY25" s="8">
        <f t="shared" si="21"/>
        <v>0</v>
      </c>
      <c r="AZ25" s="5"/>
      <c r="BA25" s="8">
        <f t="shared" si="22"/>
        <v>0</v>
      </c>
      <c r="BB25" s="5"/>
      <c r="BC25" s="8">
        <f t="shared" si="23"/>
        <v>0</v>
      </c>
      <c r="BD25" s="5"/>
      <c r="BE25" s="8">
        <f t="shared" si="24"/>
        <v>0</v>
      </c>
      <c r="BF25" s="5"/>
      <c r="BG25" s="8">
        <f t="shared" si="25"/>
        <v>0</v>
      </c>
      <c r="BH25" s="5"/>
      <c r="BI25" s="8">
        <f t="shared" si="26"/>
        <v>0</v>
      </c>
      <c r="BJ25" s="5"/>
      <c r="BK25" s="8">
        <f t="shared" si="27"/>
        <v>0</v>
      </c>
      <c r="BL25" s="5">
        <v>160</v>
      </c>
      <c r="BM25" s="8">
        <f t="shared" si="28"/>
        <v>4800</v>
      </c>
      <c r="BN25" s="5"/>
      <c r="BO25" s="8">
        <f t="shared" si="29"/>
        <v>0</v>
      </c>
      <c r="BP25" s="5"/>
      <c r="BQ25" s="8">
        <f t="shared" si="30"/>
        <v>0</v>
      </c>
      <c r="BR25" s="5"/>
      <c r="BS25" s="8">
        <f t="shared" si="31"/>
        <v>0</v>
      </c>
      <c r="BT25" s="5"/>
      <c r="BU25" s="8">
        <f t="shared" si="32"/>
        <v>0</v>
      </c>
      <c r="BV25" s="5"/>
      <c r="BW25" s="8">
        <f t="shared" si="33"/>
        <v>0</v>
      </c>
      <c r="BX25" s="5"/>
      <c r="BY25" s="8">
        <f t="shared" si="34"/>
        <v>0</v>
      </c>
      <c r="BZ25" s="143"/>
      <c r="CA25" s="8">
        <f t="shared" si="35"/>
        <v>0</v>
      </c>
      <c r="CB25" s="5"/>
      <c r="CC25" s="8">
        <f t="shared" si="36"/>
        <v>0</v>
      </c>
      <c r="CD25" s="5"/>
      <c r="CE25" s="8">
        <f t="shared" si="37"/>
        <v>0</v>
      </c>
      <c r="CF25" s="5"/>
      <c r="CG25" s="8">
        <f t="shared" si="38"/>
        <v>0</v>
      </c>
      <c r="CH25" s="5"/>
      <c r="CI25" s="8">
        <f t="shared" si="39"/>
        <v>0</v>
      </c>
      <c r="CJ25" s="8">
        <f t="shared" si="40"/>
        <v>450</v>
      </c>
      <c r="CK25" s="8">
        <f t="shared" si="41"/>
        <v>13500</v>
      </c>
      <c r="CL25" s="147"/>
      <c r="CM25" s="147"/>
      <c r="CN25" s="147"/>
      <c r="CO25" s="147"/>
      <c r="CP25" s="147"/>
      <c r="CQ25" s="147"/>
    </row>
    <row r="26" spans="1:95" ht="15" customHeight="1">
      <c r="A26" s="173">
        <v>18</v>
      </c>
      <c r="B26" s="813" t="s">
        <v>193</v>
      </c>
      <c r="C26" s="814"/>
      <c r="D26" s="814"/>
      <c r="E26" s="815"/>
      <c r="F26" s="86" t="s">
        <v>44</v>
      </c>
      <c r="G26" s="86">
        <v>300</v>
      </c>
      <c r="H26" s="5"/>
      <c r="I26" s="8">
        <f t="shared" si="0"/>
        <v>0</v>
      </c>
      <c r="J26" s="5"/>
      <c r="K26" s="8">
        <f t="shared" si="1"/>
        <v>0</v>
      </c>
      <c r="L26" s="5"/>
      <c r="M26" s="8">
        <f t="shared" si="2"/>
        <v>0</v>
      </c>
      <c r="N26" s="5"/>
      <c r="O26" s="8">
        <f t="shared" si="3"/>
        <v>0</v>
      </c>
      <c r="P26" s="5"/>
      <c r="Q26" s="8">
        <f t="shared" si="4"/>
        <v>0</v>
      </c>
      <c r="R26" s="5"/>
      <c r="S26" s="8">
        <f t="shared" si="5"/>
        <v>0</v>
      </c>
      <c r="T26" s="5"/>
      <c r="U26" s="8">
        <f t="shared" si="6"/>
        <v>0</v>
      </c>
      <c r="V26" s="5"/>
      <c r="W26" s="8">
        <f t="shared" si="7"/>
        <v>0</v>
      </c>
      <c r="X26" s="5"/>
      <c r="Y26" s="8">
        <f t="shared" si="8"/>
        <v>0</v>
      </c>
      <c r="Z26" s="5"/>
      <c r="AA26" s="8">
        <f t="shared" si="9"/>
        <v>0</v>
      </c>
      <c r="AB26" s="5"/>
      <c r="AC26" s="8">
        <f t="shared" si="10"/>
        <v>0</v>
      </c>
      <c r="AD26" s="5"/>
      <c r="AE26" s="8">
        <f t="shared" si="11"/>
        <v>0</v>
      </c>
      <c r="AF26" s="5"/>
      <c r="AG26" s="8">
        <f t="shared" si="12"/>
        <v>0</v>
      </c>
      <c r="AH26" s="5"/>
      <c r="AI26" s="8">
        <f t="shared" si="13"/>
        <v>0</v>
      </c>
      <c r="AJ26" s="5"/>
      <c r="AK26" s="8">
        <f t="shared" si="14"/>
        <v>0</v>
      </c>
      <c r="AL26" s="5"/>
      <c r="AM26" s="8">
        <f t="shared" si="15"/>
        <v>0</v>
      </c>
      <c r="AN26" s="5"/>
      <c r="AO26" s="8">
        <f t="shared" si="16"/>
        <v>0</v>
      </c>
      <c r="AP26" s="5"/>
      <c r="AQ26" s="8">
        <f t="shared" si="17"/>
        <v>0</v>
      </c>
      <c r="AR26" s="5"/>
      <c r="AS26" s="8">
        <f t="shared" si="18"/>
        <v>0</v>
      </c>
      <c r="AT26" s="5"/>
      <c r="AU26" s="8">
        <f t="shared" si="19"/>
        <v>0</v>
      </c>
      <c r="AV26" s="5"/>
      <c r="AW26" s="8">
        <f t="shared" si="20"/>
        <v>0</v>
      </c>
      <c r="AX26" s="5"/>
      <c r="AY26" s="8">
        <f t="shared" si="21"/>
        <v>0</v>
      </c>
      <c r="AZ26" s="5"/>
      <c r="BA26" s="8">
        <f t="shared" si="22"/>
        <v>0</v>
      </c>
      <c r="BB26" s="5"/>
      <c r="BC26" s="8">
        <f t="shared" si="23"/>
        <v>0</v>
      </c>
      <c r="BD26" s="5"/>
      <c r="BE26" s="8">
        <f t="shared" si="24"/>
        <v>0</v>
      </c>
      <c r="BF26" s="5"/>
      <c r="BG26" s="8">
        <f t="shared" si="25"/>
        <v>0</v>
      </c>
      <c r="BH26" s="5"/>
      <c r="BI26" s="8">
        <f t="shared" si="26"/>
        <v>0</v>
      </c>
      <c r="BJ26" s="5"/>
      <c r="BK26" s="8">
        <f t="shared" si="27"/>
        <v>0</v>
      </c>
      <c r="BL26" s="5"/>
      <c r="BM26" s="8">
        <f t="shared" si="28"/>
        <v>0</v>
      </c>
      <c r="BN26" s="5"/>
      <c r="BO26" s="8">
        <f t="shared" si="29"/>
        <v>0</v>
      </c>
      <c r="BP26" s="5"/>
      <c r="BQ26" s="8">
        <f t="shared" si="30"/>
        <v>0</v>
      </c>
      <c r="BR26" s="5"/>
      <c r="BS26" s="8">
        <f t="shared" si="31"/>
        <v>0</v>
      </c>
      <c r="BT26" s="5">
        <v>70</v>
      </c>
      <c r="BU26" s="8">
        <f t="shared" si="32"/>
        <v>21000</v>
      </c>
      <c r="BV26" s="5"/>
      <c r="BW26" s="8">
        <f t="shared" si="33"/>
        <v>0</v>
      </c>
      <c r="BX26" s="5"/>
      <c r="BY26" s="8">
        <f t="shared" si="34"/>
        <v>0</v>
      </c>
      <c r="BZ26" s="143"/>
      <c r="CA26" s="8">
        <f t="shared" si="35"/>
        <v>0</v>
      </c>
      <c r="CB26" s="5"/>
      <c r="CC26" s="8">
        <f t="shared" si="36"/>
        <v>0</v>
      </c>
      <c r="CD26" s="5"/>
      <c r="CE26" s="8">
        <f t="shared" si="37"/>
        <v>0</v>
      </c>
      <c r="CF26" s="5"/>
      <c r="CG26" s="8">
        <f t="shared" si="38"/>
        <v>0</v>
      </c>
      <c r="CH26" s="5"/>
      <c r="CI26" s="8">
        <f t="shared" si="39"/>
        <v>0</v>
      </c>
      <c r="CJ26" s="8">
        <f t="shared" si="40"/>
        <v>70</v>
      </c>
      <c r="CK26" s="8">
        <f t="shared" si="41"/>
        <v>21000</v>
      </c>
      <c r="CL26" s="147"/>
      <c r="CM26" s="147"/>
      <c r="CN26" s="147"/>
      <c r="CO26" s="147"/>
      <c r="CP26" s="147"/>
      <c r="CQ26" s="147"/>
    </row>
    <row r="27" spans="1:95" ht="15" customHeight="1">
      <c r="A27" s="173">
        <v>19</v>
      </c>
      <c r="B27" s="813" t="s">
        <v>210</v>
      </c>
      <c r="C27" s="814"/>
      <c r="D27" s="814"/>
      <c r="E27" s="815"/>
      <c r="F27" s="86" t="s">
        <v>17</v>
      </c>
      <c r="G27" s="86">
        <v>12000</v>
      </c>
      <c r="H27" s="5"/>
      <c r="I27" s="8">
        <f t="shared" si="0"/>
        <v>0</v>
      </c>
      <c r="J27" s="5"/>
      <c r="K27" s="8">
        <f t="shared" si="1"/>
        <v>0</v>
      </c>
      <c r="L27" s="5"/>
      <c r="M27" s="8">
        <f t="shared" si="2"/>
        <v>0</v>
      </c>
      <c r="N27" s="5"/>
      <c r="O27" s="8">
        <f t="shared" si="3"/>
        <v>0</v>
      </c>
      <c r="P27" s="5"/>
      <c r="Q27" s="8">
        <f t="shared" si="4"/>
        <v>0</v>
      </c>
      <c r="R27" s="5"/>
      <c r="S27" s="8">
        <f t="shared" si="5"/>
        <v>0</v>
      </c>
      <c r="T27" s="5">
        <v>1</v>
      </c>
      <c r="U27" s="8">
        <f t="shared" si="6"/>
        <v>12000</v>
      </c>
      <c r="V27" s="5">
        <v>1</v>
      </c>
      <c r="W27" s="8">
        <f t="shared" si="7"/>
        <v>12000</v>
      </c>
      <c r="X27" s="595">
        <f>1</f>
        <v>1</v>
      </c>
      <c r="Y27" s="596">
        <f t="shared" si="8"/>
        <v>12000</v>
      </c>
      <c r="Z27" s="5"/>
      <c r="AA27" s="8">
        <f t="shared" si="9"/>
        <v>0</v>
      </c>
      <c r="AB27" s="5"/>
      <c r="AC27" s="8">
        <f t="shared" si="10"/>
        <v>0</v>
      </c>
      <c r="AD27" s="5"/>
      <c r="AE27" s="8">
        <f t="shared" si="11"/>
        <v>0</v>
      </c>
      <c r="AF27" s="5"/>
      <c r="AG27" s="8">
        <f t="shared" si="12"/>
        <v>0</v>
      </c>
      <c r="AH27" s="5"/>
      <c r="AI27" s="8">
        <f t="shared" si="13"/>
        <v>0</v>
      </c>
      <c r="AJ27" s="5"/>
      <c r="AK27" s="8">
        <f t="shared" si="14"/>
        <v>0</v>
      </c>
      <c r="AL27" s="5"/>
      <c r="AM27" s="8">
        <f t="shared" si="15"/>
        <v>0</v>
      </c>
      <c r="AN27" s="5">
        <f>1*0</f>
        <v>0</v>
      </c>
      <c r="AO27" s="8">
        <f t="shared" si="16"/>
        <v>0</v>
      </c>
      <c r="AP27" s="5"/>
      <c r="AQ27" s="8">
        <f t="shared" si="17"/>
        <v>0</v>
      </c>
      <c r="AR27" s="5">
        <f>1*0</f>
        <v>0</v>
      </c>
      <c r="AS27" s="8">
        <f t="shared" si="18"/>
        <v>0</v>
      </c>
      <c r="AT27" s="5"/>
      <c r="AU27" s="8">
        <f t="shared" si="19"/>
        <v>0</v>
      </c>
      <c r="AV27" s="5"/>
      <c r="AW27" s="8">
        <f t="shared" si="20"/>
        <v>0</v>
      </c>
      <c r="AX27" s="5"/>
      <c r="AY27" s="8">
        <f t="shared" si="21"/>
        <v>0</v>
      </c>
      <c r="AZ27" s="5"/>
      <c r="BA27" s="8">
        <f t="shared" si="22"/>
        <v>0</v>
      </c>
      <c r="BB27" s="5"/>
      <c r="BC27" s="8">
        <f t="shared" si="23"/>
        <v>0</v>
      </c>
      <c r="BD27" s="5"/>
      <c r="BE27" s="8">
        <f t="shared" si="24"/>
        <v>0</v>
      </c>
      <c r="BF27" s="5"/>
      <c r="BG27" s="8">
        <f t="shared" si="25"/>
        <v>0</v>
      </c>
      <c r="BH27" s="5">
        <v>1</v>
      </c>
      <c r="BI27" s="8">
        <f t="shared" si="26"/>
        <v>12000</v>
      </c>
      <c r="BJ27" s="5">
        <f>1*0</f>
        <v>0</v>
      </c>
      <c r="BK27" s="8">
        <f t="shared" si="27"/>
        <v>0</v>
      </c>
      <c r="BL27" s="5"/>
      <c r="BM27" s="8">
        <f t="shared" si="28"/>
        <v>0</v>
      </c>
      <c r="BN27" s="5"/>
      <c r="BO27" s="8">
        <f t="shared" si="29"/>
        <v>0</v>
      </c>
      <c r="BP27" s="5"/>
      <c r="BQ27" s="8">
        <f t="shared" si="30"/>
        <v>0</v>
      </c>
      <c r="BR27" s="5"/>
      <c r="BS27" s="8">
        <f t="shared" si="31"/>
        <v>0</v>
      </c>
      <c r="BT27" s="5"/>
      <c r="BU27" s="8">
        <f t="shared" si="32"/>
        <v>0</v>
      </c>
      <c r="BV27" s="5"/>
      <c r="BW27" s="8">
        <f t="shared" si="33"/>
        <v>0</v>
      </c>
      <c r="BX27" s="5"/>
      <c r="BY27" s="8">
        <f t="shared" si="34"/>
        <v>0</v>
      </c>
      <c r="BZ27" s="143"/>
      <c r="CA27" s="8">
        <f t="shared" si="35"/>
        <v>0</v>
      </c>
      <c r="CB27" s="5"/>
      <c r="CC27" s="8">
        <f t="shared" si="36"/>
        <v>0</v>
      </c>
      <c r="CD27" s="5"/>
      <c r="CE27" s="8">
        <f t="shared" si="37"/>
        <v>0</v>
      </c>
      <c r="CF27" s="5"/>
      <c r="CG27" s="8">
        <f t="shared" si="38"/>
        <v>0</v>
      </c>
      <c r="CH27" s="5"/>
      <c r="CI27" s="8">
        <f t="shared" si="39"/>
        <v>0</v>
      </c>
      <c r="CJ27" s="8">
        <f t="shared" si="40"/>
        <v>4</v>
      </c>
      <c r="CK27" s="8">
        <f t="shared" si="41"/>
        <v>48000</v>
      </c>
      <c r="CL27" s="147"/>
      <c r="CM27" s="147"/>
      <c r="CN27" s="147"/>
      <c r="CO27" s="147"/>
      <c r="CP27" s="147"/>
      <c r="CQ27" s="147"/>
    </row>
    <row r="28" spans="1:95" ht="17.25" customHeight="1">
      <c r="A28" s="173">
        <v>20</v>
      </c>
      <c r="B28" s="813" t="s">
        <v>105</v>
      </c>
      <c r="C28" s="814"/>
      <c r="D28" s="814"/>
      <c r="E28" s="815"/>
      <c r="F28" s="241" t="s">
        <v>44</v>
      </c>
      <c r="G28" s="86">
        <v>700</v>
      </c>
      <c r="H28" s="5"/>
      <c r="I28" s="8">
        <f t="shared" si="0"/>
        <v>0</v>
      </c>
      <c r="J28" s="5"/>
      <c r="K28" s="8">
        <f t="shared" si="1"/>
        <v>0</v>
      </c>
      <c r="L28" s="5"/>
      <c r="M28" s="8">
        <f t="shared" si="2"/>
        <v>0</v>
      </c>
      <c r="N28" s="5"/>
      <c r="O28" s="8">
        <f t="shared" si="3"/>
        <v>0</v>
      </c>
      <c r="P28" s="5">
        <v>3.7</v>
      </c>
      <c r="Q28" s="8">
        <f t="shared" si="4"/>
        <v>2590</v>
      </c>
      <c r="R28" s="5"/>
      <c r="S28" s="8">
        <f t="shared" si="5"/>
        <v>0</v>
      </c>
      <c r="T28" s="5"/>
      <c r="U28" s="8">
        <f t="shared" si="6"/>
        <v>0</v>
      </c>
      <c r="V28" s="5"/>
      <c r="W28" s="8">
        <f t="shared" si="7"/>
        <v>0</v>
      </c>
      <c r="X28" s="5"/>
      <c r="Y28" s="8">
        <f t="shared" si="8"/>
        <v>0</v>
      </c>
      <c r="Z28" s="5"/>
      <c r="AA28" s="8">
        <f t="shared" si="9"/>
        <v>0</v>
      </c>
      <c r="AB28" s="5"/>
      <c r="AC28" s="8">
        <f t="shared" si="10"/>
        <v>0</v>
      </c>
      <c r="AD28" s="5"/>
      <c r="AE28" s="8">
        <f t="shared" si="11"/>
        <v>0</v>
      </c>
      <c r="AF28" s="5"/>
      <c r="AG28" s="8">
        <f t="shared" si="12"/>
        <v>0</v>
      </c>
      <c r="AH28" s="5"/>
      <c r="AI28" s="8">
        <f t="shared" si="13"/>
        <v>0</v>
      </c>
      <c r="AJ28" s="5"/>
      <c r="AK28" s="8">
        <f t="shared" si="14"/>
        <v>0</v>
      </c>
      <c r="AL28" s="5"/>
      <c r="AM28" s="8">
        <f t="shared" si="15"/>
        <v>0</v>
      </c>
      <c r="AN28" s="5"/>
      <c r="AO28" s="8">
        <f t="shared" si="16"/>
        <v>0</v>
      </c>
      <c r="AP28" s="5"/>
      <c r="AQ28" s="8">
        <f t="shared" si="17"/>
        <v>0</v>
      </c>
      <c r="AR28" s="5"/>
      <c r="AS28" s="8">
        <f t="shared" si="18"/>
        <v>0</v>
      </c>
      <c r="AT28" s="5"/>
      <c r="AU28" s="8">
        <f t="shared" si="19"/>
        <v>0</v>
      </c>
      <c r="AV28" s="5"/>
      <c r="AW28" s="8">
        <f t="shared" si="20"/>
        <v>0</v>
      </c>
      <c r="AX28" s="5"/>
      <c r="AY28" s="8">
        <f t="shared" si="21"/>
        <v>0</v>
      </c>
      <c r="AZ28" s="5"/>
      <c r="BA28" s="8">
        <f t="shared" si="22"/>
        <v>0</v>
      </c>
      <c r="BB28" s="5"/>
      <c r="BC28" s="8">
        <f t="shared" si="23"/>
        <v>0</v>
      </c>
      <c r="BD28" s="5"/>
      <c r="BE28" s="8">
        <f t="shared" si="24"/>
        <v>0</v>
      </c>
      <c r="BF28" s="5"/>
      <c r="BG28" s="8">
        <f t="shared" si="25"/>
        <v>0</v>
      </c>
      <c r="BH28" s="5"/>
      <c r="BI28" s="8">
        <f t="shared" si="26"/>
        <v>0</v>
      </c>
      <c r="BJ28" s="5"/>
      <c r="BK28" s="8">
        <f t="shared" si="27"/>
        <v>0</v>
      </c>
      <c r="BL28" s="5"/>
      <c r="BM28" s="8">
        <f t="shared" si="28"/>
        <v>0</v>
      </c>
      <c r="BN28" s="5"/>
      <c r="BO28" s="8">
        <f t="shared" si="29"/>
        <v>0</v>
      </c>
      <c r="BP28" s="5"/>
      <c r="BQ28" s="8">
        <f t="shared" si="30"/>
        <v>0</v>
      </c>
      <c r="BR28" s="5"/>
      <c r="BS28" s="8">
        <f t="shared" si="31"/>
        <v>0</v>
      </c>
      <c r="BT28" s="5"/>
      <c r="BU28" s="8">
        <f t="shared" si="32"/>
        <v>0</v>
      </c>
      <c r="BV28" s="5"/>
      <c r="BW28" s="8">
        <f t="shared" si="33"/>
        <v>0</v>
      </c>
      <c r="BX28" s="5"/>
      <c r="BY28" s="8">
        <f t="shared" si="34"/>
        <v>0</v>
      </c>
      <c r="BZ28" s="143"/>
      <c r="CA28" s="8">
        <f t="shared" si="35"/>
        <v>0</v>
      </c>
      <c r="CB28" s="5"/>
      <c r="CC28" s="8">
        <f t="shared" si="36"/>
        <v>0</v>
      </c>
      <c r="CD28" s="5"/>
      <c r="CE28" s="8">
        <f t="shared" si="37"/>
        <v>0</v>
      </c>
      <c r="CF28" s="5"/>
      <c r="CG28" s="8">
        <f t="shared" si="38"/>
        <v>0</v>
      </c>
      <c r="CH28" s="5"/>
      <c r="CI28" s="8">
        <f t="shared" si="39"/>
        <v>0</v>
      </c>
      <c r="CJ28" s="8">
        <f t="shared" si="40"/>
        <v>3.7</v>
      </c>
      <c r="CK28" s="8">
        <f t="shared" si="41"/>
        <v>2590</v>
      </c>
      <c r="CL28" s="147"/>
      <c r="CM28" s="147"/>
      <c r="CN28" s="147"/>
      <c r="CO28" s="147"/>
      <c r="CP28" s="147"/>
      <c r="CQ28" s="147"/>
    </row>
    <row r="29" spans="1:95" ht="15" customHeight="1">
      <c r="A29" s="173">
        <v>21</v>
      </c>
      <c r="B29" s="817" t="s">
        <v>48</v>
      </c>
      <c r="C29" s="818"/>
      <c r="D29" s="818"/>
      <c r="E29" s="819"/>
      <c r="F29" s="86" t="s">
        <v>17</v>
      </c>
      <c r="G29" s="86">
        <v>6500</v>
      </c>
      <c r="H29" s="5"/>
      <c r="I29" s="8">
        <f t="shared" si="0"/>
        <v>0</v>
      </c>
      <c r="J29" s="5"/>
      <c r="K29" s="8">
        <f t="shared" si="1"/>
        <v>0</v>
      </c>
      <c r="L29" s="5"/>
      <c r="M29" s="8">
        <f t="shared" si="2"/>
        <v>0</v>
      </c>
      <c r="N29" s="5">
        <v>1</v>
      </c>
      <c r="O29" s="8">
        <f t="shared" si="3"/>
        <v>6500</v>
      </c>
      <c r="P29" s="5"/>
      <c r="Q29" s="8">
        <f t="shared" si="4"/>
        <v>0</v>
      </c>
      <c r="R29" s="5"/>
      <c r="S29" s="8">
        <f t="shared" si="5"/>
        <v>0</v>
      </c>
      <c r="T29" s="5"/>
      <c r="U29" s="8">
        <f t="shared" si="6"/>
        <v>0</v>
      </c>
      <c r="V29" s="5"/>
      <c r="W29" s="8">
        <f t="shared" si="7"/>
        <v>0</v>
      </c>
      <c r="X29" s="5">
        <v>2</v>
      </c>
      <c r="Y29" s="8">
        <f t="shared" si="8"/>
        <v>13000</v>
      </c>
      <c r="Z29" s="5">
        <v>1</v>
      </c>
      <c r="AA29" s="8">
        <f t="shared" si="9"/>
        <v>6500</v>
      </c>
      <c r="AB29" s="5"/>
      <c r="AC29" s="8">
        <f t="shared" si="10"/>
        <v>0</v>
      </c>
      <c r="AD29" s="5"/>
      <c r="AE29" s="8">
        <f t="shared" si="11"/>
        <v>0</v>
      </c>
      <c r="AF29" s="5"/>
      <c r="AG29" s="8">
        <f t="shared" si="12"/>
        <v>0</v>
      </c>
      <c r="AH29" s="5"/>
      <c r="AI29" s="8">
        <f t="shared" si="13"/>
        <v>0</v>
      </c>
      <c r="AJ29" s="5"/>
      <c r="AK29" s="8">
        <f t="shared" si="14"/>
        <v>0</v>
      </c>
      <c r="AL29" s="5"/>
      <c r="AM29" s="8">
        <f t="shared" si="15"/>
        <v>0</v>
      </c>
      <c r="AN29" s="5"/>
      <c r="AO29" s="8">
        <f t="shared" si="16"/>
        <v>0</v>
      </c>
      <c r="AP29" s="5"/>
      <c r="AQ29" s="8">
        <f t="shared" si="17"/>
        <v>0</v>
      </c>
      <c r="AR29" s="5"/>
      <c r="AS29" s="8">
        <f t="shared" si="18"/>
        <v>0</v>
      </c>
      <c r="AT29" s="5"/>
      <c r="AU29" s="8">
        <f t="shared" si="19"/>
        <v>0</v>
      </c>
      <c r="AV29" s="5"/>
      <c r="AW29" s="8">
        <f t="shared" si="20"/>
        <v>0</v>
      </c>
      <c r="AX29" s="5"/>
      <c r="AY29" s="8">
        <f t="shared" si="21"/>
        <v>0</v>
      </c>
      <c r="AZ29" s="5"/>
      <c r="BA29" s="8">
        <f t="shared" si="22"/>
        <v>0</v>
      </c>
      <c r="BB29" s="5"/>
      <c r="BC29" s="8">
        <f t="shared" si="23"/>
        <v>0</v>
      </c>
      <c r="BD29" s="5"/>
      <c r="BE29" s="8">
        <f t="shared" si="24"/>
        <v>0</v>
      </c>
      <c r="BF29" s="5">
        <v>1</v>
      </c>
      <c r="BG29" s="8">
        <f t="shared" si="25"/>
        <v>6500</v>
      </c>
      <c r="BH29" s="5"/>
      <c r="BI29" s="8">
        <f t="shared" si="26"/>
        <v>0</v>
      </c>
      <c r="BJ29" s="5"/>
      <c r="BK29" s="8">
        <f t="shared" si="27"/>
        <v>0</v>
      </c>
      <c r="BL29" s="5"/>
      <c r="BM29" s="8">
        <f t="shared" si="28"/>
        <v>0</v>
      </c>
      <c r="BN29" s="5"/>
      <c r="BO29" s="8">
        <f t="shared" si="29"/>
        <v>0</v>
      </c>
      <c r="BP29" s="595">
        <f>1+1</f>
        <v>2</v>
      </c>
      <c r="BQ29" s="596">
        <f t="shared" si="30"/>
        <v>13000</v>
      </c>
      <c r="BR29" s="5"/>
      <c r="BS29" s="8">
        <f t="shared" si="31"/>
        <v>0</v>
      </c>
      <c r="BT29" s="5"/>
      <c r="BU29" s="8">
        <f t="shared" si="32"/>
        <v>0</v>
      </c>
      <c r="BV29" s="5"/>
      <c r="BW29" s="8">
        <f t="shared" si="33"/>
        <v>0</v>
      </c>
      <c r="BX29" s="5"/>
      <c r="BY29" s="8">
        <f t="shared" si="34"/>
        <v>0</v>
      </c>
      <c r="BZ29" s="143"/>
      <c r="CA29" s="8">
        <f t="shared" si="35"/>
        <v>0</v>
      </c>
      <c r="CB29" s="5"/>
      <c r="CC29" s="8">
        <f t="shared" si="36"/>
        <v>0</v>
      </c>
      <c r="CD29" s="5"/>
      <c r="CE29" s="8">
        <f t="shared" si="37"/>
        <v>0</v>
      </c>
      <c r="CF29" s="5"/>
      <c r="CG29" s="8">
        <f t="shared" si="38"/>
        <v>0</v>
      </c>
      <c r="CH29" s="5"/>
      <c r="CI29" s="8">
        <f t="shared" si="39"/>
        <v>0</v>
      </c>
      <c r="CJ29" s="8">
        <f t="shared" si="40"/>
        <v>7</v>
      </c>
      <c r="CK29" s="8">
        <f t="shared" si="41"/>
        <v>45500</v>
      </c>
      <c r="CL29" s="147"/>
      <c r="CM29" s="147"/>
      <c r="CN29" s="147"/>
      <c r="CO29" s="147"/>
      <c r="CP29" s="147"/>
      <c r="CQ29" s="147"/>
    </row>
    <row r="30" spans="1:95" ht="15.75" customHeight="1">
      <c r="A30" s="173">
        <v>22</v>
      </c>
      <c r="B30" s="817" t="s">
        <v>154</v>
      </c>
      <c r="C30" s="818"/>
      <c r="D30" s="818"/>
      <c r="E30" s="819"/>
      <c r="F30" s="86" t="s">
        <v>43</v>
      </c>
      <c r="G30" s="86">
        <v>8000</v>
      </c>
      <c r="H30" s="5"/>
      <c r="I30" s="8">
        <f t="shared" si="0"/>
        <v>0</v>
      </c>
      <c r="J30" s="5"/>
      <c r="K30" s="8">
        <f t="shared" si="1"/>
        <v>0</v>
      </c>
      <c r="L30" s="5"/>
      <c r="M30" s="8">
        <f t="shared" si="2"/>
        <v>0</v>
      </c>
      <c r="N30" s="5"/>
      <c r="O30" s="8">
        <f t="shared" si="3"/>
        <v>0</v>
      </c>
      <c r="P30" s="5">
        <v>1.5</v>
      </c>
      <c r="Q30" s="8">
        <f t="shared" si="4"/>
        <v>12000</v>
      </c>
      <c r="R30" s="5"/>
      <c r="S30" s="8">
        <f t="shared" si="5"/>
        <v>0</v>
      </c>
      <c r="T30" s="5"/>
      <c r="U30" s="8">
        <f t="shared" si="6"/>
        <v>0</v>
      </c>
      <c r="V30" s="5"/>
      <c r="W30" s="8">
        <f t="shared" si="7"/>
        <v>0</v>
      </c>
      <c r="X30" s="5"/>
      <c r="Y30" s="8">
        <f t="shared" si="8"/>
        <v>0</v>
      </c>
      <c r="Z30" s="5"/>
      <c r="AA30" s="8">
        <f t="shared" si="9"/>
        <v>0</v>
      </c>
      <c r="AB30" s="5"/>
      <c r="AC30" s="8">
        <f t="shared" si="10"/>
        <v>0</v>
      </c>
      <c r="AD30" s="5"/>
      <c r="AE30" s="8">
        <f t="shared" si="11"/>
        <v>0</v>
      </c>
      <c r="AF30" s="5"/>
      <c r="AG30" s="8">
        <f t="shared" si="12"/>
        <v>0</v>
      </c>
      <c r="AH30" s="5"/>
      <c r="AI30" s="8">
        <f t="shared" si="13"/>
        <v>0</v>
      </c>
      <c r="AJ30" s="5"/>
      <c r="AK30" s="8">
        <f t="shared" si="14"/>
        <v>0</v>
      </c>
      <c r="AL30" s="5"/>
      <c r="AM30" s="8">
        <f t="shared" si="15"/>
        <v>0</v>
      </c>
      <c r="AN30" s="5">
        <v>0.5</v>
      </c>
      <c r="AO30" s="8">
        <f t="shared" si="16"/>
        <v>4000</v>
      </c>
      <c r="AP30" s="5"/>
      <c r="AQ30" s="8">
        <f t="shared" si="17"/>
        <v>0</v>
      </c>
      <c r="AR30" s="5"/>
      <c r="AS30" s="8">
        <f t="shared" si="18"/>
        <v>0</v>
      </c>
      <c r="AT30" s="5"/>
      <c r="AU30" s="8">
        <f t="shared" si="19"/>
        <v>0</v>
      </c>
      <c r="AV30" s="5"/>
      <c r="AW30" s="8">
        <f t="shared" si="20"/>
        <v>0</v>
      </c>
      <c r="AX30" s="5"/>
      <c r="AY30" s="8">
        <f t="shared" si="21"/>
        <v>0</v>
      </c>
      <c r="AZ30" s="5"/>
      <c r="BA30" s="8">
        <f t="shared" si="22"/>
        <v>0</v>
      </c>
      <c r="BB30" s="5"/>
      <c r="BC30" s="8">
        <f t="shared" si="23"/>
        <v>0</v>
      </c>
      <c r="BD30" s="5"/>
      <c r="BE30" s="8">
        <f t="shared" si="24"/>
        <v>0</v>
      </c>
      <c r="BF30" s="5"/>
      <c r="BG30" s="8">
        <f t="shared" si="25"/>
        <v>0</v>
      </c>
      <c r="BH30" s="5"/>
      <c r="BI30" s="8">
        <f t="shared" si="26"/>
        <v>0</v>
      </c>
      <c r="BJ30" s="5"/>
      <c r="BK30" s="8">
        <f t="shared" si="27"/>
        <v>0</v>
      </c>
      <c r="BL30" s="5"/>
      <c r="BM30" s="8">
        <f t="shared" si="28"/>
        <v>0</v>
      </c>
      <c r="BN30" s="5"/>
      <c r="BO30" s="8">
        <f t="shared" si="29"/>
        <v>0</v>
      </c>
      <c r="BP30" s="5"/>
      <c r="BQ30" s="8">
        <f t="shared" si="30"/>
        <v>0</v>
      </c>
      <c r="BR30" s="5"/>
      <c r="BS30" s="8">
        <f t="shared" si="31"/>
        <v>0</v>
      </c>
      <c r="BT30" s="5"/>
      <c r="BU30" s="8">
        <f t="shared" si="32"/>
        <v>0</v>
      </c>
      <c r="BV30" s="5"/>
      <c r="BW30" s="8">
        <f t="shared" si="33"/>
        <v>0</v>
      </c>
      <c r="BX30" s="5"/>
      <c r="BY30" s="8">
        <f t="shared" si="34"/>
        <v>0</v>
      </c>
      <c r="BZ30" s="143"/>
      <c r="CA30" s="8">
        <f t="shared" si="35"/>
        <v>0</v>
      </c>
      <c r="CB30" s="5"/>
      <c r="CC30" s="8">
        <f t="shared" si="36"/>
        <v>0</v>
      </c>
      <c r="CD30" s="5"/>
      <c r="CE30" s="8">
        <f t="shared" si="37"/>
        <v>0</v>
      </c>
      <c r="CF30" s="5"/>
      <c r="CG30" s="8">
        <f t="shared" si="38"/>
        <v>0</v>
      </c>
      <c r="CH30" s="5"/>
      <c r="CI30" s="8">
        <f t="shared" si="39"/>
        <v>0</v>
      </c>
      <c r="CJ30" s="8">
        <f t="shared" si="40"/>
        <v>2</v>
      </c>
      <c r="CK30" s="8">
        <f t="shared" si="41"/>
        <v>16000</v>
      </c>
      <c r="CL30" s="147"/>
      <c r="CM30" s="147"/>
      <c r="CN30" s="147"/>
      <c r="CO30" s="147"/>
      <c r="CP30" s="147"/>
      <c r="CQ30" s="147"/>
    </row>
    <row r="31" spans="1:95" ht="29.25" customHeight="1">
      <c r="A31" s="173">
        <v>23</v>
      </c>
      <c r="B31" s="813" t="s">
        <v>251</v>
      </c>
      <c r="C31" s="814"/>
      <c r="D31" s="814"/>
      <c r="E31" s="815"/>
      <c r="F31" s="86" t="s">
        <v>44</v>
      </c>
      <c r="G31" s="86">
        <v>3000</v>
      </c>
      <c r="H31" s="5"/>
      <c r="I31" s="8">
        <f t="shared" si="0"/>
        <v>0</v>
      </c>
      <c r="J31" s="5">
        <v>27</v>
      </c>
      <c r="K31" s="8">
        <f t="shared" si="1"/>
        <v>81000</v>
      </c>
      <c r="L31" s="5"/>
      <c r="M31" s="8">
        <f t="shared" si="2"/>
        <v>0</v>
      </c>
      <c r="N31" s="5"/>
      <c r="O31" s="8">
        <f t="shared" si="3"/>
        <v>0</v>
      </c>
      <c r="P31" s="5"/>
      <c r="Q31" s="8">
        <f t="shared" si="4"/>
        <v>0</v>
      </c>
      <c r="R31" s="5"/>
      <c r="S31" s="8">
        <f t="shared" si="5"/>
        <v>0</v>
      </c>
      <c r="T31" s="5"/>
      <c r="U31" s="8">
        <f t="shared" si="6"/>
        <v>0</v>
      </c>
      <c r="V31" s="5"/>
      <c r="W31" s="8">
        <f t="shared" si="7"/>
        <v>0</v>
      </c>
      <c r="X31" s="5"/>
      <c r="Y31" s="8">
        <f t="shared" si="8"/>
        <v>0</v>
      </c>
      <c r="Z31" s="5"/>
      <c r="AA31" s="8">
        <f t="shared" si="9"/>
        <v>0</v>
      </c>
      <c r="AB31" s="5"/>
      <c r="AC31" s="8">
        <f t="shared" si="10"/>
        <v>0</v>
      </c>
      <c r="AD31" s="5"/>
      <c r="AE31" s="8">
        <f t="shared" si="11"/>
        <v>0</v>
      </c>
      <c r="AF31" s="5"/>
      <c r="AG31" s="8">
        <f t="shared" si="12"/>
        <v>0</v>
      </c>
      <c r="AH31" s="5"/>
      <c r="AI31" s="8">
        <f t="shared" si="13"/>
        <v>0</v>
      </c>
      <c r="AJ31" s="5"/>
      <c r="AK31" s="8">
        <f t="shared" si="14"/>
        <v>0</v>
      </c>
      <c r="AL31" s="5"/>
      <c r="AM31" s="8">
        <f t="shared" si="15"/>
        <v>0</v>
      </c>
      <c r="AN31" s="5"/>
      <c r="AO31" s="8">
        <f t="shared" si="16"/>
        <v>0</v>
      </c>
      <c r="AP31" s="5"/>
      <c r="AQ31" s="8">
        <f t="shared" si="17"/>
        <v>0</v>
      </c>
      <c r="AR31" s="5"/>
      <c r="AS31" s="8">
        <f t="shared" si="18"/>
        <v>0</v>
      </c>
      <c r="AT31" s="5"/>
      <c r="AU31" s="8">
        <f t="shared" si="19"/>
        <v>0</v>
      </c>
      <c r="AV31" s="5"/>
      <c r="AW31" s="8">
        <f t="shared" si="20"/>
        <v>0</v>
      </c>
      <c r="AX31" s="5"/>
      <c r="AY31" s="8">
        <f t="shared" si="21"/>
        <v>0</v>
      </c>
      <c r="AZ31" s="5"/>
      <c r="BA31" s="8">
        <f t="shared" si="22"/>
        <v>0</v>
      </c>
      <c r="BB31" s="5"/>
      <c r="BC31" s="8">
        <f t="shared" si="23"/>
        <v>0</v>
      </c>
      <c r="BD31" s="5"/>
      <c r="BE31" s="8">
        <f t="shared" si="24"/>
        <v>0</v>
      </c>
      <c r="BF31" s="5"/>
      <c r="BG31" s="8">
        <f t="shared" si="25"/>
        <v>0</v>
      </c>
      <c r="BH31" s="5"/>
      <c r="BI31" s="8">
        <f t="shared" si="26"/>
        <v>0</v>
      </c>
      <c r="BJ31" s="5"/>
      <c r="BK31" s="8">
        <f t="shared" si="27"/>
        <v>0</v>
      </c>
      <c r="BL31" s="5"/>
      <c r="BM31" s="8">
        <f t="shared" si="28"/>
        <v>0</v>
      </c>
      <c r="BN31" s="5">
        <f>56</f>
        <v>56</v>
      </c>
      <c r="BO31" s="8">
        <f t="shared" si="29"/>
        <v>168000</v>
      </c>
      <c r="BP31" s="5"/>
      <c r="BQ31" s="8">
        <f t="shared" si="30"/>
        <v>0</v>
      </c>
      <c r="BR31" s="5"/>
      <c r="BS31" s="8">
        <f t="shared" si="31"/>
        <v>0</v>
      </c>
      <c r="BT31" s="5"/>
      <c r="BU31" s="8">
        <f t="shared" si="32"/>
        <v>0</v>
      </c>
      <c r="BV31" s="5"/>
      <c r="BW31" s="8">
        <f t="shared" si="33"/>
        <v>0</v>
      </c>
      <c r="BX31" s="5"/>
      <c r="BY31" s="8">
        <f t="shared" si="34"/>
        <v>0</v>
      </c>
      <c r="BZ31" s="5"/>
      <c r="CA31" s="8">
        <f t="shared" si="35"/>
        <v>0</v>
      </c>
      <c r="CB31" s="5"/>
      <c r="CC31" s="8">
        <f t="shared" si="36"/>
        <v>0</v>
      </c>
      <c r="CD31" s="5"/>
      <c r="CE31" s="8">
        <f t="shared" si="37"/>
        <v>0</v>
      </c>
      <c r="CF31" s="5"/>
      <c r="CG31" s="8">
        <f t="shared" si="38"/>
        <v>0</v>
      </c>
      <c r="CH31" s="5"/>
      <c r="CI31" s="8">
        <f t="shared" si="39"/>
        <v>0</v>
      </c>
      <c r="CJ31" s="8">
        <f t="shared" si="40"/>
        <v>83</v>
      </c>
      <c r="CK31" s="8">
        <f t="shared" si="41"/>
        <v>249000</v>
      </c>
      <c r="CL31" s="147"/>
      <c r="CM31" s="147"/>
      <c r="CN31" s="147"/>
      <c r="CO31" s="147"/>
      <c r="CP31" s="147"/>
      <c r="CQ31" s="147"/>
    </row>
    <row r="32" spans="1:95" s="52" customFormat="1" ht="17.25" customHeight="1" thickBot="1">
      <c r="A32" s="353">
        <v>24</v>
      </c>
      <c r="B32" s="820" t="s">
        <v>266</v>
      </c>
      <c r="C32" s="821"/>
      <c r="D32" s="821"/>
      <c r="E32" s="822"/>
      <c r="F32" s="86" t="s">
        <v>252</v>
      </c>
      <c r="G32" s="86">
        <v>23000</v>
      </c>
      <c r="H32" s="5">
        <f>7</f>
        <v>7</v>
      </c>
      <c r="I32" s="8">
        <f t="shared" si="0"/>
        <v>161000</v>
      </c>
      <c r="J32" s="5"/>
      <c r="K32" s="8">
        <f t="shared" si="1"/>
        <v>0</v>
      </c>
      <c r="L32" s="5"/>
      <c r="M32" s="8">
        <f t="shared" si="2"/>
        <v>0</v>
      </c>
      <c r="N32" s="5"/>
      <c r="O32" s="8">
        <f t="shared" si="3"/>
        <v>0</v>
      </c>
      <c r="P32" s="5"/>
      <c r="Q32" s="8">
        <f t="shared" si="4"/>
        <v>0</v>
      </c>
      <c r="R32" s="5"/>
      <c r="S32" s="8">
        <f t="shared" si="5"/>
        <v>0</v>
      </c>
      <c r="T32" s="5"/>
      <c r="U32" s="8">
        <f t="shared" si="6"/>
        <v>0</v>
      </c>
      <c r="V32" s="5"/>
      <c r="W32" s="8">
        <f t="shared" si="7"/>
        <v>0</v>
      </c>
      <c r="X32" s="5"/>
      <c r="Y32" s="8">
        <f t="shared" si="8"/>
        <v>0</v>
      </c>
      <c r="Z32" s="5"/>
      <c r="AA32" s="8">
        <f t="shared" si="9"/>
        <v>0</v>
      </c>
      <c r="AB32" s="5"/>
      <c r="AC32" s="8">
        <f t="shared" si="10"/>
        <v>0</v>
      </c>
      <c r="AD32" s="5"/>
      <c r="AE32" s="8">
        <f t="shared" si="11"/>
        <v>0</v>
      </c>
      <c r="AF32" s="5"/>
      <c r="AG32" s="8">
        <f t="shared" si="12"/>
        <v>0</v>
      </c>
      <c r="AH32" s="5"/>
      <c r="AI32" s="8">
        <f t="shared" si="13"/>
        <v>0</v>
      </c>
      <c r="AJ32" s="5"/>
      <c r="AK32" s="8">
        <f t="shared" si="14"/>
        <v>0</v>
      </c>
      <c r="AL32" s="5"/>
      <c r="AM32" s="8">
        <f t="shared" si="15"/>
        <v>0</v>
      </c>
      <c r="AN32" s="5"/>
      <c r="AO32" s="8">
        <f t="shared" si="16"/>
        <v>0</v>
      </c>
      <c r="AP32" s="5"/>
      <c r="AQ32" s="8">
        <f t="shared" si="17"/>
        <v>0</v>
      </c>
      <c r="AR32" s="5"/>
      <c r="AS32" s="8">
        <f t="shared" si="18"/>
        <v>0</v>
      </c>
      <c r="AT32" s="5"/>
      <c r="AU32" s="8">
        <f t="shared" si="19"/>
        <v>0</v>
      </c>
      <c r="AV32" s="5"/>
      <c r="AW32" s="8">
        <f t="shared" si="20"/>
        <v>0</v>
      </c>
      <c r="AX32" s="5"/>
      <c r="AY32" s="8">
        <f t="shared" si="21"/>
        <v>0</v>
      </c>
      <c r="AZ32" s="5"/>
      <c r="BA32" s="8">
        <f t="shared" si="22"/>
        <v>0</v>
      </c>
      <c r="BB32" s="5"/>
      <c r="BC32" s="8">
        <f t="shared" si="23"/>
        <v>0</v>
      </c>
      <c r="BD32" s="5"/>
      <c r="BE32" s="8">
        <f t="shared" si="24"/>
        <v>0</v>
      </c>
      <c r="BF32" s="5"/>
      <c r="BG32" s="8">
        <f t="shared" si="25"/>
        <v>0</v>
      </c>
      <c r="BH32" s="5"/>
      <c r="BI32" s="8">
        <f t="shared" si="26"/>
        <v>0</v>
      </c>
      <c r="BJ32" s="5"/>
      <c r="BK32" s="8">
        <f t="shared" si="27"/>
        <v>0</v>
      </c>
      <c r="BL32" s="5"/>
      <c r="BM32" s="8">
        <f t="shared" si="28"/>
        <v>0</v>
      </c>
      <c r="BN32" s="5"/>
      <c r="BO32" s="8">
        <f t="shared" si="29"/>
        <v>0</v>
      </c>
      <c r="BP32" s="5"/>
      <c r="BQ32" s="8">
        <f t="shared" si="30"/>
        <v>0</v>
      </c>
      <c r="BR32" s="5"/>
      <c r="BS32" s="8">
        <f t="shared" si="31"/>
        <v>0</v>
      </c>
      <c r="BT32" s="5"/>
      <c r="BU32" s="8">
        <f t="shared" si="32"/>
        <v>0</v>
      </c>
      <c r="BV32" s="5"/>
      <c r="BW32" s="8">
        <f t="shared" si="33"/>
        <v>0</v>
      </c>
      <c r="BX32" s="5"/>
      <c r="BY32" s="8">
        <f t="shared" si="34"/>
        <v>0</v>
      </c>
      <c r="BZ32" s="5"/>
      <c r="CA32" s="8">
        <f t="shared" si="35"/>
        <v>0</v>
      </c>
      <c r="CB32" s="5"/>
      <c r="CC32" s="8">
        <f t="shared" si="36"/>
        <v>0</v>
      </c>
      <c r="CD32" s="5"/>
      <c r="CE32" s="8">
        <f t="shared" si="37"/>
        <v>0</v>
      </c>
      <c r="CF32" s="5"/>
      <c r="CG32" s="8">
        <f t="shared" si="38"/>
        <v>0</v>
      </c>
      <c r="CH32" s="5"/>
      <c r="CI32" s="8">
        <f t="shared" si="39"/>
        <v>0</v>
      </c>
      <c r="CJ32" s="8">
        <f t="shared" si="40"/>
        <v>7</v>
      </c>
      <c r="CK32" s="8">
        <f t="shared" si="41"/>
        <v>161000</v>
      </c>
      <c r="CL32" s="148"/>
      <c r="CM32" s="148"/>
      <c r="CN32" s="148"/>
      <c r="CO32" s="148"/>
      <c r="CP32" s="148"/>
      <c r="CQ32" s="148"/>
    </row>
    <row r="33" spans="1:95" ht="12.75" customHeight="1" thickBot="1">
      <c r="A33" s="831" t="s">
        <v>49</v>
      </c>
      <c r="B33" s="832"/>
      <c r="C33" s="832"/>
      <c r="D33" s="832"/>
      <c r="E33" s="833"/>
      <c r="F33" s="237"/>
      <c r="G33" s="86"/>
      <c r="H33" s="5"/>
      <c r="I33" s="8">
        <f t="shared" si="0"/>
        <v>0</v>
      </c>
      <c r="J33" s="5"/>
      <c r="K33" s="8">
        <f t="shared" si="1"/>
        <v>0</v>
      </c>
      <c r="L33" s="5"/>
      <c r="M33" s="8">
        <f t="shared" si="2"/>
        <v>0</v>
      </c>
      <c r="N33" s="5"/>
      <c r="O33" s="8">
        <f t="shared" si="3"/>
        <v>0</v>
      </c>
      <c r="P33" s="5"/>
      <c r="Q33" s="8">
        <f t="shared" si="4"/>
        <v>0</v>
      </c>
      <c r="R33" s="5"/>
      <c r="S33" s="8">
        <f t="shared" si="5"/>
        <v>0</v>
      </c>
      <c r="T33" s="5"/>
      <c r="U33" s="8">
        <f t="shared" si="6"/>
        <v>0</v>
      </c>
      <c r="V33" s="5"/>
      <c r="W33" s="8">
        <f t="shared" si="7"/>
        <v>0</v>
      </c>
      <c r="X33" s="5"/>
      <c r="Y33" s="8">
        <f t="shared" si="8"/>
        <v>0</v>
      </c>
      <c r="Z33" s="5"/>
      <c r="AA33" s="8">
        <f t="shared" si="9"/>
        <v>0</v>
      </c>
      <c r="AB33" s="5"/>
      <c r="AC33" s="8">
        <f t="shared" si="10"/>
        <v>0</v>
      </c>
      <c r="AD33" s="5"/>
      <c r="AE33" s="8">
        <f t="shared" si="11"/>
        <v>0</v>
      </c>
      <c r="AF33" s="5"/>
      <c r="AG33" s="8">
        <f t="shared" si="12"/>
        <v>0</v>
      </c>
      <c r="AH33" s="5"/>
      <c r="AI33" s="8">
        <f t="shared" si="13"/>
        <v>0</v>
      </c>
      <c r="AJ33" s="5"/>
      <c r="AK33" s="8">
        <f t="shared" si="14"/>
        <v>0</v>
      </c>
      <c r="AL33" s="5"/>
      <c r="AM33" s="8">
        <f t="shared" si="15"/>
        <v>0</v>
      </c>
      <c r="AN33" s="5"/>
      <c r="AO33" s="8">
        <f t="shared" si="16"/>
        <v>0</v>
      </c>
      <c r="AP33" s="5"/>
      <c r="AQ33" s="8">
        <f t="shared" si="17"/>
        <v>0</v>
      </c>
      <c r="AR33" s="5"/>
      <c r="AS33" s="8">
        <f t="shared" si="18"/>
        <v>0</v>
      </c>
      <c r="AT33" s="5"/>
      <c r="AU33" s="8">
        <f t="shared" si="19"/>
        <v>0</v>
      </c>
      <c r="AV33" s="5"/>
      <c r="AW33" s="8">
        <f t="shared" si="20"/>
        <v>0</v>
      </c>
      <c r="AX33" s="5"/>
      <c r="AY33" s="8">
        <f t="shared" si="21"/>
        <v>0</v>
      </c>
      <c r="AZ33" s="5"/>
      <c r="BA33" s="8">
        <f t="shared" si="22"/>
        <v>0</v>
      </c>
      <c r="BB33" s="5"/>
      <c r="BC33" s="8">
        <f t="shared" si="23"/>
        <v>0</v>
      </c>
      <c r="BD33" s="5"/>
      <c r="BE33" s="8">
        <f t="shared" si="24"/>
        <v>0</v>
      </c>
      <c r="BF33" s="5"/>
      <c r="BG33" s="8">
        <f t="shared" si="25"/>
        <v>0</v>
      </c>
      <c r="BH33" s="5"/>
      <c r="BI33" s="8">
        <f t="shared" si="26"/>
        <v>0</v>
      </c>
      <c r="BJ33" s="5"/>
      <c r="BK33" s="8">
        <f t="shared" si="27"/>
        <v>0</v>
      </c>
      <c r="BL33" s="5"/>
      <c r="BM33" s="8">
        <f t="shared" si="28"/>
        <v>0</v>
      </c>
      <c r="BN33" s="5"/>
      <c r="BO33" s="8">
        <f t="shared" si="29"/>
        <v>0</v>
      </c>
      <c r="BP33" s="5"/>
      <c r="BQ33" s="8">
        <f t="shared" si="30"/>
        <v>0</v>
      </c>
      <c r="BR33" s="5"/>
      <c r="BS33" s="8">
        <f t="shared" si="31"/>
        <v>0</v>
      </c>
      <c r="BT33" s="5"/>
      <c r="BU33" s="8">
        <f t="shared" si="32"/>
        <v>0</v>
      </c>
      <c r="BV33" s="5"/>
      <c r="BW33" s="8">
        <f t="shared" si="33"/>
        <v>0</v>
      </c>
      <c r="BX33" s="5"/>
      <c r="BY33" s="8">
        <f t="shared" si="34"/>
        <v>0</v>
      </c>
      <c r="BZ33" s="5"/>
      <c r="CA33" s="8">
        <f t="shared" si="35"/>
        <v>0</v>
      </c>
      <c r="CB33" s="5"/>
      <c r="CC33" s="8">
        <f t="shared" si="36"/>
        <v>0</v>
      </c>
      <c r="CD33" s="5"/>
      <c r="CE33" s="8">
        <f t="shared" si="37"/>
        <v>0</v>
      </c>
      <c r="CF33" s="5"/>
      <c r="CG33" s="8">
        <f t="shared" si="38"/>
        <v>0</v>
      </c>
      <c r="CH33" s="5"/>
      <c r="CI33" s="8">
        <f t="shared" si="39"/>
        <v>0</v>
      </c>
      <c r="CJ33" s="8">
        <f t="shared" si="40"/>
        <v>0</v>
      </c>
      <c r="CK33" s="8">
        <f t="shared" si="41"/>
        <v>0</v>
      </c>
      <c r="CL33" s="147"/>
      <c r="CM33" s="147"/>
      <c r="CN33" s="147"/>
      <c r="CO33" s="147"/>
      <c r="CP33" s="147"/>
      <c r="CQ33" s="147"/>
    </row>
    <row r="34" spans="1:95" ht="14.25" customHeight="1">
      <c r="A34" s="354">
        <v>25</v>
      </c>
      <c r="B34" s="836" t="s">
        <v>70</v>
      </c>
      <c r="C34" s="837"/>
      <c r="D34" s="837"/>
      <c r="E34" s="838"/>
      <c r="F34" s="86" t="s">
        <v>17</v>
      </c>
      <c r="G34" s="86">
        <v>35000</v>
      </c>
      <c r="H34" s="5"/>
      <c r="I34" s="8">
        <f t="shared" si="0"/>
        <v>0</v>
      </c>
      <c r="J34" s="5"/>
      <c r="K34" s="8">
        <f t="shared" si="1"/>
        <v>0</v>
      </c>
      <c r="L34" s="5"/>
      <c r="M34" s="8">
        <f t="shared" si="2"/>
        <v>0</v>
      </c>
      <c r="N34" s="5"/>
      <c r="O34" s="8">
        <f t="shared" si="3"/>
        <v>0</v>
      </c>
      <c r="P34" s="5">
        <v>5</v>
      </c>
      <c r="Q34" s="8">
        <f t="shared" si="4"/>
        <v>175000</v>
      </c>
      <c r="R34" s="5"/>
      <c r="S34" s="8">
        <f t="shared" si="5"/>
        <v>0</v>
      </c>
      <c r="T34" s="5"/>
      <c r="U34" s="8">
        <f t="shared" si="6"/>
        <v>0</v>
      </c>
      <c r="V34" s="5"/>
      <c r="W34" s="8">
        <f t="shared" si="7"/>
        <v>0</v>
      </c>
      <c r="X34" s="5"/>
      <c r="Y34" s="8">
        <f t="shared" si="8"/>
        <v>0</v>
      </c>
      <c r="Z34" s="5"/>
      <c r="AA34" s="8">
        <f t="shared" si="9"/>
        <v>0</v>
      </c>
      <c r="AB34" s="5"/>
      <c r="AC34" s="8">
        <f t="shared" si="10"/>
        <v>0</v>
      </c>
      <c r="AD34" s="5"/>
      <c r="AE34" s="8">
        <f t="shared" si="11"/>
        <v>0</v>
      </c>
      <c r="AF34" s="5"/>
      <c r="AG34" s="8">
        <f t="shared" si="12"/>
        <v>0</v>
      </c>
      <c r="AH34" s="5"/>
      <c r="AI34" s="8">
        <f t="shared" si="13"/>
        <v>0</v>
      </c>
      <c r="AJ34" s="5"/>
      <c r="AK34" s="8">
        <v>30000</v>
      </c>
      <c r="AL34" s="5"/>
      <c r="AM34" s="8">
        <f t="shared" si="15"/>
        <v>0</v>
      </c>
      <c r="AN34" s="5"/>
      <c r="AO34" s="8">
        <f t="shared" si="16"/>
        <v>0</v>
      </c>
      <c r="AP34" s="5">
        <v>1</v>
      </c>
      <c r="AQ34" s="8">
        <v>65000</v>
      </c>
      <c r="AR34" s="5"/>
      <c r="AS34" s="8">
        <f t="shared" si="18"/>
        <v>0</v>
      </c>
      <c r="AT34" s="5"/>
      <c r="AU34" s="8">
        <f t="shared" si="19"/>
        <v>0</v>
      </c>
      <c r="AV34" s="5"/>
      <c r="AW34" s="8">
        <f t="shared" si="20"/>
        <v>0</v>
      </c>
      <c r="AX34" s="5"/>
      <c r="AY34" s="8">
        <f t="shared" si="21"/>
        <v>0</v>
      </c>
      <c r="AZ34" s="5"/>
      <c r="BA34" s="8">
        <f t="shared" si="22"/>
        <v>0</v>
      </c>
      <c r="BB34" s="5"/>
      <c r="BC34" s="8">
        <f t="shared" si="23"/>
        <v>0</v>
      </c>
      <c r="BD34" s="5"/>
      <c r="BE34" s="8">
        <f t="shared" si="24"/>
        <v>0</v>
      </c>
      <c r="BF34" s="5"/>
      <c r="BG34" s="8">
        <f t="shared" si="25"/>
        <v>0</v>
      </c>
      <c r="BH34" s="5"/>
      <c r="BI34" s="8">
        <f t="shared" si="26"/>
        <v>0</v>
      </c>
      <c r="BJ34" s="5"/>
      <c r="BK34" s="8">
        <f t="shared" si="27"/>
        <v>0</v>
      </c>
      <c r="BL34" s="5"/>
      <c r="BM34" s="8">
        <f t="shared" si="28"/>
        <v>0</v>
      </c>
      <c r="BN34" s="5"/>
      <c r="BO34" s="8">
        <f t="shared" si="29"/>
        <v>0</v>
      </c>
      <c r="BP34" s="5"/>
      <c r="BQ34" s="8">
        <f t="shared" si="30"/>
        <v>0</v>
      </c>
      <c r="BR34" s="5"/>
      <c r="BS34" s="8">
        <f t="shared" si="31"/>
        <v>0</v>
      </c>
      <c r="BT34" s="5"/>
      <c r="BU34" s="8">
        <f t="shared" si="32"/>
        <v>0</v>
      </c>
      <c r="BV34" s="5"/>
      <c r="BW34" s="8">
        <f t="shared" si="33"/>
        <v>0</v>
      </c>
      <c r="BX34" s="5"/>
      <c r="BY34" s="8">
        <f t="shared" si="34"/>
        <v>0</v>
      </c>
      <c r="BZ34" s="5"/>
      <c r="CA34" s="8">
        <f t="shared" si="35"/>
        <v>0</v>
      </c>
      <c r="CB34" s="5"/>
      <c r="CC34" s="8">
        <f t="shared" si="36"/>
        <v>0</v>
      </c>
      <c r="CD34" s="5">
        <v>1</v>
      </c>
      <c r="CE34" s="8">
        <v>14000</v>
      </c>
      <c r="CF34" s="5"/>
      <c r="CG34" s="8">
        <f t="shared" si="38"/>
        <v>0</v>
      </c>
      <c r="CH34" s="5"/>
      <c r="CI34" s="8">
        <f t="shared" si="39"/>
        <v>0</v>
      </c>
      <c r="CJ34" s="8">
        <f t="shared" si="40"/>
        <v>7</v>
      </c>
      <c r="CK34" s="8">
        <f t="shared" si="41"/>
        <v>284000</v>
      </c>
      <c r="CL34" s="147"/>
      <c r="CM34" s="147"/>
      <c r="CN34" s="147"/>
      <c r="CO34" s="147"/>
      <c r="CP34" s="147"/>
      <c r="CQ34" s="147"/>
    </row>
    <row r="35" spans="1:95" ht="15" customHeight="1">
      <c r="A35" s="173">
        <v>26</v>
      </c>
      <c r="B35" s="817" t="s">
        <v>50</v>
      </c>
      <c r="C35" s="818"/>
      <c r="D35" s="818"/>
      <c r="E35" s="819"/>
      <c r="F35" s="86" t="s">
        <v>17</v>
      </c>
      <c r="G35" s="86">
        <v>14000</v>
      </c>
      <c r="H35" s="5">
        <v>5</v>
      </c>
      <c r="I35" s="8">
        <f t="shared" si="0"/>
        <v>70000</v>
      </c>
      <c r="J35" s="5"/>
      <c r="K35" s="8">
        <f t="shared" si="1"/>
        <v>0</v>
      </c>
      <c r="L35" s="5"/>
      <c r="M35" s="8">
        <f t="shared" si="2"/>
        <v>0</v>
      </c>
      <c r="N35" s="5"/>
      <c r="O35" s="8">
        <f t="shared" si="3"/>
        <v>0</v>
      </c>
      <c r="P35" s="595">
        <f>1*0+2</f>
        <v>2</v>
      </c>
      <c r="Q35" s="596">
        <f t="shared" si="4"/>
        <v>28000</v>
      </c>
      <c r="R35" s="5"/>
      <c r="S35" s="8">
        <f t="shared" si="5"/>
        <v>0</v>
      </c>
      <c r="T35" s="5"/>
      <c r="U35" s="8">
        <f t="shared" si="6"/>
        <v>0</v>
      </c>
      <c r="V35" s="5"/>
      <c r="W35" s="8">
        <f t="shared" si="7"/>
        <v>0</v>
      </c>
      <c r="X35" s="5"/>
      <c r="Y35" s="8">
        <f t="shared" si="8"/>
        <v>0</v>
      </c>
      <c r="Z35" s="5"/>
      <c r="AA35" s="8">
        <f t="shared" si="9"/>
        <v>0</v>
      </c>
      <c r="AB35" s="5"/>
      <c r="AC35" s="8">
        <f t="shared" si="10"/>
        <v>0</v>
      </c>
      <c r="AD35" s="5"/>
      <c r="AE35" s="8">
        <f t="shared" si="11"/>
        <v>0</v>
      </c>
      <c r="AF35" s="5"/>
      <c r="AG35" s="8">
        <f t="shared" si="12"/>
        <v>0</v>
      </c>
      <c r="AH35" s="5"/>
      <c r="AI35" s="8">
        <f t="shared" si="13"/>
        <v>0</v>
      </c>
      <c r="AJ35" s="5"/>
      <c r="AK35" s="8">
        <f t="shared" si="14"/>
        <v>0</v>
      </c>
      <c r="AL35" s="5"/>
      <c r="AM35" s="8">
        <f t="shared" si="15"/>
        <v>0</v>
      </c>
      <c r="AN35" s="5"/>
      <c r="AO35" s="8">
        <f t="shared" si="16"/>
        <v>0</v>
      </c>
      <c r="AP35" s="5"/>
      <c r="AQ35" s="8">
        <f t="shared" si="17"/>
        <v>0</v>
      </c>
      <c r="AR35" s="5"/>
      <c r="AS35" s="8">
        <f t="shared" si="18"/>
        <v>0</v>
      </c>
      <c r="AT35" s="5"/>
      <c r="AU35" s="8">
        <f t="shared" si="19"/>
        <v>0</v>
      </c>
      <c r="AV35" s="5"/>
      <c r="AW35" s="8">
        <f t="shared" si="20"/>
        <v>0</v>
      </c>
      <c r="AX35" s="5"/>
      <c r="AY35" s="8">
        <f t="shared" si="21"/>
        <v>0</v>
      </c>
      <c r="AZ35" s="5"/>
      <c r="BA35" s="8">
        <f t="shared" si="22"/>
        <v>0</v>
      </c>
      <c r="BB35" s="5"/>
      <c r="BC35" s="8">
        <f t="shared" si="23"/>
        <v>0</v>
      </c>
      <c r="BD35" s="5"/>
      <c r="BE35" s="8">
        <f t="shared" si="24"/>
        <v>0</v>
      </c>
      <c r="BF35" s="595">
        <f>5*0+1</f>
        <v>1</v>
      </c>
      <c r="BG35" s="596">
        <f t="shared" si="25"/>
        <v>14000</v>
      </c>
      <c r="BH35" s="5"/>
      <c r="BI35" s="8">
        <f t="shared" si="26"/>
        <v>0</v>
      </c>
      <c r="BJ35" s="5"/>
      <c r="BK35" s="8">
        <f t="shared" si="27"/>
        <v>0</v>
      </c>
      <c r="BL35" s="5"/>
      <c r="BM35" s="8">
        <f t="shared" si="28"/>
        <v>0</v>
      </c>
      <c r="BN35" s="5"/>
      <c r="BO35" s="8">
        <f t="shared" si="29"/>
        <v>0</v>
      </c>
      <c r="BP35" s="5"/>
      <c r="BQ35" s="8">
        <f t="shared" si="30"/>
        <v>0</v>
      </c>
      <c r="BR35" s="5"/>
      <c r="BS35" s="8">
        <f t="shared" si="31"/>
        <v>0</v>
      </c>
      <c r="BT35" s="5"/>
      <c r="BU35" s="8">
        <f t="shared" si="32"/>
        <v>0</v>
      </c>
      <c r="BV35" s="5"/>
      <c r="BW35" s="8">
        <f t="shared" si="33"/>
        <v>0</v>
      </c>
      <c r="BX35" s="5"/>
      <c r="BY35" s="8">
        <f t="shared" si="34"/>
        <v>0</v>
      </c>
      <c r="BZ35" s="5"/>
      <c r="CA35" s="8">
        <f t="shared" si="35"/>
        <v>0</v>
      </c>
      <c r="CB35" s="5"/>
      <c r="CC35" s="8">
        <f t="shared" si="36"/>
        <v>0</v>
      </c>
      <c r="CD35" s="5"/>
      <c r="CE35" s="8">
        <f t="shared" si="37"/>
        <v>0</v>
      </c>
      <c r="CF35" s="5"/>
      <c r="CG35" s="8">
        <f t="shared" si="38"/>
        <v>0</v>
      </c>
      <c r="CH35" s="5">
        <v>1</v>
      </c>
      <c r="CI35" s="8">
        <v>9000</v>
      </c>
      <c r="CJ35" s="8">
        <f t="shared" si="40"/>
        <v>9</v>
      </c>
      <c r="CK35" s="8">
        <f t="shared" si="41"/>
        <v>121000</v>
      </c>
      <c r="CL35" s="147"/>
      <c r="CM35" s="147"/>
      <c r="CN35" s="147"/>
      <c r="CO35" s="147"/>
      <c r="CP35" s="147"/>
      <c r="CQ35" s="147"/>
    </row>
    <row r="36" spans="1:95" ht="15" customHeight="1">
      <c r="A36" s="173">
        <v>27</v>
      </c>
      <c r="B36" s="813" t="s">
        <v>106</v>
      </c>
      <c r="C36" s="814"/>
      <c r="D36" s="814"/>
      <c r="E36" s="815"/>
      <c r="F36" s="86" t="s">
        <v>17</v>
      </c>
      <c r="G36" s="86">
        <v>4500</v>
      </c>
      <c r="H36" s="5"/>
      <c r="I36" s="8">
        <f t="shared" si="0"/>
        <v>0</v>
      </c>
      <c r="J36" s="5"/>
      <c r="K36" s="8">
        <f t="shared" si="1"/>
        <v>0</v>
      </c>
      <c r="L36" s="5"/>
      <c r="M36" s="8">
        <f t="shared" si="2"/>
        <v>0</v>
      </c>
      <c r="N36" s="5"/>
      <c r="O36" s="8">
        <f t="shared" si="3"/>
        <v>0</v>
      </c>
      <c r="P36" s="5"/>
      <c r="Q36" s="8">
        <f t="shared" si="4"/>
        <v>0</v>
      </c>
      <c r="R36" s="5"/>
      <c r="S36" s="8">
        <f t="shared" si="5"/>
        <v>0</v>
      </c>
      <c r="T36" s="5"/>
      <c r="U36" s="8">
        <f t="shared" si="6"/>
        <v>0</v>
      </c>
      <c r="V36" s="5"/>
      <c r="W36" s="8">
        <f t="shared" si="7"/>
        <v>0</v>
      </c>
      <c r="X36" s="5"/>
      <c r="Y36" s="8">
        <f t="shared" si="8"/>
        <v>0</v>
      </c>
      <c r="Z36" s="5"/>
      <c r="AA36" s="8">
        <f t="shared" si="9"/>
        <v>0</v>
      </c>
      <c r="AB36" s="5"/>
      <c r="AC36" s="8">
        <f t="shared" si="10"/>
        <v>0</v>
      </c>
      <c r="AD36" s="5"/>
      <c r="AE36" s="8">
        <f t="shared" si="11"/>
        <v>0</v>
      </c>
      <c r="AF36" s="5"/>
      <c r="AG36" s="8">
        <f t="shared" si="12"/>
        <v>0</v>
      </c>
      <c r="AH36" s="5"/>
      <c r="AI36" s="8">
        <f t="shared" si="13"/>
        <v>0</v>
      </c>
      <c r="AJ36" s="5"/>
      <c r="AK36" s="8">
        <f t="shared" si="14"/>
        <v>0</v>
      </c>
      <c r="AL36" s="5"/>
      <c r="AM36" s="8">
        <f t="shared" si="15"/>
        <v>0</v>
      </c>
      <c r="AN36" s="5"/>
      <c r="AO36" s="8">
        <f t="shared" si="16"/>
        <v>0</v>
      </c>
      <c r="AP36" s="5"/>
      <c r="AQ36" s="8">
        <f t="shared" si="17"/>
        <v>0</v>
      </c>
      <c r="AR36" s="5"/>
      <c r="AS36" s="8">
        <f t="shared" si="18"/>
        <v>0</v>
      </c>
      <c r="AT36" s="5"/>
      <c r="AU36" s="8">
        <f t="shared" si="19"/>
        <v>0</v>
      </c>
      <c r="AV36" s="5"/>
      <c r="AW36" s="8">
        <f t="shared" si="20"/>
        <v>0</v>
      </c>
      <c r="AX36" s="5"/>
      <c r="AY36" s="8">
        <f t="shared" si="21"/>
        <v>0</v>
      </c>
      <c r="AZ36" s="5"/>
      <c r="BA36" s="8">
        <f t="shared" si="22"/>
        <v>0</v>
      </c>
      <c r="BB36" s="5"/>
      <c r="BC36" s="8">
        <f t="shared" si="23"/>
        <v>0</v>
      </c>
      <c r="BD36" s="5"/>
      <c r="BE36" s="8">
        <f t="shared" si="24"/>
        <v>0</v>
      </c>
      <c r="BF36" s="5"/>
      <c r="BG36" s="8">
        <f t="shared" si="25"/>
        <v>0</v>
      </c>
      <c r="BH36" s="5"/>
      <c r="BI36" s="8">
        <f t="shared" si="26"/>
        <v>0</v>
      </c>
      <c r="BJ36" s="5"/>
      <c r="BK36" s="8">
        <f t="shared" si="27"/>
        <v>0</v>
      </c>
      <c r="BL36" s="5"/>
      <c r="BM36" s="8">
        <f t="shared" si="28"/>
        <v>0</v>
      </c>
      <c r="BN36" s="5"/>
      <c r="BO36" s="8">
        <f t="shared" si="29"/>
        <v>0</v>
      </c>
      <c r="BP36" s="5"/>
      <c r="BQ36" s="8">
        <f t="shared" si="30"/>
        <v>0</v>
      </c>
      <c r="BR36" s="5"/>
      <c r="BS36" s="8">
        <f t="shared" si="31"/>
        <v>0</v>
      </c>
      <c r="BT36" s="5"/>
      <c r="BU36" s="8">
        <f t="shared" si="32"/>
        <v>0</v>
      </c>
      <c r="BV36" s="5"/>
      <c r="BW36" s="8">
        <f t="shared" si="33"/>
        <v>0</v>
      </c>
      <c r="BX36" s="5"/>
      <c r="BY36" s="8">
        <f t="shared" si="34"/>
        <v>0</v>
      </c>
      <c r="BZ36" s="5"/>
      <c r="CA36" s="8">
        <f t="shared" si="35"/>
        <v>0</v>
      </c>
      <c r="CB36" s="5"/>
      <c r="CC36" s="8">
        <f t="shared" si="36"/>
        <v>0</v>
      </c>
      <c r="CD36" s="5"/>
      <c r="CE36" s="8">
        <f t="shared" si="37"/>
        <v>0</v>
      </c>
      <c r="CF36" s="5"/>
      <c r="CG36" s="8">
        <f t="shared" si="38"/>
        <v>0</v>
      </c>
      <c r="CH36" s="5"/>
      <c r="CI36" s="8">
        <f t="shared" si="39"/>
        <v>0</v>
      </c>
      <c r="CJ36" s="8">
        <f t="shared" si="40"/>
        <v>0</v>
      </c>
      <c r="CK36" s="8">
        <f t="shared" si="41"/>
        <v>0</v>
      </c>
      <c r="CL36" s="147"/>
      <c r="CM36" s="147"/>
      <c r="CN36" s="147"/>
      <c r="CO36" s="147"/>
      <c r="CP36" s="147"/>
      <c r="CQ36" s="147"/>
    </row>
    <row r="37" spans="1:95" ht="15" customHeight="1">
      <c r="A37" s="173">
        <v>28</v>
      </c>
      <c r="B37" s="817" t="s">
        <v>142</v>
      </c>
      <c r="C37" s="818"/>
      <c r="D37" s="818"/>
      <c r="E37" s="819"/>
      <c r="F37" s="86" t="s">
        <v>17</v>
      </c>
      <c r="G37" s="86">
        <v>12500</v>
      </c>
      <c r="H37" s="5"/>
      <c r="I37" s="8">
        <f t="shared" si="0"/>
        <v>0</v>
      </c>
      <c r="J37" s="5">
        <v>1</v>
      </c>
      <c r="K37" s="8">
        <f t="shared" si="1"/>
        <v>12500</v>
      </c>
      <c r="L37" s="5"/>
      <c r="M37" s="8">
        <f t="shared" si="2"/>
        <v>0</v>
      </c>
      <c r="N37" s="5"/>
      <c r="O37" s="8">
        <f t="shared" si="3"/>
        <v>0</v>
      </c>
      <c r="P37" s="5"/>
      <c r="Q37" s="8">
        <f t="shared" si="4"/>
        <v>0</v>
      </c>
      <c r="R37" s="5"/>
      <c r="S37" s="8">
        <f t="shared" si="5"/>
        <v>0</v>
      </c>
      <c r="T37" s="5"/>
      <c r="U37" s="8">
        <f t="shared" si="6"/>
        <v>0</v>
      </c>
      <c r="V37" s="5"/>
      <c r="W37" s="8">
        <f t="shared" si="7"/>
        <v>0</v>
      </c>
      <c r="X37" s="5"/>
      <c r="Y37" s="8">
        <f t="shared" si="8"/>
        <v>0</v>
      </c>
      <c r="Z37" s="5"/>
      <c r="AA37" s="8">
        <f t="shared" si="9"/>
        <v>0</v>
      </c>
      <c r="AB37" s="5"/>
      <c r="AC37" s="8">
        <f t="shared" si="10"/>
        <v>0</v>
      </c>
      <c r="AD37" s="5"/>
      <c r="AE37" s="8">
        <f t="shared" si="11"/>
        <v>0</v>
      </c>
      <c r="AF37" s="5">
        <v>1</v>
      </c>
      <c r="AG37" s="8">
        <f t="shared" si="12"/>
        <v>12500</v>
      </c>
      <c r="AH37" s="5"/>
      <c r="AI37" s="8">
        <f t="shared" si="13"/>
        <v>0</v>
      </c>
      <c r="AJ37" s="5"/>
      <c r="AK37" s="8">
        <f t="shared" si="14"/>
        <v>0</v>
      </c>
      <c r="AL37" s="5"/>
      <c r="AM37" s="8">
        <f t="shared" si="15"/>
        <v>0</v>
      </c>
      <c r="AN37" s="5"/>
      <c r="AO37" s="8">
        <f t="shared" si="16"/>
        <v>0</v>
      </c>
      <c r="AP37" s="5"/>
      <c r="AQ37" s="8">
        <f t="shared" si="17"/>
        <v>0</v>
      </c>
      <c r="AR37" s="5"/>
      <c r="AS37" s="8">
        <f t="shared" si="18"/>
        <v>0</v>
      </c>
      <c r="AT37" s="5"/>
      <c r="AU37" s="8">
        <f t="shared" si="19"/>
        <v>0</v>
      </c>
      <c r="AV37" s="5"/>
      <c r="AW37" s="8">
        <f t="shared" si="20"/>
        <v>0</v>
      </c>
      <c r="AX37" s="5"/>
      <c r="AY37" s="8">
        <f t="shared" si="21"/>
        <v>0</v>
      </c>
      <c r="AZ37" s="5"/>
      <c r="BA37" s="8">
        <f t="shared" si="22"/>
        <v>0</v>
      </c>
      <c r="BB37" s="5"/>
      <c r="BC37" s="8">
        <f t="shared" si="23"/>
        <v>0</v>
      </c>
      <c r="BD37" s="5"/>
      <c r="BE37" s="8">
        <f t="shared" si="24"/>
        <v>0</v>
      </c>
      <c r="BF37" s="5"/>
      <c r="BG37" s="8">
        <f t="shared" si="25"/>
        <v>0</v>
      </c>
      <c r="BH37" s="5"/>
      <c r="BI37" s="8">
        <f t="shared" si="26"/>
        <v>0</v>
      </c>
      <c r="BJ37" s="5"/>
      <c r="BK37" s="8">
        <f t="shared" si="27"/>
        <v>0</v>
      </c>
      <c r="BL37" s="5"/>
      <c r="BM37" s="8">
        <f t="shared" si="28"/>
        <v>0</v>
      </c>
      <c r="BN37" s="5"/>
      <c r="BO37" s="8">
        <f t="shared" si="29"/>
        <v>0</v>
      </c>
      <c r="BP37" s="5"/>
      <c r="BQ37" s="8">
        <f t="shared" si="30"/>
        <v>0</v>
      </c>
      <c r="BR37" s="5"/>
      <c r="BS37" s="8">
        <f t="shared" si="31"/>
        <v>0</v>
      </c>
      <c r="BT37" s="5"/>
      <c r="BU37" s="8">
        <f t="shared" si="32"/>
        <v>0</v>
      </c>
      <c r="BV37" s="5"/>
      <c r="BW37" s="8">
        <f t="shared" si="33"/>
        <v>0</v>
      </c>
      <c r="BX37" s="5"/>
      <c r="BY37" s="8">
        <f t="shared" si="34"/>
        <v>0</v>
      </c>
      <c r="BZ37" s="5"/>
      <c r="CA37" s="8">
        <f t="shared" si="35"/>
        <v>0</v>
      </c>
      <c r="CB37" s="5"/>
      <c r="CC37" s="8">
        <f t="shared" si="36"/>
        <v>0</v>
      </c>
      <c r="CD37" s="5"/>
      <c r="CE37" s="8">
        <f t="shared" si="37"/>
        <v>0</v>
      </c>
      <c r="CF37" s="5"/>
      <c r="CG37" s="8">
        <f t="shared" si="38"/>
        <v>0</v>
      </c>
      <c r="CH37" s="5"/>
      <c r="CI37" s="8">
        <f t="shared" si="39"/>
        <v>0</v>
      </c>
      <c r="CJ37" s="8">
        <f t="shared" si="40"/>
        <v>2</v>
      </c>
      <c r="CK37" s="8">
        <f t="shared" si="41"/>
        <v>25000</v>
      </c>
      <c r="CL37" s="147"/>
      <c r="CM37" s="147"/>
      <c r="CN37" s="147"/>
      <c r="CO37" s="147"/>
      <c r="CP37" s="147"/>
      <c r="CQ37" s="147"/>
    </row>
    <row r="38" spans="1:95" ht="15" customHeight="1">
      <c r="A38" s="173">
        <v>29</v>
      </c>
      <c r="B38" s="813" t="s">
        <v>261</v>
      </c>
      <c r="C38" s="818"/>
      <c r="D38" s="818"/>
      <c r="E38" s="819"/>
      <c r="F38" s="241" t="s">
        <v>17</v>
      </c>
      <c r="G38" s="86">
        <v>20000</v>
      </c>
      <c r="H38" s="5"/>
      <c r="I38" s="8">
        <f t="shared" si="0"/>
        <v>0</v>
      </c>
      <c r="J38" s="5"/>
      <c r="K38" s="8">
        <f t="shared" si="1"/>
        <v>0</v>
      </c>
      <c r="L38" s="5"/>
      <c r="M38" s="8">
        <f t="shared" si="2"/>
        <v>0</v>
      </c>
      <c r="N38" s="5"/>
      <c r="O38" s="8">
        <f t="shared" si="3"/>
        <v>0</v>
      </c>
      <c r="P38" s="595">
        <f>3</f>
        <v>3</v>
      </c>
      <c r="Q38" s="596">
        <f t="shared" si="4"/>
        <v>60000</v>
      </c>
      <c r="R38" s="5"/>
      <c r="S38" s="8">
        <f t="shared" si="5"/>
        <v>0</v>
      </c>
      <c r="T38" s="5"/>
      <c r="U38" s="8">
        <f t="shared" si="6"/>
        <v>0</v>
      </c>
      <c r="V38" s="5"/>
      <c r="W38" s="8">
        <f t="shared" si="7"/>
        <v>0</v>
      </c>
      <c r="X38" s="5"/>
      <c r="Y38" s="8">
        <f t="shared" si="8"/>
        <v>0</v>
      </c>
      <c r="Z38" s="5"/>
      <c r="AA38" s="8">
        <f t="shared" si="9"/>
        <v>0</v>
      </c>
      <c r="AB38" s="5"/>
      <c r="AC38" s="8">
        <f t="shared" si="10"/>
        <v>0</v>
      </c>
      <c r="AD38" s="5"/>
      <c r="AE38" s="8">
        <f t="shared" si="11"/>
        <v>0</v>
      </c>
      <c r="AF38" s="5"/>
      <c r="AG38" s="8">
        <f t="shared" si="12"/>
        <v>0</v>
      </c>
      <c r="AH38" s="5"/>
      <c r="AI38" s="8">
        <f t="shared" si="13"/>
        <v>0</v>
      </c>
      <c r="AJ38" s="5"/>
      <c r="AK38" s="8">
        <f t="shared" si="14"/>
        <v>0</v>
      </c>
      <c r="AL38" s="5"/>
      <c r="AM38" s="8">
        <f t="shared" si="15"/>
        <v>0</v>
      </c>
      <c r="AN38" s="5"/>
      <c r="AO38" s="8">
        <f t="shared" si="16"/>
        <v>0</v>
      </c>
      <c r="AP38" s="5"/>
      <c r="AQ38" s="8">
        <f t="shared" si="17"/>
        <v>0</v>
      </c>
      <c r="AR38" s="5"/>
      <c r="AS38" s="8">
        <f t="shared" si="18"/>
        <v>0</v>
      </c>
      <c r="AT38" s="5"/>
      <c r="AU38" s="8">
        <f t="shared" si="19"/>
        <v>0</v>
      </c>
      <c r="AV38" s="5"/>
      <c r="AW38" s="8">
        <f t="shared" si="20"/>
        <v>0</v>
      </c>
      <c r="AX38" s="5"/>
      <c r="AY38" s="8">
        <f t="shared" si="21"/>
        <v>0</v>
      </c>
      <c r="AZ38" s="5"/>
      <c r="BA38" s="8">
        <f t="shared" si="22"/>
        <v>0</v>
      </c>
      <c r="BB38" s="5"/>
      <c r="BC38" s="8">
        <f t="shared" si="23"/>
        <v>0</v>
      </c>
      <c r="BD38" s="5"/>
      <c r="BE38" s="8">
        <f t="shared" si="24"/>
        <v>0</v>
      </c>
      <c r="BF38" s="5"/>
      <c r="BG38" s="8">
        <f t="shared" si="25"/>
        <v>0</v>
      </c>
      <c r="BH38" s="5"/>
      <c r="BI38" s="8">
        <f t="shared" si="26"/>
        <v>0</v>
      </c>
      <c r="BJ38" s="5"/>
      <c r="BK38" s="8">
        <f t="shared" si="27"/>
        <v>0</v>
      </c>
      <c r="BL38" s="5"/>
      <c r="BM38" s="8">
        <f t="shared" si="28"/>
        <v>0</v>
      </c>
      <c r="BN38" s="5"/>
      <c r="BO38" s="8">
        <f t="shared" si="29"/>
        <v>0</v>
      </c>
      <c r="BP38" s="5"/>
      <c r="BQ38" s="8">
        <f t="shared" si="30"/>
        <v>0</v>
      </c>
      <c r="BR38" s="5"/>
      <c r="BS38" s="8">
        <f t="shared" si="31"/>
        <v>0</v>
      </c>
      <c r="BT38" s="5"/>
      <c r="BU38" s="8">
        <f t="shared" si="32"/>
        <v>0</v>
      </c>
      <c r="BV38" s="5"/>
      <c r="BW38" s="8">
        <f t="shared" si="33"/>
        <v>0</v>
      </c>
      <c r="BX38" s="5"/>
      <c r="BY38" s="8">
        <f t="shared" si="34"/>
        <v>0</v>
      </c>
      <c r="BZ38" s="5"/>
      <c r="CA38" s="8">
        <f t="shared" si="35"/>
        <v>0</v>
      </c>
      <c r="CB38" s="5"/>
      <c r="CC38" s="8">
        <f t="shared" si="36"/>
        <v>0</v>
      </c>
      <c r="CD38" s="5"/>
      <c r="CE38" s="8">
        <f t="shared" si="37"/>
        <v>0</v>
      </c>
      <c r="CF38" s="5"/>
      <c r="CG38" s="8">
        <f t="shared" si="38"/>
        <v>0</v>
      </c>
      <c r="CH38" s="5"/>
      <c r="CI38" s="8">
        <f t="shared" si="39"/>
        <v>0</v>
      </c>
      <c r="CJ38" s="8">
        <f t="shared" si="40"/>
        <v>3</v>
      </c>
      <c r="CK38" s="8">
        <f t="shared" si="41"/>
        <v>60000</v>
      </c>
      <c r="CL38" s="147"/>
      <c r="CM38" s="147"/>
      <c r="CN38" s="147"/>
      <c r="CO38" s="147"/>
      <c r="CP38" s="147"/>
      <c r="CQ38" s="147"/>
    </row>
    <row r="39" spans="1:95" ht="12.75" customHeight="1">
      <c r="A39" s="173">
        <v>30</v>
      </c>
      <c r="B39" s="813" t="s">
        <v>107</v>
      </c>
      <c r="C39" s="814"/>
      <c r="D39" s="814"/>
      <c r="E39" s="815"/>
      <c r="F39" s="86" t="s">
        <v>17</v>
      </c>
      <c r="G39" s="86">
        <v>8500</v>
      </c>
      <c r="H39" s="5"/>
      <c r="I39" s="8">
        <f t="shared" si="0"/>
        <v>0</v>
      </c>
      <c r="J39" s="5">
        <v>6</v>
      </c>
      <c r="K39" s="8">
        <f t="shared" si="1"/>
        <v>51000</v>
      </c>
      <c r="L39" s="5">
        <v>24</v>
      </c>
      <c r="M39" s="8">
        <f t="shared" si="2"/>
        <v>204000</v>
      </c>
      <c r="N39" s="595">
        <f>24*0+14</f>
        <v>14</v>
      </c>
      <c r="O39" s="596">
        <f t="shared" si="3"/>
        <v>119000</v>
      </c>
      <c r="P39" s="5"/>
      <c r="Q39" s="8">
        <f t="shared" si="4"/>
        <v>0</v>
      </c>
      <c r="R39" s="5"/>
      <c r="S39" s="8">
        <f t="shared" si="5"/>
        <v>0</v>
      </c>
      <c r="T39" s="5"/>
      <c r="U39" s="8">
        <f t="shared" si="6"/>
        <v>0</v>
      </c>
      <c r="V39" s="5"/>
      <c r="W39" s="8">
        <f t="shared" si="7"/>
        <v>0</v>
      </c>
      <c r="X39" s="5"/>
      <c r="Y39" s="8">
        <f t="shared" si="8"/>
        <v>0</v>
      </c>
      <c r="Z39" s="5"/>
      <c r="AA39" s="8">
        <f t="shared" si="9"/>
        <v>0</v>
      </c>
      <c r="AB39" s="5"/>
      <c r="AC39" s="8">
        <f t="shared" si="10"/>
        <v>0</v>
      </c>
      <c r="AD39" s="5"/>
      <c r="AE39" s="8">
        <f t="shared" si="11"/>
        <v>0</v>
      </c>
      <c r="AF39" s="5"/>
      <c r="AG39" s="8">
        <f t="shared" si="12"/>
        <v>0</v>
      </c>
      <c r="AH39" s="5"/>
      <c r="AI39" s="8">
        <f t="shared" si="13"/>
        <v>0</v>
      </c>
      <c r="AJ39" s="5"/>
      <c r="AK39" s="8">
        <f t="shared" si="14"/>
        <v>0</v>
      </c>
      <c r="AL39" s="5"/>
      <c r="AM39" s="8">
        <f t="shared" si="15"/>
        <v>0</v>
      </c>
      <c r="AN39" s="5"/>
      <c r="AO39" s="8">
        <f t="shared" si="16"/>
        <v>0</v>
      </c>
      <c r="AP39" s="5"/>
      <c r="AQ39" s="8">
        <f t="shared" si="17"/>
        <v>0</v>
      </c>
      <c r="AR39" s="5"/>
      <c r="AS39" s="8">
        <f t="shared" si="18"/>
        <v>0</v>
      </c>
      <c r="AT39" s="5"/>
      <c r="AU39" s="8">
        <f t="shared" si="19"/>
        <v>0</v>
      </c>
      <c r="AV39" s="5"/>
      <c r="AW39" s="8">
        <f t="shared" si="20"/>
        <v>0</v>
      </c>
      <c r="AX39" s="5"/>
      <c r="AY39" s="8">
        <f t="shared" si="21"/>
        <v>0</v>
      </c>
      <c r="AZ39" s="5"/>
      <c r="BA39" s="8">
        <f t="shared" si="22"/>
        <v>0</v>
      </c>
      <c r="BB39" s="5"/>
      <c r="BC39" s="8">
        <f t="shared" si="23"/>
        <v>0</v>
      </c>
      <c r="BD39" s="5"/>
      <c r="BE39" s="8">
        <f t="shared" si="24"/>
        <v>0</v>
      </c>
      <c r="BF39" s="5"/>
      <c r="BG39" s="8">
        <f t="shared" si="25"/>
        <v>0</v>
      </c>
      <c r="BH39" s="5"/>
      <c r="BI39" s="8">
        <f t="shared" si="26"/>
        <v>0</v>
      </c>
      <c r="BJ39" s="5"/>
      <c r="BK39" s="8">
        <f t="shared" si="27"/>
        <v>0</v>
      </c>
      <c r="BL39" s="5"/>
      <c r="BM39" s="8">
        <f t="shared" si="28"/>
        <v>0</v>
      </c>
      <c r="BN39" s="5"/>
      <c r="BO39" s="8">
        <f t="shared" si="29"/>
        <v>0</v>
      </c>
      <c r="BP39" s="5"/>
      <c r="BQ39" s="8">
        <f t="shared" si="30"/>
        <v>0</v>
      </c>
      <c r="BR39" s="595">
        <f>1</f>
        <v>1</v>
      </c>
      <c r="BS39" s="596">
        <f t="shared" si="31"/>
        <v>8500</v>
      </c>
      <c r="BT39" s="5"/>
      <c r="BU39" s="8">
        <f t="shared" si="32"/>
        <v>0</v>
      </c>
      <c r="BV39" s="5"/>
      <c r="BW39" s="8">
        <f t="shared" si="33"/>
        <v>0</v>
      </c>
      <c r="BX39" s="5"/>
      <c r="BY39" s="8">
        <f t="shared" si="34"/>
        <v>0</v>
      </c>
      <c r="BZ39" s="5"/>
      <c r="CA39" s="8">
        <f t="shared" si="35"/>
        <v>0</v>
      </c>
      <c r="CB39" s="5"/>
      <c r="CC39" s="8">
        <f t="shared" si="36"/>
        <v>0</v>
      </c>
      <c r="CD39" s="5"/>
      <c r="CE39" s="8">
        <f t="shared" si="37"/>
        <v>0</v>
      </c>
      <c r="CF39" s="5"/>
      <c r="CG39" s="8">
        <f t="shared" si="38"/>
        <v>0</v>
      </c>
      <c r="CH39" s="5"/>
      <c r="CI39" s="8">
        <f t="shared" si="39"/>
        <v>0</v>
      </c>
      <c r="CJ39" s="8">
        <f t="shared" si="40"/>
        <v>45</v>
      </c>
      <c r="CK39" s="8">
        <f t="shared" si="41"/>
        <v>382500</v>
      </c>
      <c r="CL39" s="147"/>
      <c r="CM39" s="147"/>
      <c r="CN39" s="147"/>
      <c r="CO39" s="147"/>
      <c r="CP39" s="147"/>
      <c r="CQ39" s="147"/>
    </row>
    <row r="40" spans="1:95" ht="15" customHeight="1">
      <c r="A40" s="173">
        <v>31</v>
      </c>
      <c r="B40" s="813" t="s">
        <v>108</v>
      </c>
      <c r="C40" s="814"/>
      <c r="D40" s="814"/>
      <c r="E40" s="815"/>
      <c r="F40" s="86" t="s">
        <v>17</v>
      </c>
      <c r="G40" s="86">
        <v>12000</v>
      </c>
      <c r="H40" s="5"/>
      <c r="I40" s="8">
        <f t="shared" si="0"/>
        <v>0</v>
      </c>
      <c r="J40" s="5"/>
      <c r="K40" s="8">
        <f t="shared" si="1"/>
        <v>0</v>
      </c>
      <c r="L40" s="5"/>
      <c r="M40" s="8">
        <f t="shared" si="2"/>
        <v>0</v>
      </c>
      <c r="N40" s="5"/>
      <c r="O40" s="8">
        <f t="shared" si="3"/>
        <v>0</v>
      </c>
      <c r="P40" s="5"/>
      <c r="Q40" s="8">
        <f t="shared" si="4"/>
        <v>0</v>
      </c>
      <c r="R40" s="5">
        <f>16-8</f>
        <v>8</v>
      </c>
      <c r="S40" s="8">
        <f t="shared" si="5"/>
        <v>96000</v>
      </c>
      <c r="T40" s="5">
        <v>16</v>
      </c>
      <c r="U40" s="8">
        <f t="shared" si="6"/>
        <v>192000</v>
      </c>
      <c r="V40" s="595">
        <f>16+16</f>
        <v>32</v>
      </c>
      <c r="W40" s="596">
        <f t="shared" si="7"/>
        <v>384000</v>
      </c>
      <c r="X40" s="595">
        <f>20*0+32</f>
        <v>32</v>
      </c>
      <c r="Y40" s="596">
        <f t="shared" si="8"/>
        <v>384000</v>
      </c>
      <c r="Z40" s="5"/>
      <c r="AA40" s="8">
        <f t="shared" si="9"/>
        <v>0</v>
      </c>
      <c r="AB40" s="5"/>
      <c r="AC40" s="8">
        <f t="shared" si="10"/>
        <v>0</v>
      </c>
      <c r="AD40" s="5"/>
      <c r="AE40" s="8">
        <f t="shared" si="11"/>
        <v>0</v>
      </c>
      <c r="AF40" s="5"/>
      <c r="AG40" s="8">
        <f t="shared" si="12"/>
        <v>0</v>
      </c>
      <c r="AH40" s="5"/>
      <c r="AI40" s="8">
        <f t="shared" si="13"/>
        <v>0</v>
      </c>
      <c r="AJ40" s="5"/>
      <c r="AK40" s="8">
        <f t="shared" si="14"/>
        <v>0</v>
      </c>
      <c r="AL40" s="5"/>
      <c r="AM40" s="8">
        <f t="shared" si="15"/>
        <v>0</v>
      </c>
      <c r="AN40" s="5"/>
      <c r="AO40" s="8">
        <f t="shared" si="16"/>
        <v>0</v>
      </c>
      <c r="AP40" s="5"/>
      <c r="AQ40" s="8">
        <f t="shared" si="17"/>
        <v>0</v>
      </c>
      <c r="AR40" s="5"/>
      <c r="AS40" s="8">
        <f t="shared" si="18"/>
        <v>0</v>
      </c>
      <c r="AT40" s="5"/>
      <c r="AU40" s="8">
        <f t="shared" si="19"/>
        <v>0</v>
      </c>
      <c r="AV40" s="5"/>
      <c r="AW40" s="8">
        <f t="shared" si="20"/>
        <v>0</v>
      </c>
      <c r="AX40" s="5"/>
      <c r="AY40" s="8">
        <f t="shared" si="21"/>
        <v>0</v>
      </c>
      <c r="AZ40" s="5"/>
      <c r="BA40" s="8">
        <f t="shared" si="22"/>
        <v>0</v>
      </c>
      <c r="BB40" s="5"/>
      <c r="BC40" s="8">
        <f t="shared" si="23"/>
        <v>0</v>
      </c>
      <c r="BD40" s="5"/>
      <c r="BE40" s="8">
        <f t="shared" si="24"/>
        <v>0</v>
      </c>
      <c r="BF40" s="5"/>
      <c r="BG40" s="8">
        <f t="shared" si="25"/>
        <v>0</v>
      </c>
      <c r="BH40" s="5"/>
      <c r="BI40" s="8">
        <f t="shared" si="26"/>
        <v>0</v>
      </c>
      <c r="BJ40" s="5"/>
      <c r="BK40" s="8">
        <f t="shared" si="27"/>
        <v>0</v>
      </c>
      <c r="BL40" s="5"/>
      <c r="BM40" s="8">
        <f t="shared" si="28"/>
        <v>0</v>
      </c>
      <c r="BN40" s="5"/>
      <c r="BO40" s="8">
        <f t="shared" si="29"/>
        <v>0</v>
      </c>
      <c r="BP40" s="5"/>
      <c r="BQ40" s="8">
        <f t="shared" si="30"/>
        <v>0</v>
      </c>
      <c r="BR40" s="5"/>
      <c r="BS40" s="8">
        <f t="shared" si="31"/>
        <v>0</v>
      </c>
      <c r="BT40" s="5"/>
      <c r="BU40" s="8">
        <f t="shared" si="32"/>
        <v>0</v>
      </c>
      <c r="BV40" s="5"/>
      <c r="BW40" s="8">
        <f t="shared" si="33"/>
        <v>0</v>
      </c>
      <c r="BX40" s="5"/>
      <c r="BY40" s="8">
        <f t="shared" si="34"/>
        <v>0</v>
      </c>
      <c r="BZ40" s="5"/>
      <c r="CA40" s="8">
        <f t="shared" si="35"/>
        <v>0</v>
      </c>
      <c r="CB40" s="5"/>
      <c r="CC40" s="8">
        <f t="shared" si="36"/>
        <v>0</v>
      </c>
      <c r="CD40" s="5"/>
      <c r="CE40" s="8">
        <f t="shared" si="37"/>
        <v>0</v>
      </c>
      <c r="CF40" s="5"/>
      <c r="CG40" s="8">
        <f t="shared" si="38"/>
        <v>0</v>
      </c>
      <c r="CH40" s="5"/>
      <c r="CI40" s="8">
        <f t="shared" si="39"/>
        <v>0</v>
      </c>
      <c r="CJ40" s="8">
        <f t="shared" si="40"/>
        <v>88</v>
      </c>
      <c r="CK40" s="8">
        <f t="shared" si="41"/>
        <v>1056000</v>
      </c>
      <c r="CL40" s="147"/>
      <c r="CM40" s="147"/>
      <c r="CN40" s="147"/>
      <c r="CO40" s="147"/>
      <c r="CP40" s="147"/>
      <c r="CQ40" s="147"/>
    </row>
    <row r="41" spans="1:95" ht="15" customHeight="1">
      <c r="A41" s="173">
        <v>32</v>
      </c>
      <c r="B41" s="813" t="s">
        <v>109</v>
      </c>
      <c r="C41" s="814"/>
      <c r="D41" s="814"/>
      <c r="E41" s="815"/>
      <c r="F41" s="86" t="s">
        <v>17</v>
      </c>
      <c r="G41" s="86">
        <v>6500</v>
      </c>
      <c r="H41" s="5"/>
      <c r="I41" s="8">
        <f t="shared" si="0"/>
        <v>0</v>
      </c>
      <c r="J41" s="5"/>
      <c r="K41" s="8">
        <f t="shared" si="1"/>
        <v>0</v>
      </c>
      <c r="L41" s="5"/>
      <c r="M41" s="8">
        <f t="shared" si="2"/>
        <v>0</v>
      </c>
      <c r="N41" s="5"/>
      <c r="O41" s="8">
        <f t="shared" si="3"/>
        <v>0</v>
      </c>
      <c r="P41" s="5"/>
      <c r="Q41" s="8">
        <f t="shared" si="4"/>
        <v>0</v>
      </c>
      <c r="R41" s="5"/>
      <c r="S41" s="8">
        <f t="shared" si="5"/>
        <v>0</v>
      </c>
      <c r="T41" s="5"/>
      <c r="U41" s="8">
        <f t="shared" si="6"/>
        <v>0</v>
      </c>
      <c r="V41" s="5"/>
      <c r="W41" s="8">
        <f t="shared" si="7"/>
        <v>0</v>
      </c>
      <c r="X41" s="5"/>
      <c r="Y41" s="8">
        <f t="shared" si="8"/>
        <v>0</v>
      </c>
      <c r="Z41" s="5"/>
      <c r="AA41" s="8">
        <f t="shared" si="9"/>
        <v>0</v>
      </c>
      <c r="AB41" s="5"/>
      <c r="AC41" s="8">
        <f t="shared" si="10"/>
        <v>0</v>
      </c>
      <c r="AD41" s="5"/>
      <c r="AE41" s="8">
        <f t="shared" si="11"/>
        <v>0</v>
      </c>
      <c r="AF41" s="5"/>
      <c r="AG41" s="8">
        <f t="shared" si="12"/>
        <v>0</v>
      </c>
      <c r="AH41" s="5">
        <f>20*0</f>
        <v>0</v>
      </c>
      <c r="AI41" s="8">
        <f t="shared" si="13"/>
        <v>0</v>
      </c>
      <c r="AJ41" s="5"/>
      <c r="AK41" s="8">
        <f t="shared" si="14"/>
        <v>0</v>
      </c>
      <c r="AL41" s="5"/>
      <c r="AM41" s="8">
        <f t="shared" si="15"/>
        <v>0</v>
      </c>
      <c r="AN41" s="5"/>
      <c r="AO41" s="8">
        <f t="shared" si="16"/>
        <v>0</v>
      </c>
      <c r="AP41" s="5"/>
      <c r="AQ41" s="8">
        <f t="shared" si="17"/>
        <v>0</v>
      </c>
      <c r="AR41" s="5"/>
      <c r="AS41" s="8">
        <f t="shared" si="18"/>
        <v>0</v>
      </c>
      <c r="AT41" s="5"/>
      <c r="AU41" s="8">
        <f t="shared" si="19"/>
        <v>0</v>
      </c>
      <c r="AV41" s="5">
        <v>24</v>
      </c>
      <c r="AW41" s="8">
        <f t="shared" si="20"/>
        <v>156000</v>
      </c>
      <c r="AX41" s="5"/>
      <c r="AY41" s="8">
        <f t="shared" si="21"/>
        <v>0</v>
      </c>
      <c r="AZ41" s="5"/>
      <c r="BA41" s="8">
        <f t="shared" si="22"/>
        <v>0</v>
      </c>
      <c r="BB41" s="5"/>
      <c r="BC41" s="8">
        <f t="shared" si="23"/>
        <v>0</v>
      </c>
      <c r="BD41" s="5"/>
      <c r="BE41" s="8">
        <f t="shared" si="24"/>
        <v>0</v>
      </c>
      <c r="BF41" s="5"/>
      <c r="BG41" s="8">
        <f t="shared" si="25"/>
        <v>0</v>
      </c>
      <c r="BH41" s="5"/>
      <c r="BI41" s="8">
        <f t="shared" si="26"/>
        <v>0</v>
      </c>
      <c r="BJ41" s="5"/>
      <c r="BK41" s="8">
        <f t="shared" si="27"/>
        <v>0</v>
      </c>
      <c r="BL41" s="5"/>
      <c r="BM41" s="8">
        <f t="shared" si="28"/>
        <v>0</v>
      </c>
      <c r="BN41" s="5">
        <v>20</v>
      </c>
      <c r="BO41" s="8">
        <f t="shared" si="29"/>
        <v>130000</v>
      </c>
      <c r="BP41" s="5"/>
      <c r="BQ41" s="8">
        <f t="shared" si="30"/>
        <v>0</v>
      </c>
      <c r="BR41" s="5"/>
      <c r="BS41" s="8">
        <f t="shared" si="31"/>
        <v>0</v>
      </c>
      <c r="BT41" s="5"/>
      <c r="BU41" s="8">
        <f t="shared" si="32"/>
        <v>0</v>
      </c>
      <c r="BV41" s="5"/>
      <c r="BW41" s="8">
        <f t="shared" si="33"/>
        <v>0</v>
      </c>
      <c r="BX41" s="5"/>
      <c r="BY41" s="8">
        <f t="shared" si="34"/>
        <v>0</v>
      </c>
      <c r="BZ41" s="5"/>
      <c r="CA41" s="8">
        <f t="shared" si="35"/>
        <v>0</v>
      </c>
      <c r="CB41" s="5"/>
      <c r="CC41" s="8">
        <f t="shared" si="36"/>
        <v>0</v>
      </c>
      <c r="CD41" s="5"/>
      <c r="CE41" s="8">
        <f t="shared" si="37"/>
        <v>0</v>
      </c>
      <c r="CF41" s="5"/>
      <c r="CG41" s="8">
        <f t="shared" si="38"/>
        <v>0</v>
      </c>
      <c r="CH41" s="5"/>
      <c r="CI41" s="8">
        <f t="shared" si="39"/>
        <v>0</v>
      </c>
      <c r="CJ41" s="8">
        <f t="shared" si="40"/>
        <v>44</v>
      </c>
      <c r="CK41" s="8">
        <f t="shared" si="41"/>
        <v>286000</v>
      </c>
      <c r="CL41" s="147"/>
      <c r="CM41" s="147"/>
      <c r="CN41" s="147"/>
      <c r="CO41" s="147"/>
      <c r="CP41" s="147"/>
      <c r="CQ41" s="147"/>
    </row>
    <row r="42" spans="1:95" ht="15" customHeight="1">
      <c r="A42" s="173">
        <v>33</v>
      </c>
      <c r="B42" s="813" t="s">
        <v>267</v>
      </c>
      <c r="C42" s="814"/>
      <c r="D42" s="814"/>
      <c r="E42" s="815"/>
      <c r="F42" s="86" t="s">
        <v>44</v>
      </c>
      <c r="G42" s="86">
        <v>800</v>
      </c>
      <c r="H42" s="5"/>
      <c r="I42" s="8">
        <f t="shared" si="0"/>
        <v>0</v>
      </c>
      <c r="J42" s="5"/>
      <c r="K42" s="8">
        <f t="shared" si="1"/>
        <v>0</v>
      </c>
      <c r="L42" s="5"/>
      <c r="M42" s="8">
        <f t="shared" si="2"/>
        <v>0</v>
      </c>
      <c r="N42" s="5"/>
      <c r="O42" s="8">
        <f t="shared" si="3"/>
        <v>0</v>
      </c>
      <c r="P42" s="5"/>
      <c r="Q42" s="8">
        <f t="shared" si="4"/>
        <v>0</v>
      </c>
      <c r="R42" s="5"/>
      <c r="S42" s="8">
        <f t="shared" si="5"/>
        <v>0</v>
      </c>
      <c r="T42" s="5"/>
      <c r="U42" s="8">
        <f t="shared" si="6"/>
        <v>0</v>
      </c>
      <c r="V42" s="5"/>
      <c r="W42" s="8">
        <f t="shared" si="7"/>
        <v>0</v>
      </c>
      <c r="X42" s="5"/>
      <c r="Y42" s="8">
        <f t="shared" si="8"/>
        <v>0</v>
      </c>
      <c r="Z42" s="5"/>
      <c r="AA42" s="8">
        <f t="shared" si="9"/>
        <v>0</v>
      </c>
      <c r="AB42" s="5"/>
      <c r="AC42" s="8">
        <f t="shared" si="10"/>
        <v>0</v>
      </c>
      <c r="AD42" s="5"/>
      <c r="AE42" s="8">
        <f t="shared" si="11"/>
        <v>0</v>
      </c>
      <c r="AF42" s="5"/>
      <c r="AG42" s="8">
        <f t="shared" si="12"/>
        <v>0</v>
      </c>
      <c r="AH42" s="5"/>
      <c r="AI42" s="8">
        <f t="shared" si="13"/>
        <v>0</v>
      </c>
      <c r="AJ42" s="5"/>
      <c r="AK42" s="8">
        <f t="shared" si="14"/>
        <v>0</v>
      </c>
      <c r="AL42" s="5"/>
      <c r="AM42" s="8">
        <f t="shared" si="15"/>
        <v>0</v>
      </c>
      <c r="AN42" s="5"/>
      <c r="AO42" s="8">
        <f t="shared" si="16"/>
        <v>0</v>
      </c>
      <c r="AP42" s="5"/>
      <c r="AQ42" s="8">
        <f t="shared" si="17"/>
        <v>0</v>
      </c>
      <c r="AR42" s="5"/>
      <c r="AS42" s="8">
        <f t="shared" si="18"/>
        <v>0</v>
      </c>
      <c r="AT42" s="5"/>
      <c r="AU42" s="8">
        <f t="shared" si="19"/>
        <v>0</v>
      </c>
      <c r="AV42" s="5"/>
      <c r="AW42" s="8">
        <f t="shared" si="20"/>
        <v>0</v>
      </c>
      <c r="AX42" s="5"/>
      <c r="AY42" s="8">
        <f t="shared" si="21"/>
        <v>0</v>
      </c>
      <c r="AZ42" s="5"/>
      <c r="BA42" s="8">
        <f t="shared" si="22"/>
        <v>0</v>
      </c>
      <c r="BB42" s="5"/>
      <c r="BC42" s="8">
        <f t="shared" si="23"/>
        <v>0</v>
      </c>
      <c r="BD42" s="5"/>
      <c r="BE42" s="8">
        <f t="shared" si="24"/>
        <v>0</v>
      </c>
      <c r="BF42" s="5"/>
      <c r="BG42" s="8">
        <f t="shared" si="25"/>
        <v>0</v>
      </c>
      <c r="BH42" s="5"/>
      <c r="BI42" s="8">
        <f t="shared" si="26"/>
        <v>0</v>
      </c>
      <c r="BJ42" s="5">
        <v>81</v>
      </c>
      <c r="BK42" s="8">
        <f t="shared" si="27"/>
        <v>64800</v>
      </c>
      <c r="BL42" s="5"/>
      <c r="BM42" s="8">
        <f t="shared" si="28"/>
        <v>0</v>
      </c>
      <c r="BN42" s="5"/>
      <c r="BO42" s="8">
        <f t="shared" si="29"/>
        <v>0</v>
      </c>
      <c r="BP42" s="5"/>
      <c r="BQ42" s="8">
        <f t="shared" si="30"/>
        <v>0</v>
      </c>
      <c r="BR42" s="5"/>
      <c r="BS42" s="8">
        <f t="shared" si="31"/>
        <v>0</v>
      </c>
      <c r="BT42" s="5"/>
      <c r="BU42" s="8">
        <f t="shared" si="32"/>
        <v>0</v>
      </c>
      <c r="BV42" s="5"/>
      <c r="BW42" s="8">
        <f t="shared" si="33"/>
        <v>0</v>
      </c>
      <c r="BX42" s="5"/>
      <c r="BY42" s="8">
        <f t="shared" si="34"/>
        <v>0</v>
      </c>
      <c r="BZ42" s="5"/>
      <c r="CA42" s="8">
        <f t="shared" si="35"/>
        <v>0</v>
      </c>
      <c r="CB42" s="5"/>
      <c r="CC42" s="8">
        <f t="shared" si="36"/>
        <v>0</v>
      </c>
      <c r="CD42" s="5"/>
      <c r="CE42" s="8">
        <f t="shared" si="37"/>
        <v>0</v>
      </c>
      <c r="CF42" s="5"/>
      <c r="CG42" s="8">
        <f t="shared" si="38"/>
        <v>0</v>
      </c>
      <c r="CH42" s="5"/>
      <c r="CI42" s="8">
        <f t="shared" si="39"/>
        <v>0</v>
      </c>
      <c r="CJ42" s="8">
        <f t="shared" si="40"/>
        <v>81</v>
      </c>
      <c r="CK42" s="8">
        <f t="shared" si="41"/>
        <v>64800</v>
      </c>
      <c r="CL42" s="147"/>
      <c r="CM42" s="147"/>
      <c r="CN42" s="147"/>
      <c r="CO42" s="147"/>
      <c r="CP42" s="147"/>
      <c r="CQ42" s="147"/>
    </row>
    <row r="43" spans="1:95" ht="15" customHeight="1">
      <c r="A43" s="173">
        <v>34</v>
      </c>
      <c r="B43" s="813" t="s">
        <v>262</v>
      </c>
      <c r="C43" s="818"/>
      <c r="D43" s="818"/>
      <c r="E43" s="819"/>
      <c r="F43" s="86" t="s">
        <v>44</v>
      </c>
      <c r="G43" s="86">
        <v>100</v>
      </c>
      <c r="H43" s="5"/>
      <c r="I43" s="8">
        <f t="shared" si="0"/>
        <v>0</v>
      </c>
      <c r="J43" s="5"/>
      <c r="K43" s="8">
        <f t="shared" si="1"/>
        <v>0</v>
      </c>
      <c r="L43" s="5"/>
      <c r="M43" s="8">
        <f t="shared" si="2"/>
        <v>0</v>
      </c>
      <c r="N43" s="5"/>
      <c r="O43" s="8">
        <f t="shared" si="3"/>
        <v>0</v>
      </c>
      <c r="P43" s="5">
        <v>17</v>
      </c>
      <c r="Q43" s="8">
        <f t="shared" si="4"/>
        <v>1700</v>
      </c>
      <c r="R43" s="5"/>
      <c r="S43" s="8">
        <f t="shared" si="5"/>
        <v>0</v>
      </c>
      <c r="T43" s="5"/>
      <c r="U43" s="8">
        <f t="shared" si="6"/>
        <v>0</v>
      </c>
      <c r="V43" s="5"/>
      <c r="W43" s="8">
        <f t="shared" si="7"/>
        <v>0</v>
      </c>
      <c r="X43" s="5"/>
      <c r="Y43" s="8">
        <f t="shared" si="8"/>
        <v>0</v>
      </c>
      <c r="Z43" s="5"/>
      <c r="AA43" s="8">
        <f t="shared" si="9"/>
        <v>0</v>
      </c>
      <c r="AB43" s="5"/>
      <c r="AC43" s="8">
        <f t="shared" si="10"/>
        <v>0</v>
      </c>
      <c r="AD43" s="5"/>
      <c r="AE43" s="8">
        <f t="shared" si="11"/>
        <v>0</v>
      </c>
      <c r="AF43" s="5"/>
      <c r="AG43" s="8">
        <f t="shared" si="12"/>
        <v>0</v>
      </c>
      <c r="AH43" s="5"/>
      <c r="AI43" s="8">
        <f t="shared" si="13"/>
        <v>0</v>
      </c>
      <c r="AJ43" s="5"/>
      <c r="AK43" s="8">
        <f t="shared" si="14"/>
        <v>0</v>
      </c>
      <c r="AL43" s="5"/>
      <c r="AM43" s="8">
        <f t="shared" si="15"/>
        <v>0</v>
      </c>
      <c r="AN43" s="5"/>
      <c r="AO43" s="8">
        <f t="shared" si="16"/>
        <v>0</v>
      </c>
      <c r="AP43" s="5"/>
      <c r="AQ43" s="8">
        <f t="shared" si="17"/>
        <v>0</v>
      </c>
      <c r="AR43" s="5"/>
      <c r="AS43" s="8">
        <f t="shared" si="18"/>
        <v>0</v>
      </c>
      <c r="AT43" s="5"/>
      <c r="AU43" s="8">
        <f t="shared" si="19"/>
        <v>0</v>
      </c>
      <c r="AV43" s="5"/>
      <c r="AW43" s="8">
        <f t="shared" si="20"/>
        <v>0</v>
      </c>
      <c r="AX43" s="5"/>
      <c r="AY43" s="8">
        <f t="shared" si="21"/>
        <v>0</v>
      </c>
      <c r="AZ43" s="5"/>
      <c r="BA43" s="8">
        <f t="shared" si="22"/>
        <v>0</v>
      </c>
      <c r="BB43" s="5"/>
      <c r="BC43" s="8">
        <f t="shared" si="23"/>
        <v>0</v>
      </c>
      <c r="BD43" s="5"/>
      <c r="BE43" s="8">
        <f t="shared" si="24"/>
        <v>0</v>
      </c>
      <c r="BF43" s="5"/>
      <c r="BG43" s="8">
        <f t="shared" si="25"/>
        <v>0</v>
      </c>
      <c r="BH43" s="5"/>
      <c r="BI43" s="8">
        <f t="shared" si="26"/>
        <v>0</v>
      </c>
      <c r="BJ43" s="5"/>
      <c r="BK43" s="8">
        <f t="shared" si="27"/>
        <v>0</v>
      </c>
      <c r="BL43" s="5"/>
      <c r="BM43" s="8">
        <f t="shared" si="28"/>
        <v>0</v>
      </c>
      <c r="BN43" s="5"/>
      <c r="BO43" s="8">
        <f t="shared" si="29"/>
        <v>0</v>
      </c>
      <c r="BP43" s="5"/>
      <c r="BQ43" s="8">
        <f t="shared" si="30"/>
        <v>0</v>
      </c>
      <c r="BR43" s="5"/>
      <c r="BS43" s="8">
        <f t="shared" si="31"/>
        <v>0</v>
      </c>
      <c r="BT43" s="5"/>
      <c r="BU43" s="8">
        <f t="shared" si="32"/>
        <v>0</v>
      </c>
      <c r="BV43" s="5"/>
      <c r="BW43" s="8">
        <f t="shared" si="33"/>
        <v>0</v>
      </c>
      <c r="BX43" s="5"/>
      <c r="BY43" s="8">
        <f t="shared" si="34"/>
        <v>0</v>
      </c>
      <c r="BZ43" s="5"/>
      <c r="CA43" s="8">
        <f t="shared" si="35"/>
        <v>0</v>
      </c>
      <c r="CB43" s="5"/>
      <c r="CC43" s="8">
        <f t="shared" si="36"/>
        <v>0</v>
      </c>
      <c r="CD43" s="5"/>
      <c r="CE43" s="8">
        <f t="shared" si="37"/>
        <v>0</v>
      </c>
      <c r="CF43" s="5"/>
      <c r="CG43" s="8">
        <f t="shared" si="38"/>
        <v>0</v>
      </c>
      <c r="CH43" s="5"/>
      <c r="CI43" s="8">
        <f t="shared" si="39"/>
        <v>0</v>
      </c>
      <c r="CJ43" s="8">
        <f t="shared" si="40"/>
        <v>17</v>
      </c>
      <c r="CK43" s="8">
        <f t="shared" si="41"/>
        <v>1700</v>
      </c>
      <c r="CL43" s="147"/>
      <c r="CM43" s="147"/>
      <c r="CN43" s="147"/>
      <c r="CO43" s="147"/>
      <c r="CP43" s="147"/>
      <c r="CQ43" s="147"/>
    </row>
    <row r="44" spans="1:95" ht="15" customHeight="1" thickBot="1">
      <c r="A44" s="353">
        <v>35</v>
      </c>
      <c r="B44" s="828" t="s">
        <v>133</v>
      </c>
      <c r="C44" s="829"/>
      <c r="D44" s="829"/>
      <c r="E44" s="830"/>
      <c r="F44" s="237" t="s">
        <v>17</v>
      </c>
      <c r="G44" s="86">
        <v>1800</v>
      </c>
      <c r="H44" s="5"/>
      <c r="I44" s="8">
        <f t="shared" si="0"/>
        <v>0</v>
      </c>
      <c r="J44" s="5"/>
      <c r="K44" s="8">
        <f t="shared" si="1"/>
        <v>0</v>
      </c>
      <c r="L44" s="5"/>
      <c r="M44" s="8">
        <f t="shared" si="2"/>
        <v>0</v>
      </c>
      <c r="N44" s="5"/>
      <c r="O44" s="8">
        <f t="shared" si="3"/>
        <v>0</v>
      </c>
      <c r="P44" s="5"/>
      <c r="Q44" s="8">
        <f t="shared" si="4"/>
        <v>0</v>
      </c>
      <c r="R44" s="5"/>
      <c r="S44" s="8">
        <f t="shared" si="5"/>
        <v>0</v>
      </c>
      <c r="T44" s="5"/>
      <c r="U44" s="8">
        <f t="shared" si="6"/>
        <v>0</v>
      </c>
      <c r="V44" s="5"/>
      <c r="W44" s="8">
        <f t="shared" si="7"/>
        <v>0</v>
      </c>
      <c r="X44" s="5"/>
      <c r="Y44" s="8">
        <f t="shared" si="8"/>
        <v>0</v>
      </c>
      <c r="Z44" s="5"/>
      <c r="AA44" s="8">
        <f t="shared" si="9"/>
        <v>0</v>
      </c>
      <c r="AB44" s="5"/>
      <c r="AC44" s="8">
        <f t="shared" si="10"/>
        <v>0</v>
      </c>
      <c r="AD44" s="5"/>
      <c r="AE44" s="8">
        <f t="shared" si="11"/>
        <v>0</v>
      </c>
      <c r="AF44" s="5"/>
      <c r="AG44" s="8">
        <f t="shared" si="12"/>
        <v>0</v>
      </c>
      <c r="AH44" s="5"/>
      <c r="AI44" s="8">
        <f t="shared" si="13"/>
        <v>0</v>
      </c>
      <c r="AJ44" s="5">
        <f>4</f>
        <v>4</v>
      </c>
      <c r="AK44" s="8">
        <f t="shared" si="14"/>
        <v>7200</v>
      </c>
      <c r="AL44" s="5"/>
      <c r="AM44" s="8">
        <f t="shared" si="15"/>
        <v>0</v>
      </c>
      <c r="AN44" s="5"/>
      <c r="AO44" s="8">
        <f t="shared" si="16"/>
        <v>0</v>
      </c>
      <c r="AP44" s="5"/>
      <c r="AQ44" s="8">
        <f t="shared" si="17"/>
        <v>0</v>
      </c>
      <c r="AR44" s="5"/>
      <c r="AS44" s="8">
        <f t="shared" si="18"/>
        <v>0</v>
      </c>
      <c r="AT44" s="5"/>
      <c r="AU44" s="8">
        <f t="shared" si="19"/>
        <v>0</v>
      </c>
      <c r="AV44" s="5"/>
      <c r="AW44" s="8">
        <f t="shared" si="20"/>
        <v>0</v>
      </c>
      <c r="AX44" s="5"/>
      <c r="AY44" s="8">
        <f t="shared" si="21"/>
        <v>0</v>
      </c>
      <c r="AZ44" s="5"/>
      <c r="BA44" s="8">
        <f t="shared" si="22"/>
        <v>0</v>
      </c>
      <c r="BB44" s="5"/>
      <c r="BC44" s="8">
        <f t="shared" si="23"/>
        <v>0</v>
      </c>
      <c r="BD44" s="5"/>
      <c r="BE44" s="8">
        <f t="shared" si="24"/>
        <v>0</v>
      </c>
      <c r="BF44" s="5"/>
      <c r="BG44" s="8">
        <f t="shared" si="25"/>
        <v>0</v>
      </c>
      <c r="BH44" s="5"/>
      <c r="BI44" s="8">
        <f t="shared" si="26"/>
        <v>0</v>
      </c>
      <c r="BJ44" s="5"/>
      <c r="BK44" s="8">
        <f t="shared" si="27"/>
        <v>0</v>
      </c>
      <c r="BL44" s="5"/>
      <c r="BM44" s="8">
        <f t="shared" si="28"/>
        <v>0</v>
      </c>
      <c r="BN44" s="5"/>
      <c r="BO44" s="8">
        <f t="shared" si="29"/>
        <v>0</v>
      </c>
      <c r="BP44" s="5"/>
      <c r="BQ44" s="8">
        <f t="shared" si="30"/>
        <v>0</v>
      </c>
      <c r="BR44" s="5"/>
      <c r="BS44" s="8">
        <f t="shared" si="31"/>
        <v>0</v>
      </c>
      <c r="BT44" s="5"/>
      <c r="BU44" s="8">
        <f t="shared" si="32"/>
        <v>0</v>
      </c>
      <c r="BV44" s="5"/>
      <c r="BW44" s="8">
        <f t="shared" si="33"/>
        <v>0</v>
      </c>
      <c r="BX44" s="5"/>
      <c r="BY44" s="8">
        <f t="shared" si="34"/>
        <v>0</v>
      </c>
      <c r="BZ44" s="5"/>
      <c r="CA44" s="8">
        <f t="shared" si="35"/>
        <v>0</v>
      </c>
      <c r="CB44" s="5"/>
      <c r="CC44" s="8">
        <f t="shared" si="36"/>
        <v>0</v>
      </c>
      <c r="CD44" s="5"/>
      <c r="CE44" s="8">
        <f t="shared" si="37"/>
        <v>0</v>
      </c>
      <c r="CF44" s="5"/>
      <c r="CG44" s="8">
        <f t="shared" si="38"/>
        <v>0</v>
      </c>
      <c r="CH44" s="5"/>
      <c r="CI44" s="8">
        <f t="shared" si="39"/>
        <v>0</v>
      </c>
      <c r="CJ44" s="8">
        <f t="shared" si="40"/>
        <v>4</v>
      </c>
      <c r="CK44" s="8">
        <f t="shared" si="41"/>
        <v>7200</v>
      </c>
      <c r="CL44" s="147"/>
      <c r="CM44" s="147"/>
      <c r="CN44" s="147"/>
      <c r="CO44" s="147"/>
      <c r="CP44" s="147"/>
      <c r="CQ44" s="147"/>
    </row>
    <row r="45" spans="1:95" ht="15.75" customHeight="1" thickBot="1">
      <c r="A45" s="831" t="s">
        <v>51</v>
      </c>
      <c r="B45" s="832"/>
      <c r="C45" s="832"/>
      <c r="D45" s="832"/>
      <c r="E45" s="833"/>
      <c r="F45" s="237"/>
      <c r="G45" s="86"/>
      <c r="H45" s="5"/>
      <c r="I45" s="8">
        <f t="shared" si="0"/>
        <v>0</v>
      </c>
      <c r="J45" s="5"/>
      <c r="K45" s="8">
        <f t="shared" si="1"/>
        <v>0</v>
      </c>
      <c r="L45" s="5"/>
      <c r="M45" s="8">
        <f t="shared" si="2"/>
        <v>0</v>
      </c>
      <c r="N45" s="5"/>
      <c r="O45" s="8">
        <f t="shared" si="3"/>
        <v>0</v>
      </c>
      <c r="P45" s="5"/>
      <c r="Q45" s="8">
        <f t="shared" si="4"/>
        <v>0</v>
      </c>
      <c r="R45" s="5"/>
      <c r="S45" s="8">
        <f t="shared" si="5"/>
        <v>0</v>
      </c>
      <c r="T45" s="5"/>
      <c r="U45" s="8">
        <f t="shared" si="6"/>
        <v>0</v>
      </c>
      <c r="V45" s="5"/>
      <c r="W45" s="8">
        <f t="shared" si="7"/>
        <v>0</v>
      </c>
      <c r="X45" s="5"/>
      <c r="Y45" s="8">
        <f t="shared" si="8"/>
        <v>0</v>
      </c>
      <c r="Z45" s="5"/>
      <c r="AA45" s="8">
        <f t="shared" si="9"/>
        <v>0</v>
      </c>
      <c r="AB45" s="5"/>
      <c r="AC45" s="8">
        <f t="shared" si="10"/>
        <v>0</v>
      </c>
      <c r="AD45" s="5"/>
      <c r="AE45" s="8">
        <f t="shared" si="11"/>
        <v>0</v>
      </c>
      <c r="AF45" s="5"/>
      <c r="AG45" s="8">
        <f t="shared" si="12"/>
        <v>0</v>
      </c>
      <c r="AH45" s="5"/>
      <c r="AI45" s="8">
        <f t="shared" si="13"/>
        <v>0</v>
      </c>
      <c r="AJ45" s="5"/>
      <c r="AK45" s="8">
        <f t="shared" si="14"/>
        <v>0</v>
      </c>
      <c r="AL45" s="5"/>
      <c r="AM45" s="8">
        <f t="shared" si="15"/>
        <v>0</v>
      </c>
      <c r="AN45" s="5"/>
      <c r="AO45" s="8">
        <f t="shared" si="16"/>
        <v>0</v>
      </c>
      <c r="AP45" s="5"/>
      <c r="AQ45" s="8">
        <f t="shared" si="17"/>
        <v>0</v>
      </c>
      <c r="AR45" s="5"/>
      <c r="AS45" s="8">
        <f t="shared" si="18"/>
        <v>0</v>
      </c>
      <c r="AT45" s="5"/>
      <c r="AU45" s="8">
        <f t="shared" si="19"/>
        <v>0</v>
      </c>
      <c r="AV45" s="5"/>
      <c r="AW45" s="8">
        <f t="shared" si="20"/>
        <v>0</v>
      </c>
      <c r="AX45" s="5"/>
      <c r="AY45" s="8">
        <f t="shared" si="21"/>
        <v>0</v>
      </c>
      <c r="AZ45" s="5"/>
      <c r="BA45" s="8">
        <f t="shared" si="22"/>
        <v>0</v>
      </c>
      <c r="BB45" s="5"/>
      <c r="BC45" s="8">
        <f t="shared" si="23"/>
        <v>0</v>
      </c>
      <c r="BD45" s="5"/>
      <c r="BE45" s="8">
        <f t="shared" si="24"/>
        <v>0</v>
      </c>
      <c r="BF45" s="5"/>
      <c r="BG45" s="8">
        <f t="shared" si="25"/>
        <v>0</v>
      </c>
      <c r="BH45" s="5"/>
      <c r="BI45" s="8">
        <f t="shared" si="26"/>
        <v>0</v>
      </c>
      <c r="BJ45" s="5"/>
      <c r="BK45" s="8">
        <f t="shared" si="27"/>
        <v>0</v>
      </c>
      <c r="BL45" s="5"/>
      <c r="BM45" s="8">
        <f t="shared" si="28"/>
        <v>0</v>
      </c>
      <c r="BN45" s="5"/>
      <c r="BO45" s="8">
        <f t="shared" si="29"/>
        <v>0</v>
      </c>
      <c r="BP45" s="5"/>
      <c r="BQ45" s="8">
        <f t="shared" si="30"/>
        <v>0</v>
      </c>
      <c r="BR45" s="5"/>
      <c r="BS45" s="8">
        <f t="shared" si="31"/>
        <v>0</v>
      </c>
      <c r="BT45" s="5"/>
      <c r="BU45" s="8">
        <f t="shared" si="32"/>
        <v>0</v>
      </c>
      <c r="BV45" s="5"/>
      <c r="BW45" s="8">
        <f t="shared" si="33"/>
        <v>0</v>
      </c>
      <c r="BX45" s="5"/>
      <c r="BY45" s="8">
        <f t="shared" si="34"/>
        <v>0</v>
      </c>
      <c r="BZ45" s="5"/>
      <c r="CA45" s="8">
        <f t="shared" si="35"/>
        <v>0</v>
      </c>
      <c r="CB45" s="5"/>
      <c r="CC45" s="8">
        <f t="shared" si="36"/>
        <v>0</v>
      </c>
      <c r="CD45" s="5"/>
      <c r="CE45" s="8">
        <f t="shared" si="37"/>
        <v>0</v>
      </c>
      <c r="CF45" s="5"/>
      <c r="CG45" s="8">
        <f t="shared" si="38"/>
        <v>0</v>
      </c>
      <c r="CH45" s="5"/>
      <c r="CI45" s="8">
        <f t="shared" si="39"/>
        <v>0</v>
      </c>
      <c r="CJ45" s="8">
        <f t="shared" si="40"/>
        <v>0</v>
      </c>
      <c r="CK45" s="8">
        <f t="shared" si="41"/>
        <v>0</v>
      </c>
      <c r="CL45" s="147"/>
      <c r="CM45" s="147"/>
      <c r="CN45" s="147"/>
      <c r="CO45" s="147"/>
      <c r="CP45" s="147"/>
      <c r="CQ45" s="147"/>
    </row>
    <row r="46" spans="1:95" ht="15" customHeight="1">
      <c r="A46" s="354">
        <v>36</v>
      </c>
      <c r="B46" s="836" t="s">
        <v>80</v>
      </c>
      <c r="C46" s="837"/>
      <c r="D46" s="837"/>
      <c r="E46" s="838"/>
      <c r="F46" s="86" t="s">
        <v>44</v>
      </c>
      <c r="G46" s="86">
        <v>850</v>
      </c>
      <c r="H46" s="5"/>
      <c r="I46" s="8">
        <f t="shared" si="0"/>
        <v>0</v>
      </c>
      <c r="J46" s="5"/>
      <c r="K46" s="8">
        <f t="shared" si="1"/>
        <v>0</v>
      </c>
      <c r="L46" s="5"/>
      <c r="M46" s="8">
        <f t="shared" si="2"/>
        <v>0</v>
      </c>
      <c r="N46" s="5"/>
      <c r="O46" s="8">
        <f t="shared" si="3"/>
        <v>0</v>
      </c>
      <c r="P46" s="5"/>
      <c r="Q46" s="8">
        <f t="shared" si="4"/>
        <v>0</v>
      </c>
      <c r="R46" s="5"/>
      <c r="S46" s="8">
        <f t="shared" si="5"/>
        <v>0</v>
      </c>
      <c r="T46" s="5"/>
      <c r="U46" s="8">
        <f t="shared" si="6"/>
        <v>0</v>
      </c>
      <c r="V46" s="5"/>
      <c r="W46" s="8">
        <f t="shared" si="7"/>
        <v>0</v>
      </c>
      <c r="X46" s="5"/>
      <c r="Y46" s="8">
        <f t="shared" si="8"/>
        <v>0</v>
      </c>
      <c r="Z46" s="5"/>
      <c r="AA46" s="8">
        <f t="shared" si="9"/>
        <v>0</v>
      </c>
      <c r="AB46" s="5"/>
      <c r="AC46" s="8">
        <f t="shared" si="10"/>
        <v>0</v>
      </c>
      <c r="AD46" s="5"/>
      <c r="AE46" s="8">
        <f t="shared" si="11"/>
        <v>0</v>
      </c>
      <c r="AF46" s="5"/>
      <c r="AG46" s="8">
        <f t="shared" si="12"/>
        <v>0</v>
      </c>
      <c r="AH46" s="5"/>
      <c r="AI46" s="8">
        <f t="shared" si="13"/>
        <v>0</v>
      </c>
      <c r="AJ46" s="5"/>
      <c r="AK46" s="8">
        <f t="shared" si="14"/>
        <v>0</v>
      </c>
      <c r="AL46" s="5"/>
      <c r="AM46" s="8">
        <f t="shared" si="15"/>
        <v>0</v>
      </c>
      <c r="AN46" s="5"/>
      <c r="AO46" s="8">
        <f t="shared" si="16"/>
        <v>0</v>
      </c>
      <c r="AP46" s="5"/>
      <c r="AQ46" s="8">
        <f t="shared" si="17"/>
        <v>0</v>
      </c>
      <c r="AR46" s="5"/>
      <c r="AS46" s="8">
        <f t="shared" si="18"/>
        <v>0</v>
      </c>
      <c r="AT46" s="5"/>
      <c r="AU46" s="8">
        <f t="shared" si="19"/>
        <v>0</v>
      </c>
      <c r="AV46" s="5"/>
      <c r="AW46" s="8">
        <f t="shared" si="20"/>
        <v>0</v>
      </c>
      <c r="AX46" s="5"/>
      <c r="AY46" s="8">
        <f t="shared" si="21"/>
        <v>0</v>
      </c>
      <c r="AZ46" s="5"/>
      <c r="BA46" s="8">
        <f t="shared" si="22"/>
        <v>0</v>
      </c>
      <c r="BB46" s="5"/>
      <c r="BC46" s="8">
        <f t="shared" si="23"/>
        <v>0</v>
      </c>
      <c r="BD46" s="5"/>
      <c r="BE46" s="8">
        <f t="shared" si="24"/>
        <v>0</v>
      </c>
      <c r="BF46" s="5"/>
      <c r="BG46" s="8">
        <f t="shared" si="25"/>
        <v>0</v>
      </c>
      <c r="BH46" s="5"/>
      <c r="BI46" s="8">
        <f t="shared" si="26"/>
        <v>0</v>
      </c>
      <c r="BJ46" s="5"/>
      <c r="BK46" s="8">
        <f t="shared" si="27"/>
        <v>0</v>
      </c>
      <c r="BL46" s="5"/>
      <c r="BM46" s="8">
        <f t="shared" si="28"/>
        <v>0</v>
      </c>
      <c r="BN46" s="5"/>
      <c r="BO46" s="8">
        <f t="shared" si="29"/>
        <v>0</v>
      </c>
      <c r="BP46" s="595">
        <f>20*0</f>
        <v>0</v>
      </c>
      <c r="BQ46" s="596">
        <f t="shared" si="30"/>
        <v>0</v>
      </c>
      <c r="BR46" s="5"/>
      <c r="BS46" s="8">
        <f t="shared" si="31"/>
        <v>0</v>
      </c>
      <c r="BT46" s="5"/>
      <c r="BU46" s="8">
        <f t="shared" si="32"/>
        <v>0</v>
      </c>
      <c r="BV46" s="5"/>
      <c r="BW46" s="8">
        <f t="shared" si="33"/>
        <v>0</v>
      </c>
      <c r="BX46" s="5"/>
      <c r="BY46" s="8">
        <f t="shared" si="34"/>
        <v>0</v>
      </c>
      <c r="BZ46" s="5"/>
      <c r="CA46" s="8">
        <f t="shared" si="35"/>
        <v>0</v>
      </c>
      <c r="CB46" s="5"/>
      <c r="CC46" s="8">
        <f t="shared" si="36"/>
        <v>0</v>
      </c>
      <c r="CD46" s="5"/>
      <c r="CE46" s="8">
        <f t="shared" si="37"/>
        <v>0</v>
      </c>
      <c r="CF46" s="5"/>
      <c r="CG46" s="8">
        <f t="shared" si="38"/>
        <v>0</v>
      </c>
      <c r="CH46" s="5"/>
      <c r="CI46" s="8">
        <f t="shared" si="39"/>
        <v>0</v>
      </c>
      <c r="CJ46" s="8">
        <f t="shared" si="40"/>
        <v>0</v>
      </c>
      <c r="CK46" s="8">
        <f t="shared" si="41"/>
        <v>0</v>
      </c>
      <c r="CL46" s="147"/>
      <c r="CM46" s="147"/>
      <c r="CN46" s="147"/>
      <c r="CO46" s="147"/>
      <c r="CP46" s="147"/>
      <c r="CQ46" s="147"/>
    </row>
    <row r="47" spans="1:95" ht="15" customHeight="1">
      <c r="A47" s="173">
        <v>37</v>
      </c>
      <c r="B47" s="817" t="s">
        <v>101</v>
      </c>
      <c r="C47" s="818"/>
      <c r="D47" s="818"/>
      <c r="E47" s="819"/>
      <c r="F47" s="86" t="s">
        <v>44</v>
      </c>
      <c r="G47" s="86"/>
      <c r="H47" s="5">
        <v>75</v>
      </c>
      <c r="I47" s="8">
        <v>57460</v>
      </c>
      <c r="J47" s="5"/>
      <c r="K47" s="8">
        <f t="shared" si="1"/>
        <v>0</v>
      </c>
      <c r="L47" s="5"/>
      <c r="M47" s="8">
        <f t="shared" si="2"/>
        <v>0</v>
      </c>
      <c r="N47" s="5"/>
      <c r="O47" s="8">
        <f t="shared" si="3"/>
        <v>0</v>
      </c>
      <c r="P47" s="5">
        <v>179</v>
      </c>
      <c r="Q47" s="8">
        <v>143899</v>
      </c>
      <c r="R47" s="5"/>
      <c r="S47" s="8">
        <f t="shared" si="5"/>
        <v>0</v>
      </c>
      <c r="T47" s="5"/>
      <c r="U47" s="8">
        <f t="shared" si="6"/>
        <v>0</v>
      </c>
      <c r="V47" s="5"/>
      <c r="W47" s="8">
        <f t="shared" si="7"/>
        <v>0</v>
      </c>
      <c r="X47" s="5"/>
      <c r="Y47" s="8">
        <f t="shared" si="8"/>
        <v>0</v>
      </c>
      <c r="Z47" s="5">
        <v>285</v>
      </c>
      <c r="AA47" s="8">
        <v>242618</v>
      </c>
      <c r="AB47" s="5"/>
      <c r="AC47" s="8">
        <f t="shared" si="10"/>
        <v>0</v>
      </c>
      <c r="AD47" s="5">
        <v>120</v>
      </c>
      <c r="AE47" s="8">
        <v>96512</v>
      </c>
      <c r="AF47" s="5">
        <v>57</v>
      </c>
      <c r="AG47" s="8">
        <v>47885</v>
      </c>
      <c r="AH47" s="5">
        <v>175</v>
      </c>
      <c r="AI47" s="8">
        <v>136951</v>
      </c>
      <c r="AJ47" s="5"/>
      <c r="AK47" s="8">
        <f t="shared" si="14"/>
        <v>0</v>
      </c>
      <c r="AL47" s="5"/>
      <c r="AM47" s="8">
        <f t="shared" si="15"/>
        <v>0</v>
      </c>
      <c r="AN47" s="5">
        <v>125</v>
      </c>
      <c r="AO47" s="8">
        <v>99356</v>
      </c>
      <c r="AP47" s="5"/>
      <c r="AQ47" s="8">
        <f t="shared" si="17"/>
        <v>0</v>
      </c>
      <c r="AR47" s="5"/>
      <c r="AS47" s="8">
        <f t="shared" si="18"/>
        <v>0</v>
      </c>
      <c r="AT47" s="5"/>
      <c r="AU47" s="8">
        <f t="shared" si="19"/>
        <v>0</v>
      </c>
      <c r="AV47" s="5"/>
      <c r="AW47" s="8">
        <f t="shared" si="20"/>
        <v>0</v>
      </c>
      <c r="AX47" s="5"/>
      <c r="AY47" s="8">
        <f t="shared" si="21"/>
        <v>0</v>
      </c>
      <c r="AZ47" s="5"/>
      <c r="BA47" s="8">
        <f t="shared" si="22"/>
        <v>0</v>
      </c>
      <c r="BB47" s="5"/>
      <c r="BC47" s="8">
        <f t="shared" si="23"/>
        <v>0</v>
      </c>
      <c r="BD47" s="5"/>
      <c r="BE47" s="8">
        <f t="shared" si="24"/>
        <v>0</v>
      </c>
      <c r="BF47" s="5"/>
      <c r="BG47" s="8">
        <f t="shared" si="25"/>
        <v>0</v>
      </c>
      <c r="BH47" s="5"/>
      <c r="BI47" s="8">
        <f t="shared" si="26"/>
        <v>0</v>
      </c>
      <c r="BJ47" s="5">
        <v>150</v>
      </c>
      <c r="BK47" s="8">
        <v>122287</v>
      </c>
      <c r="BL47" s="5"/>
      <c r="BM47" s="8">
        <f t="shared" si="28"/>
        <v>0</v>
      </c>
      <c r="BN47" s="5"/>
      <c r="BO47" s="8">
        <f t="shared" si="29"/>
        <v>0</v>
      </c>
      <c r="BP47" s="5"/>
      <c r="BQ47" s="8">
        <f t="shared" si="30"/>
        <v>0</v>
      </c>
      <c r="BR47" s="595">
        <f>78*0+14</f>
        <v>14</v>
      </c>
      <c r="BS47" s="596">
        <f>G47*BR47*0+66000*0+12000</f>
        <v>12000</v>
      </c>
      <c r="BT47" s="5"/>
      <c r="BU47" s="8">
        <f t="shared" si="32"/>
        <v>0</v>
      </c>
      <c r="BV47" s="5"/>
      <c r="BW47" s="8">
        <f t="shared" si="33"/>
        <v>0</v>
      </c>
      <c r="BX47" s="5"/>
      <c r="BY47" s="8">
        <f t="shared" si="34"/>
        <v>0</v>
      </c>
      <c r="BZ47" s="5"/>
      <c r="CA47" s="8">
        <f t="shared" si="35"/>
        <v>0</v>
      </c>
      <c r="CB47" s="5"/>
      <c r="CC47" s="8">
        <f t="shared" si="36"/>
        <v>0</v>
      </c>
      <c r="CD47" s="5"/>
      <c r="CE47" s="8">
        <f t="shared" si="37"/>
        <v>0</v>
      </c>
      <c r="CF47" s="5">
        <v>29</v>
      </c>
      <c r="CG47" s="8">
        <v>22788</v>
      </c>
      <c r="CH47" s="5"/>
      <c r="CI47" s="8">
        <f t="shared" si="39"/>
        <v>0</v>
      </c>
      <c r="CJ47" s="8">
        <f t="shared" si="40"/>
        <v>1209</v>
      </c>
      <c r="CK47" s="8">
        <f t="shared" si="41"/>
        <v>981756</v>
      </c>
      <c r="CL47" s="147"/>
      <c r="CM47" s="147"/>
      <c r="CN47" s="147"/>
      <c r="CO47" s="147"/>
      <c r="CP47" s="147"/>
      <c r="CQ47" s="147"/>
    </row>
    <row r="48" spans="1:95" ht="15" customHeight="1">
      <c r="A48" s="173">
        <v>38</v>
      </c>
      <c r="B48" s="813" t="s">
        <v>254</v>
      </c>
      <c r="C48" s="814"/>
      <c r="D48" s="814"/>
      <c r="E48" s="815"/>
      <c r="F48" s="86" t="s">
        <v>44</v>
      </c>
      <c r="G48" s="86">
        <v>400</v>
      </c>
      <c r="H48" s="5"/>
      <c r="I48" s="8">
        <f t="shared" si="0"/>
        <v>0</v>
      </c>
      <c r="J48" s="5"/>
      <c r="K48" s="8">
        <f t="shared" si="1"/>
        <v>0</v>
      </c>
      <c r="L48" s="5"/>
      <c r="M48" s="8">
        <f t="shared" si="2"/>
        <v>0</v>
      </c>
      <c r="N48" s="5"/>
      <c r="O48" s="8">
        <f t="shared" si="3"/>
        <v>0</v>
      </c>
      <c r="P48" s="5"/>
      <c r="Q48" s="8">
        <f t="shared" si="4"/>
        <v>0</v>
      </c>
      <c r="R48" s="5"/>
      <c r="S48" s="8">
        <f t="shared" si="5"/>
        <v>0</v>
      </c>
      <c r="T48" s="5"/>
      <c r="U48" s="8">
        <f t="shared" si="6"/>
        <v>0</v>
      </c>
      <c r="V48" s="5"/>
      <c r="W48" s="8">
        <f t="shared" si="7"/>
        <v>0</v>
      </c>
      <c r="X48" s="5"/>
      <c r="Y48" s="8">
        <f t="shared" si="8"/>
        <v>0</v>
      </c>
      <c r="Z48" s="5"/>
      <c r="AA48" s="8">
        <f t="shared" si="9"/>
        <v>0</v>
      </c>
      <c r="AB48" s="5"/>
      <c r="AC48" s="8">
        <f t="shared" si="10"/>
        <v>0</v>
      </c>
      <c r="AD48" s="5"/>
      <c r="AE48" s="8">
        <f t="shared" si="11"/>
        <v>0</v>
      </c>
      <c r="AF48" s="5"/>
      <c r="AG48" s="8">
        <f t="shared" si="12"/>
        <v>0</v>
      </c>
      <c r="AH48" s="5"/>
      <c r="AI48" s="8">
        <f t="shared" si="13"/>
        <v>0</v>
      </c>
      <c r="AJ48" s="5"/>
      <c r="AK48" s="8">
        <f t="shared" si="14"/>
        <v>0</v>
      </c>
      <c r="AL48" s="5"/>
      <c r="AM48" s="8">
        <f t="shared" si="15"/>
        <v>0</v>
      </c>
      <c r="AN48" s="5"/>
      <c r="AO48" s="8">
        <f t="shared" si="16"/>
        <v>0</v>
      </c>
      <c r="AP48" s="5"/>
      <c r="AQ48" s="8">
        <f t="shared" si="17"/>
        <v>0</v>
      </c>
      <c r="AR48" s="5"/>
      <c r="AS48" s="8">
        <f t="shared" si="18"/>
        <v>0</v>
      </c>
      <c r="AT48" s="5"/>
      <c r="AU48" s="8">
        <f t="shared" si="19"/>
        <v>0</v>
      </c>
      <c r="AV48" s="5"/>
      <c r="AW48" s="8">
        <f t="shared" si="20"/>
        <v>0</v>
      </c>
      <c r="AX48" s="5"/>
      <c r="AY48" s="8">
        <f t="shared" si="21"/>
        <v>0</v>
      </c>
      <c r="AZ48" s="5"/>
      <c r="BA48" s="8">
        <f t="shared" si="22"/>
        <v>0</v>
      </c>
      <c r="BB48" s="5"/>
      <c r="BC48" s="8">
        <f t="shared" si="23"/>
        <v>0</v>
      </c>
      <c r="BD48" s="5"/>
      <c r="BE48" s="8">
        <f t="shared" si="24"/>
        <v>0</v>
      </c>
      <c r="BF48" s="5"/>
      <c r="BG48" s="8">
        <f t="shared" si="25"/>
        <v>0</v>
      </c>
      <c r="BH48" s="5"/>
      <c r="BI48" s="8">
        <f t="shared" si="26"/>
        <v>0</v>
      </c>
      <c r="BJ48" s="5"/>
      <c r="BK48" s="8">
        <f t="shared" si="27"/>
        <v>0</v>
      </c>
      <c r="BL48" s="5"/>
      <c r="BM48" s="8">
        <f t="shared" si="28"/>
        <v>0</v>
      </c>
      <c r="BN48" s="5"/>
      <c r="BO48" s="8">
        <f t="shared" si="29"/>
        <v>0</v>
      </c>
      <c r="BP48" s="5"/>
      <c r="BQ48" s="8">
        <f t="shared" si="30"/>
        <v>0</v>
      </c>
      <c r="BR48" s="5"/>
      <c r="BS48" s="8">
        <f t="shared" si="31"/>
        <v>0</v>
      </c>
      <c r="BT48" s="5"/>
      <c r="BU48" s="8">
        <f t="shared" si="32"/>
        <v>0</v>
      </c>
      <c r="BV48" s="5"/>
      <c r="BW48" s="8">
        <f t="shared" si="33"/>
        <v>0</v>
      </c>
      <c r="BX48" s="5"/>
      <c r="BY48" s="8">
        <f t="shared" si="34"/>
        <v>0</v>
      </c>
      <c r="BZ48" s="5"/>
      <c r="CA48" s="8">
        <f t="shared" si="35"/>
        <v>0</v>
      </c>
      <c r="CB48" s="5"/>
      <c r="CC48" s="8">
        <f t="shared" si="36"/>
        <v>0</v>
      </c>
      <c r="CD48" s="5"/>
      <c r="CE48" s="8">
        <f t="shared" si="37"/>
        <v>0</v>
      </c>
      <c r="CF48" s="5"/>
      <c r="CG48" s="8">
        <f t="shared" si="38"/>
        <v>0</v>
      </c>
      <c r="CH48" s="5"/>
      <c r="CI48" s="8">
        <f t="shared" si="39"/>
        <v>0</v>
      </c>
      <c r="CJ48" s="8">
        <f t="shared" si="40"/>
        <v>0</v>
      </c>
      <c r="CK48" s="8">
        <f t="shared" si="41"/>
        <v>0</v>
      </c>
      <c r="CL48" s="147"/>
      <c r="CM48" s="147"/>
      <c r="CN48" s="147"/>
      <c r="CO48" s="147"/>
      <c r="CP48" s="147"/>
      <c r="CQ48" s="147"/>
    </row>
    <row r="49" spans="1:95" ht="15" customHeight="1">
      <c r="A49" s="173">
        <v>39</v>
      </c>
      <c r="B49" s="817" t="s">
        <v>52</v>
      </c>
      <c r="C49" s="818"/>
      <c r="D49" s="818"/>
      <c r="E49" s="819"/>
      <c r="F49" s="86" t="s">
        <v>17</v>
      </c>
      <c r="G49" s="86">
        <v>2700</v>
      </c>
      <c r="H49" s="5">
        <v>1</v>
      </c>
      <c r="I49" s="8">
        <f t="shared" si="0"/>
        <v>2700</v>
      </c>
      <c r="J49" s="5"/>
      <c r="K49" s="8">
        <f t="shared" si="1"/>
        <v>0</v>
      </c>
      <c r="L49" s="5"/>
      <c r="M49" s="8">
        <f t="shared" si="2"/>
        <v>0</v>
      </c>
      <c r="N49" s="5"/>
      <c r="O49" s="8">
        <f t="shared" si="3"/>
        <v>0</v>
      </c>
      <c r="P49" s="5">
        <v>4</v>
      </c>
      <c r="Q49" s="8">
        <f t="shared" si="4"/>
        <v>10800</v>
      </c>
      <c r="R49" s="5"/>
      <c r="S49" s="8">
        <f t="shared" si="5"/>
        <v>0</v>
      </c>
      <c r="T49" s="5"/>
      <c r="U49" s="8">
        <f t="shared" si="6"/>
        <v>0</v>
      </c>
      <c r="V49" s="5"/>
      <c r="W49" s="8">
        <f t="shared" si="7"/>
        <v>0</v>
      </c>
      <c r="X49" s="5"/>
      <c r="Y49" s="8">
        <f t="shared" si="8"/>
        <v>0</v>
      </c>
      <c r="Z49" s="5"/>
      <c r="AA49" s="8">
        <f t="shared" si="9"/>
        <v>0</v>
      </c>
      <c r="AB49" s="5"/>
      <c r="AC49" s="8">
        <f t="shared" si="10"/>
        <v>0</v>
      </c>
      <c r="AD49" s="5"/>
      <c r="AE49" s="8">
        <f t="shared" si="11"/>
        <v>0</v>
      </c>
      <c r="AF49" s="5">
        <v>1</v>
      </c>
      <c r="AG49" s="8">
        <f t="shared" si="12"/>
        <v>2700</v>
      </c>
      <c r="AH49" s="5"/>
      <c r="AI49" s="8">
        <f t="shared" si="13"/>
        <v>0</v>
      </c>
      <c r="AJ49" s="5"/>
      <c r="AK49" s="8">
        <f t="shared" si="14"/>
        <v>0</v>
      </c>
      <c r="AL49" s="5"/>
      <c r="AM49" s="8">
        <f t="shared" si="15"/>
        <v>0</v>
      </c>
      <c r="AN49" s="5"/>
      <c r="AO49" s="8">
        <f t="shared" si="16"/>
        <v>0</v>
      </c>
      <c r="AP49" s="5"/>
      <c r="AQ49" s="8">
        <f t="shared" si="17"/>
        <v>0</v>
      </c>
      <c r="AR49" s="5"/>
      <c r="AS49" s="8">
        <f t="shared" si="18"/>
        <v>0</v>
      </c>
      <c r="AT49" s="5"/>
      <c r="AU49" s="8">
        <f t="shared" si="19"/>
        <v>0</v>
      </c>
      <c r="AV49" s="5"/>
      <c r="AW49" s="8">
        <f t="shared" si="20"/>
        <v>0</v>
      </c>
      <c r="AX49" s="5"/>
      <c r="AY49" s="8">
        <f t="shared" si="21"/>
        <v>0</v>
      </c>
      <c r="AZ49" s="5"/>
      <c r="BA49" s="8">
        <f t="shared" si="22"/>
        <v>0</v>
      </c>
      <c r="BB49" s="5"/>
      <c r="BC49" s="8">
        <f t="shared" si="23"/>
        <v>0</v>
      </c>
      <c r="BD49" s="5"/>
      <c r="BE49" s="8">
        <f t="shared" si="24"/>
        <v>0</v>
      </c>
      <c r="BF49" s="5"/>
      <c r="BG49" s="8">
        <f t="shared" si="25"/>
        <v>0</v>
      </c>
      <c r="BH49" s="5"/>
      <c r="BI49" s="8">
        <f t="shared" si="26"/>
        <v>0</v>
      </c>
      <c r="BJ49" s="5"/>
      <c r="BK49" s="8">
        <f t="shared" si="27"/>
        <v>0</v>
      </c>
      <c r="BL49" s="5"/>
      <c r="BM49" s="8">
        <f t="shared" si="28"/>
        <v>0</v>
      </c>
      <c r="BN49" s="5"/>
      <c r="BO49" s="8">
        <f t="shared" si="29"/>
        <v>0</v>
      </c>
      <c r="BP49" s="5"/>
      <c r="BQ49" s="8">
        <f t="shared" si="30"/>
        <v>0</v>
      </c>
      <c r="BR49" s="5"/>
      <c r="BS49" s="8">
        <f t="shared" si="31"/>
        <v>0</v>
      </c>
      <c r="BT49" s="5"/>
      <c r="BU49" s="8">
        <f t="shared" si="32"/>
        <v>0</v>
      </c>
      <c r="BV49" s="5"/>
      <c r="BW49" s="8">
        <f t="shared" si="33"/>
        <v>0</v>
      </c>
      <c r="BX49" s="5"/>
      <c r="BY49" s="8">
        <f t="shared" si="34"/>
        <v>0</v>
      </c>
      <c r="BZ49" s="5"/>
      <c r="CA49" s="8">
        <f t="shared" si="35"/>
        <v>0</v>
      </c>
      <c r="CB49" s="5"/>
      <c r="CC49" s="8">
        <f t="shared" si="36"/>
        <v>0</v>
      </c>
      <c r="CD49" s="5"/>
      <c r="CE49" s="8">
        <f t="shared" si="37"/>
        <v>0</v>
      </c>
      <c r="CF49" s="5"/>
      <c r="CG49" s="8">
        <f t="shared" si="38"/>
        <v>0</v>
      </c>
      <c r="CH49" s="5"/>
      <c r="CI49" s="8">
        <f t="shared" si="39"/>
        <v>0</v>
      </c>
      <c r="CJ49" s="8">
        <f t="shared" si="40"/>
        <v>6</v>
      </c>
      <c r="CK49" s="8">
        <f t="shared" si="41"/>
        <v>16200</v>
      </c>
      <c r="CL49" s="147"/>
      <c r="CM49" s="147"/>
      <c r="CN49" s="147"/>
      <c r="CO49" s="147"/>
      <c r="CP49" s="147"/>
      <c r="CQ49" s="147"/>
    </row>
    <row r="50" spans="1:95" ht="15" customHeight="1">
      <c r="A50" s="173">
        <v>40</v>
      </c>
      <c r="B50" s="817" t="s">
        <v>53</v>
      </c>
      <c r="C50" s="818"/>
      <c r="D50" s="818"/>
      <c r="E50" s="819"/>
      <c r="F50" s="86" t="s">
        <v>17</v>
      </c>
      <c r="G50" s="86">
        <v>3700</v>
      </c>
      <c r="H50" s="5"/>
      <c r="I50" s="8">
        <f t="shared" si="0"/>
        <v>0</v>
      </c>
      <c r="J50" s="5"/>
      <c r="K50" s="8">
        <f t="shared" si="1"/>
        <v>0</v>
      </c>
      <c r="L50" s="5"/>
      <c r="M50" s="8">
        <f t="shared" si="2"/>
        <v>0</v>
      </c>
      <c r="N50" s="5"/>
      <c r="O50" s="8">
        <f t="shared" si="3"/>
        <v>0</v>
      </c>
      <c r="P50" s="5"/>
      <c r="Q50" s="8">
        <f t="shared" si="4"/>
        <v>0</v>
      </c>
      <c r="R50" s="5"/>
      <c r="S50" s="8">
        <f t="shared" si="5"/>
        <v>0</v>
      </c>
      <c r="T50" s="5"/>
      <c r="U50" s="8">
        <f t="shared" si="6"/>
        <v>0</v>
      </c>
      <c r="V50" s="5"/>
      <c r="W50" s="8">
        <f t="shared" si="7"/>
        <v>0</v>
      </c>
      <c r="X50" s="5"/>
      <c r="Y50" s="8">
        <f t="shared" si="8"/>
        <v>0</v>
      </c>
      <c r="Z50" s="5"/>
      <c r="AA50" s="8">
        <f t="shared" si="9"/>
        <v>0</v>
      </c>
      <c r="AB50" s="5"/>
      <c r="AC50" s="8">
        <f t="shared" si="10"/>
        <v>0</v>
      </c>
      <c r="AD50" s="5"/>
      <c r="AE50" s="8">
        <f t="shared" si="11"/>
        <v>0</v>
      </c>
      <c r="AF50" s="5"/>
      <c r="AG50" s="8">
        <f t="shared" si="12"/>
        <v>0</v>
      </c>
      <c r="AH50" s="5"/>
      <c r="AI50" s="8">
        <f t="shared" si="13"/>
        <v>0</v>
      </c>
      <c r="AJ50" s="5"/>
      <c r="AK50" s="8">
        <f t="shared" si="14"/>
        <v>0</v>
      </c>
      <c r="AL50" s="5"/>
      <c r="AM50" s="8">
        <f t="shared" si="15"/>
        <v>0</v>
      </c>
      <c r="AN50" s="5">
        <v>1</v>
      </c>
      <c r="AO50" s="8">
        <f t="shared" si="16"/>
        <v>3700</v>
      </c>
      <c r="AP50" s="5"/>
      <c r="AQ50" s="8">
        <f t="shared" si="17"/>
        <v>0</v>
      </c>
      <c r="AR50" s="5"/>
      <c r="AS50" s="8">
        <f t="shared" si="18"/>
        <v>0</v>
      </c>
      <c r="AT50" s="5"/>
      <c r="AU50" s="8">
        <f t="shared" si="19"/>
        <v>0</v>
      </c>
      <c r="AV50" s="5"/>
      <c r="AW50" s="8">
        <f t="shared" si="20"/>
        <v>0</v>
      </c>
      <c r="AX50" s="5"/>
      <c r="AY50" s="8">
        <f t="shared" si="21"/>
        <v>0</v>
      </c>
      <c r="AZ50" s="5"/>
      <c r="BA50" s="8">
        <f t="shared" si="22"/>
        <v>0</v>
      </c>
      <c r="BB50" s="5"/>
      <c r="BC50" s="8">
        <f t="shared" si="23"/>
        <v>0</v>
      </c>
      <c r="BD50" s="5"/>
      <c r="BE50" s="8">
        <f t="shared" si="24"/>
        <v>0</v>
      </c>
      <c r="BF50" s="5"/>
      <c r="BG50" s="8">
        <f t="shared" si="25"/>
        <v>0</v>
      </c>
      <c r="BH50" s="5"/>
      <c r="BI50" s="8">
        <f t="shared" si="26"/>
        <v>0</v>
      </c>
      <c r="BJ50" s="5"/>
      <c r="BK50" s="8">
        <f t="shared" si="27"/>
        <v>0</v>
      </c>
      <c r="BL50" s="5"/>
      <c r="BM50" s="8">
        <f t="shared" si="28"/>
        <v>0</v>
      </c>
      <c r="BN50" s="5"/>
      <c r="BO50" s="8">
        <f t="shared" si="29"/>
        <v>0</v>
      </c>
      <c r="BP50" s="5"/>
      <c r="BQ50" s="8">
        <f t="shared" si="30"/>
        <v>0</v>
      </c>
      <c r="BR50" s="5"/>
      <c r="BS50" s="8">
        <f t="shared" si="31"/>
        <v>0</v>
      </c>
      <c r="BT50" s="5"/>
      <c r="BU50" s="8">
        <f t="shared" si="32"/>
        <v>0</v>
      </c>
      <c r="BV50" s="5"/>
      <c r="BW50" s="8">
        <f t="shared" si="33"/>
        <v>0</v>
      </c>
      <c r="BX50" s="5"/>
      <c r="BY50" s="8">
        <f t="shared" si="34"/>
        <v>0</v>
      </c>
      <c r="BZ50" s="5"/>
      <c r="CA50" s="8">
        <f t="shared" si="35"/>
        <v>0</v>
      </c>
      <c r="CB50" s="5"/>
      <c r="CC50" s="8">
        <f t="shared" si="36"/>
        <v>0</v>
      </c>
      <c r="CD50" s="5"/>
      <c r="CE50" s="8">
        <f t="shared" si="37"/>
        <v>0</v>
      </c>
      <c r="CF50" s="5"/>
      <c r="CG50" s="8">
        <f t="shared" si="38"/>
        <v>0</v>
      </c>
      <c r="CH50" s="5"/>
      <c r="CI50" s="8">
        <f t="shared" si="39"/>
        <v>0</v>
      </c>
      <c r="CJ50" s="8">
        <f t="shared" si="40"/>
        <v>1</v>
      </c>
      <c r="CK50" s="8">
        <f t="shared" si="41"/>
        <v>3700</v>
      </c>
      <c r="CL50" s="147"/>
      <c r="CM50" s="147"/>
      <c r="CN50" s="147"/>
      <c r="CO50" s="147"/>
      <c r="CP50" s="147"/>
      <c r="CQ50" s="147"/>
    </row>
    <row r="51" spans="1:95" ht="15" customHeight="1">
      <c r="A51" s="173">
        <v>41</v>
      </c>
      <c r="B51" s="817" t="s">
        <v>259</v>
      </c>
      <c r="C51" s="818"/>
      <c r="D51" s="818"/>
      <c r="E51" s="819"/>
      <c r="F51" s="86" t="s">
        <v>17</v>
      </c>
      <c r="G51" s="86">
        <v>12500</v>
      </c>
      <c r="H51" s="5"/>
      <c r="I51" s="8">
        <f t="shared" si="0"/>
        <v>0</v>
      </c>
      <c r="J51" s="5"/>
      <c r="K51" s="8">
        <f t="shared" si="1"/>
        <v>0</v>
      </c>
      <c r="L51" s="5"/>
      <c r="M51" s="8">
        <f t="shared" si="2"/>
        <v>0</v>
      </c>
      <c r="N51" s="5"/>
      <c r="O51" s="8">
        <f t="shared" si="3"/>
        <v>0</v>
      </c>
      <c r="P51" s="5">
        <v>1</v>
      </c>
      <c r="Q51" s="8">
        <f t="shared" si="4"/>
        <v>12500</v>
      </c>
      <c r="R51" s="5"/>
      <c r="S51" s="8">
        <f t="shared" si="5"/>
        <v>0</v>
      </c>
      <c r="T51" s="5"/>
      <c r="U51" s="8">
        <f t="shared" si="6"/>
        <v>0</v>
      </c>
      <c r="V51" s="5"/>
      <c r="W51" s="8">
        <f t="shared" si="7"/>
        <v>0</v>
      </c>
      <c r="X51" s="5"/>
      <c r="Y51" s="8">
        <f t="shared" si="8"/>
        <v>0</v>
      </c>
      <c r="Z51" s="5"/>
      <c r="AA51" s="8">
        <f t="shared" si="9"/>
        <v>0</v>
      </c>
      <c r="AB51" s="5"/>
      <c r="AC51" s="8">
        <f t="shared" si="10"/>
        <v>0</v>
      </c>
      <c r="AD51" s="5"/>
      <c r="AE51" s="8">
        <f t="shared" si="11"/>
        <v>0</v>
      </c>
      <c r="AF51" s="5"/>
      <c r="AG51" s="8">
        <f t="shared" si="12"/>
        <v>0</v>
      </c>
      <c r="AH51" s="5"/>
      <c r="AI51" s="8">
        <f t="shared" si="13"/>
        <v>0</v>
      </c>
      <c r="AJ51" s="5"/>
      <c r="AK51" s="8">
        <f t="shared" si="14"/>
        <v>0</v>
      </c>
      <c r="AL51" s="5"/>
      <c r="AM51" s="8">
        <f t="shared" si="15"/>
        <v>0</v>
      </c>
      <c r="AN51" s="5"/>
      <c r="AO51" s="8">
        <f t="shared" si="16"/>
        <v>0</v>
      </c>
      <c r="AP51" s="5"/>
      <c r="AQ51" s="8">
        <f t="shared" si="17"/>
        <v>0</v>
      </c>
      <c r="AR51" s="5"/>
      <c r="AS51" s="8">
        <f t="shared" si="18"/>
        <v>0</v>
      </c>
      <c r="AT51" s="5"/>
      <c r="AU51" s="8">
        <f t="shared" si="19"/>
        <v>0</v>
      </c>
      <c r="AV51" s="5"/>
      <c r="AW51" s="8">
        <f t="shared" si="20"/>
        <v>0</v>
      </c>
      <c r="AX51" s="5"/>
      <c r="AY51" s="8">
        <f t="shared" si="21"/>
        <v>0</v>
      </c>
      <c r="AZ51" s="5"/>
      <c r="BA51" s="8">
        <f t="shared" si="22"/>
        <v>0</v>
      </c>
      <c r="BB51" s="5"/>
      <c r="BC51" s="8">
        <f t="shared" si="23"/>
        <v>0</v>
      </c>
      <c r="BD51" s="5"/>
      <c r="BE51" s="8">
        <f t="shared" si="24"/>
        <v>0</v>
      </c>
      <c r="BF51" s="5"/>
      <c r="BG51" s="8">
        <f t="shared" si="25"/>
        <v>0</v>
      </c>
      <c r="BH51" s="5"/>
      <c r="BI51" s="8">
        <f t="shared" si="26"/>
        <v>0</v>
      </c>
      <c r="BJ51" s="5"/>
      <c r="BK51" s="8">
        <f t="shared" si="27"/>
        <v>0</v>
      </c>
      <c r="BL51" s="5"/>
      <c r="BM51" s="8">
        <f t="shared" si="28"/>
        <v>0</v>
      </c>
      <c r="BN51" s="5"/>
      <c r="BO51" s="8">
        <f t="shared" si="29"/>
        <v>0</v>
      </c>
      <c r="BP51" s="5"/>
      <c r="BQ51" s="8">
        <f t="shared" si="30"/>
        <v>0</v>
      </c>
      <c r="BR51" s="5"/>
      <c r="BS51" s="8">
        <f t="shared" si="31"/>
        <v>0</v>
      </c>
      <c r="BT51" s="5"/>
      <c r="BU51" s="8">
        <f t="shared" si="32"/>
        <v>0</v>
      </c>
      <c r="BV51" s="5"/>
      <c r="BW51" s="8">
        <f t="shared" si="33"/>
        <v>0</v>
      </c>
      <c r="BX51" s="5"/>
      <c r="BY51" s="8">
        <f t="shared" si="34"/>
        <v>0</v>
      </c>
      <c r="BZ51" s="5"/>
      <c r="CA51" s="8">
        <f t="shared" si="35"/>
        <v>0</v>
      </c>
      <c r="CB51" s="5"/>
      <c r="CC51" s="8">
        <f t="shared" si="36"/>
        <v>0</v>
      </c>
      <c r="CD51" s="5"/>
      <c r="CE51" s="8">
        <f t="shared" si="37"/>
        <v>0</v>
      </c>
      <c r="CF51" s="5"/>
      <c r="CG51" s="8">
        <f t="shared" si="38"/>
        <v>0</v>
      </c>
      <c r="CH51" s="5"/>
      <c r="CI51" s="8">
        <f t="shared" si="39"/>
        <v>0</v>
      </c>
      <c r="CJ51" s="8">
        <f t="shared" si="40"/>
        <v>1</v>
      </c>
      <c r="CK51" s="8">
        <f t="shared" si="41"/>
        <v>12500</v>
      </c>
      <c r="CL51" s="147"/>
      <c r="CM51" s="147"/>
      <c r="CN51" s="147"/>
      <c r="CO51" s="147"/>
      <c r="CP51" s="147"/>
      <c r="CQ51" s="147"/>
    </row>
    <row r="52" spans="1:95" ht="15" customHeight="1">
      <c r="A52" s="173">
        <v>42</v>
      </c>
      <c r="B52" s="813" t="s">
        <v>76</v>
      </c>
      <c r="C52" s="814"/>
      <c r="D52" s="814"/>
      <c r="E52" s="815"/>
      <c r="F52" s="86" t="s">
        <v>17</v>
      </c>
      <c r="G52" s="86">
        <v>5000</v>
      </c>
      <c r="H52" s="5"/>
      <c r="I52" s="8">
        <f t="shared" si="0"/>
        <v>0</v>
      </c>
      <c r="J52" s="5"/>
      <c r="K52" s="8">
        <f t="shared" si="1"/>
        <v>0</v>
      </c>
      <c r="L52" s="5"/>
      <c r="M52" s="8">
        <f t="shared" si="2"/>
        <v>0</v>
      </c>
      <c r="N52" s="5"/>
      <c r="O52" s="8">
        <f t="shared" si="3"/>
        <v>0</v>
      </c>
      <c r="P52" s="5"/>
      <c r="Q52" s="8">
        <f t="shared" si="4"/>
        <v>0</v>
      </c>
      <c r="R52" s="5"/>
      <c r="S52" s="8">
        <f t="shared" si="5"/>
        <v>0</v>
      </c>
      <c r="T52" s="5"/>
      <c r="U52" s="8">
        <f t="shared" si="6"/>
        <v>0</v>
      </c>
      <c r="V52" s="5"/>
      <c r="W52" s="8">
        <f t="shared" si="7"/>
        <v>0</v>
      </c>
      <c r="X52" s="5"/>
      <c r="Y52" s="8">
        <f t="shared" si="8"/>
        <v>0</v>
      </c>
      <c r="Z52" s="5"/>
      <c r="AA52" s="8">
        <f t="shared" si="9"/>
        <v>0</v>
      </c>
      <c r="AB52" s="5"/>
      <c r="AC52" s="8">
        <f t="shared" si="10"/>
        <v>0</v>
      </c>
      <c r="AD52" s="5"/>
      <c r="AE52" s="8">
        <f t="shared" si="11"/>
        <v>0</v>
      </c>
      <c r="AF52" s="5"/>
      <c r="AG52" s="8">
        <f t="shared" si="12"/>
        <v>0</v>
      </c>
      <c r="AH52" s="5"/>
      <c r="AI52" s="8">
        <f t="shared" si="13"/>
        <v>0</v>
      </c>
      <c r="AJ52" s="5"/>
      <c r="AK52" s="8">
        <f t="shared" si="14"/>
        <v>0</v>
      </c>
      <c r="AL52" s="5"/>
      <c r="AM52" s="8">
        <f t="shared" si="15"/>
        <v>0</v>
      </c>
      <c r="AN52" s="5"/>
      <c r="AO52" s="8">
        <f t="shared" si="16"/>
        <v>0</v>
      </c>
      <c r="AP52" s="5"/>
      <c r="AQ52" s="8">
        <f t="shared" si="17"/>
        <v>0</v>
      </c>
      <c r="AR52" s="5"/>
      <c r="AS52" s="8">
        <f t="shared" si="18"/>
        <v>0</v>
      </c>
      <c r="AT52" s="5"/>
      <c r="AU52" s="8">
        <f t="shared" si="19"/>
        <v>0</v>
      </c>
      <c r="AV52" s="5"/>
      <c r="AW52" s="8">
        <f t="shared" si="20"/>
        <v>0</v>
      </c>
      <c r="AX52" s="5"/>
      <c r="AY52" s="8">
        <f t="shared" si="21"/>
        <v>0</v>
      </c>
      <c r="AZ52" s="5"/>
      <c r="BA52" s="8">
        <f t="shared" si="22"/>
        <v>0</v>
      </c>
      <c r="BB52" s="5"/>
      <c r="BC52" s="8">
        <f t="shared" si="23"/>
        <v>0</v>
      </c>
      <c r="BD52" s="5"/>
      <c r="BE52" s="8">
        <f t="shared" si="24"/>
        <v>0</v>
      </c>
      <c r="BF52" s="5"/>
      <c r="BG52" s="8">
        <f t="shared" si="25"/>
        <v>0</v>
      </c>
      <c r="BH52" s="5"/>
      <c r="BI52" s="8">
        <f t="shared" si="26"/>
        <v>0</v>
      </c>
      <c r="BJ52" s="5"/>
      <c r="BK52" s="8">
        <f t="shared" si="27"/>
        <v>0</v>
      </c>
      <c r="BL52" s="5"/>
      <c r="BM52" s="8">
        <f t="shared" si="28"/>
        <v>0</v>
      </c>
      <c r="BN52" s="5"/>
      <c r="BO52" s="8">
        <f t="shared" si="29"/>
        <v>0</v>
      </c>
      <c r="BP52" s="5"/>
      <c r="BQ52" s="8">
        <f t="shared" si="30"/>
        <v>0</v>
      </c>
      <c r="BR52" s="5"/>
      <c r="BS52" s="8">
        <f t="shared" si="31"/>
        <v>0</v>
      </c>
      <c r="BT52" s="5"/>
      <c r="BU52" s="8">
        <f t="shared" si="32"/>
        <v>0</v>
      </c>
      <c r="BV52" s="5"/>
      <c r="BW52" s="8">
        <f t="shared" si="33"/>
        <v>0</v>
      </c>
      <c r="BX52" s="5"/>
      <c r="BY52" s="8">
        <f t="shared" si="34"/>
        <v>0</v>
      </c>
      <c r="BZ52" s="5"/>
      <c r="CA52" s="8">
        <f t="shared" si="35"/>
        <v>0</v>
      </c>
      <c r="CB52" s="5"/>
      <c r="CC52" s="8">
        <f t="shared" si="36"/>
        <v>0</v>
      </c>
      <c r="CD52" s="5"/>
      <c r="CE52" s="8">
        <f t="shared" si="37"/>
        <v>0</v>
      </c>
      <c r="CF52" s="5"/>
      <c r="CG52" s="8">
        <f t="shared" si="38"/>
        <v>0</v>
      </c>
      <c r="CH52" s="5"/>
      <c r="CI52" s="8">
        <f t="shared" si="39"/>
        <v>0</v>
      </c>
      <c r="CJ52" s="8">
        <f t="shared" si="40"/>
        <v>0</v>
      </c>
      <c r="CK52" s="8">
        <f t="shared" si="41"/>
        <v>0</v>
      </c>
      <c r="CL52" s="147"/>
      <c r="CM52" s="147"/>
      <c r="CN52" s="147"/>
      <c r="CO52" s="147"/>
      <c r="CP52" s="147"/>
      <c r="CQ52" s="147"/>
    </row>
    <row r="53" spans="1:95" ht="15" customHeight="1">
      <c r="A53" s="173">
        <v>43</v>
      </c>
      <c r="B53" s="817" t="s">
        <v>102</v>
      </c>
      <c r="C53" s="818"/>
      <c r="D53" s="818"/>
      <c r="E53" s="819"/>
      <c r="F53" s="86" t="s">
        <v>17</v>
      </c>
      <c r="G53" s="86">
        <v>14000</v>
      </c>
      <c r="H53" s="5"/>
      <c r="I53" s="8">
        <f t="shared" si="0"/>
        <v>0</v>
      </c>
      <c r="J53" s="5"/>
      <c r="K53" s="8">
        <f t="shared" si="1"/>
        <v>0</v>
      </c>
      <c r="L53" s="5"/>
      <c r="M53" s="8">
        <f t="shared" si="2"/>
        <v>0</v>
      </c>
      <c r="N53" s="5"/>
      <c r="O53" s="8">
        <f t="shared" si="3"/>
        <v>0</v>
      </c>
      <c r="P53" s="595">
        <f>1</f>
        <v>1</v>
      </c>
      <c r="Q53" s="596">
        <f t="shared" si="4"/>
        <v>14000</v>
      </c>
      <c r="R53" s="5"/>
      <c r="S53" s="8">
        <f t="shared" si="5"/>
        <v>0</v>
      </c>
      <c r="T53" s="5"/>
      <c r="U53" s="8">
        <f t="shared" si="6"/>
        <v>0</v>
      </c>
      <c r="V53" s="5"/>
      <c r="W53" s="8">
        <f t="shared" si="7"/>
        <v>0</v>
      </c>
      <c r="X53" s="5"/>
      <c r="Y53" s="8">
        <f t="shared" si="8"/>
        <v>0</v>
      </c>
      <c r="Z53" s="5"/>
      <c r="AA53" s="8">
        <f t="shared" si="9"/>
        <v>0</v>
      </c>
      <c r="AB53" s="5"/>
      <c r="AC53" s="8">
        <f t="shared" si="10"/>
        <v>0</v>
      </c>
      <c r="AD53" s="5"/>
      <c r="AE53" s="8">
        <f t="shared" si="11"/>
        <v>0</v>
      </c>
      <c r="AF53" s="5"/>
      <c r="AG53" s="8">
        <f t="shared" si="12"/>
        <v>0</v>
      </c>
      <c r="AH53" s="5"/>
      <c r="AI53" s="8">
        <f t="shared" si="13"/>
        <v>0</v>
      </c>
      <c r="AJ53" s="5"/>
      <c r="AK53" s="8">
        <f t="shared" si="14"/>
        <v>0</v>
      </c>
      <c r="AL53" s="5"/>
      <c r="AM53" s="8">
        <f t="shared" si="15"/>
        <v>0</v>
      </c>
      <c r="AN53" s="5"/>
      <c r="AO53" s="8">
        <f t="shared" si="16"/>
        <v>0</v>
      </c>
      <c r="AP53" s="5"/>
      <c r="AQ53" s="8">
        <f t="shared" si="17"/>
        <v>0</v>
      </c>
      <c r="AR53" s="5"/>
      <c r="AS53" s="8">
        <f t="shared" si="18"/>
        <v>0</v>
      </c>
      <c r="AT53" s="5"/>
      <c r="AU53" s="8">
        <f t="shared" si="19"/>
        <v>0</v>
      </c>
      <c r="AV53" s="5"/>
      <c r="AW53" s="8">
        <f t="shared" si="20"/>
        <v>0</v>
      </c>
      <c r="AX53" s="5"/>
      <c r="AY53" s="8">
        <f t="shared" si="21"/>
        <v>0</v>
      </c>
      <c r="AZ53" s="5"/>
      <c r="BA53" s="8">
        <f t="shared" si="22"/>
        <v>0</v>
      </c>
      <c r="BB53" s="5"/>
      <c r="BC53" s="8">
        <f t="shared" si="23"/>
        <v>0</v>
      </c>
      <c r="BD53" s="5"/>
      <c r="BE53" s="8">
        <f t="shared" si="24"/>
        <v>0</v>
      </c>
      <c r="BF53" s="5"/>
      <c r="BG53" s="8">
        <f t="shared" si="25"/>
        <v>0</v>
      </c>
      <c r="BH53" s="5"/>
      <c r="BI53" s="8">
        <f t="shared" si="26"/>
        <v>0</v>
      </c>
      <c r="BJ53" s="5"/>
      <c r="BK53" s="8">
        <f t="shared" si="27"/>
        <v>0</v>
      </c>
      <c r="BL53" s="5"/>
      <c r="BM53" s="8">
        <f t="shared" si="28"/>
        <v>0</v>
      </c>
      <c r="BN53" s="5"/>
      <c r="BO53" s="8">
        <f t="shared" si="29"/>
        <v>0</v>
      </c>
      <c r="BP53" s="5"/>
      <c r="BQ53" s="8">
        <f t="shared" si="30"/>
        <v>0</v>
      </c>
      <c r="BR53" s="5"/>
      <c r="BS53" s="8">
        <f t="shared" si="31"/>
        <v>0</v>
      </c>
      <c r="BT53" s="5"/>
      <c r="BU53" s="8">
        <f t="shared" si="32"/>
        <v>0</v>
      </c>
      <c r="BV53" s="5"/>
      <c r="BW53" s="8">
        <f t="shared" si="33"/>
        <v>0</v>
      </c>
      <c r="BX53" s="5"/>
      <c r="BY53" s="8">
        <f t="shared" si="34"/>
        <v>0</v>
      </c>
      <c r="BZ53" s="5"/>
      <c r="CA53" s="8">
        <f t="shared" si="35"/>
        <v>0</v>
      </c>
      <c r="CB53" s="5"/>
      <c r="CC53" s="8">
        <f t="shared" si="36"/>
        <v>0</v>
      </c>
      <c r="CD53" s="5"/>
      <c r="CE53" s="8">
        <f t="shared" si="37"/>
        <v>0</v>
      </c>
      <c r="CF53" s="5"/>
      <c r="CG53" s="8">
        <f t="shared" si="38"/>
        <v>0</v>
      </c>
      <c r="CH53" s="5"/>
      <c r="CI53" s="8">
        <f t="shared" si="39"/>
        <v>0</v>
      </c>
      <c r="CJ53" s="8">
        <f t="shared" si="40"/>
        <v>1</v>
      </c>
      <c r="CK53" s="8">
        <f t="shared" si="41"/>
        <v>14000</v>
      </c>
      <c r="CL53" s="147"/>
      <c r="CM53" s="147"/>
      <c r="CN53" s="147"/>
      <c r="CO53" s="147"/>
      <c r="CP53" s="147"/>
      <c r="CQ53" s="147"/>
    </row>
    <row r="54" spans="1:95" ht="15" customHeight="1">
      <c r="A54" s="173">
        <v>44</v>
      </c>
      <c r="B54" s="817" t="s">
        <v>112</v>
      </c>
      <c r="C54" s="818"/>
      <c r="D54" s="818"/>
      <c r="E54" s="819"/>
      <c r="F54" s="86" t="s">
        <v>17</v>
      </c>
      <c r="G54" s="86">
        <v>16000</v>
      </c>
      <c r="H54" s="5"/>
      <c r="I54" s="8">
        <f t="shared" si="0"/>
        <v>0</v>
      </c>
      <c r="J54" s="5"/>
      <c r="K54" s="8">
        <f t="shared" si="1"/>
        <v>0</v>
      </c>
      <c r="L54" s="5"/>
      <c r="M54" s="8">
        <f t="shared" si="2"/>
        <v>0</v>
      </c>
      <c r="N54" s="5"/>
      <c r="O54" s="8">
        <f t="shared" si="3"/>
        <v>0</v>
      </c>
      <c r="P54" s="5">
        <v>1</v>
      </c>
      <c r="Q54" s="8">
        <f t="shared" si="4"/>
        <v>16000</v>
      </c>
      <c r="R54" s="5"/>
      <c r="S54" s="8">
        <f t="shared" si="5"/>
        <v>0</v>
      </c>
      <c r="T54" s="5"/>
      <c r="U54" s="8">
        <f t="shared" si="6"/>
        <v>0</v>
      </c>
      <c r="V54" s="5"/>
      <c r="W54" s="8">
        <f t="shared" si="7"/>
        <v>0</v>
      </c>
      <c r="X54" s="5"/>
      <c r="Y54" s="8">
        <f t="shared" si="8"/>
        <v>0</v>
      </c>
      <c r="Z54" s="5"/>
      <c r="AA54" s="8">
        <f t="shared" si="9"/>
        <v>0</v>
      </c>
      <c r="AB54" s="5"/>
      <c r="AC54" s="8">
        <f t="shared" si="10"/>
        <v>0</v>
      </c>
      <c r="AD54" s="5"/>
      <c r="AE54" s="8">
        <f t="shared" si="11"/>
        <v>0</v>
      </c>
      <c r="AF54" s="5"/>
      <c r="AG54" s="8">
        <f t="shared" si="12"/>
        <v>0</v>
      </c>
      <c r="AH54" s="5"/>
      <c r="AI54" s="8">
        <f t="shared" si="13"/>
        <v>0</v>
      </c>
      <c r="AJ54" s="5"/>
      <c r="AK54" s="8">
        <f t="shared" si="14"/>
        <v>0</v>
      </c>
      <c r="AL54" s="5"/>
      <c r="AM54" s="8">
        <f t="shared" si="15"/>
        <v>0</v>
      </c>
      <c r="AN54" s="5"/>
      <c r="AO54" s="8">
        <f t="shared" si="16"/>
        <v>0</v>
      </c>
      <c r="AP54" s="5"/>
      <c r="AQ54" s="8">
        <f t="shared" si="17"/>
        <v>0</v>
      </c>
      <c r="AR54" s="5"/>
      <c r="AS54" s="8">
        <f t="shared" si="18"/>
        <v>0</v>
      </c>
      <c r="AT54" s="5"/>
      <c r="AU54" s="8">
        <f t="shared" si="19"/>
        <v>0</v>
      </c>
      <c r="AV54" s="5"/>
      <c r="AW54" s="8">
        <f t="shared" si="20"/>
        <v>0</v>
      </c>
      <c r="AX54" s="5"/>
      <c r="AY54" s="8">
        <f t="shared" si="21"/>
        <v>0</v>
      </c>
      <c r="AZ54" s="5"/>
      <c r="BA54" s="8">
        <f t="shared" si="22"/>
        <v>0</v>
      </c>
      <c r="BB54" s="5"/>
      <c r="BC54" s="8">
        <f t="shared" si="23"/>
        <v>0</v>
      </c>
      <c r="BD54" s="5"/>
      <c r="BE54" s="8">
        <f t="shared" si="24"/>
        <v>0</v>
      </c>
      <c r="BF54" s="5"/>
      <c r="BG54" s="8">
        <f t="shared" si="25"/>
        <v>0</v>
      </c>
      <c r="BH54" s="5"/>
      <c r="BI54" s="8">
        <f t="shared" si="26"/>
        <v>0</v>
      </c>
      <c r="BJ54" s="5"/>
      <c r="BK54" s="8">
        <f t="shared" si="27"/>
        <v>0</v>
      </c>
      <c r="BL54" s="5"/>
      <c r="BM54" s="8">
        <f t="shared" si="28"/>
        <v>0</v>
      </c>
      <c r="BN54" s="5"/>
      <c r="BO54" s="8">
        <f t="shared" si="29"/>
        <v>0</v>
      </c>
      <c r="BP54" s="5"/>
      <c r="BQ54" s="8">
        <f t="shared" si="30"/>
        <v>0</v>
      </c>
      <c r="BR54" s="5"/>
      <c r="BS54" s="8">
        <f t="shared" si="31"/>
        <v>0</v>
      </c>
      <c r="BT54" s="5"/>
      <c r="BU54" s="8">
        <f t="shared" si="32"/>
        <v>0</v>
      </c>
      <c r="BV54" s="5"/>
      <c r="BW54" s="8">
        <f t="shared" si="33"/>
        <v>0</v>
      </c>
      <c r="BX54" s="5"/>
      <c r="BY54" s="8">
        <f t="shared" si="34"/>
        <v>0</v>
      </c>
      <c r="BZ54" s="5"/>
      <c r="CA54" s="8">
        <f t="shared" si="35"/>
        <v>0</v>
      </c>
      <c r="CB54" s="5"/>
      <c r="CC54" s="8">
        <f t="shared" si="36"/>
        <v>0</v>
      </c>
      <c r="CD54" s="5"/>
      <c r="CE54" s="8">
        <f t="shared" si="37"/>
        <v>0</v>
      </c>
      <c r="CF54" s="5"/>
      <c r="CG54" s="8">
        <f t="shared" si="38"/>
        <v>0</v>
      </c>
      <c r="CH54" s="5"/>
      <c r="CI54" s="8">
        <f t="shared" si="39"/>
        <v>0</v>
      </c>
      <c r="CJ54" s="8">
        <f t="shared" si="40"/>
        <v>1</v>
      </c>
      <c r="CK54" s="8">
        <f t="shared" si="41"/>
        <v>16000</v>
      </c>
      <c r="CL54" s="147"/>
      <c r="CM54" s="147"/>
      <c r="CN54" s="147"/>
      <c r="CO54" s="147"/>
      <c r="CP54" s="147"/>
      <c r="CQ54" s="147"/>
    </row>
    <row r="55" spans="1:95" ht="15" customHeight="1">
      <c r="A55" s="173">
        <v>45</v>
      </c>
      <c r="B55" s="813" t="s">
        <v>111</v>
      </c>
      <c r="C55" s="814"/>
      <c r="D55" s="814"/>
      <c r="E55" s="815"/>
      <c r="F55" s="86" t="s">
        <v>17</v>
      </c>
      <c r="G55" s="86">
        <v>11000</v>
      </c>
      <c r="H55" s="5"/>
      <c r="I55" s="8">
        <f t="shared" si="0"/>
        <v>0</v>
      </c>
      <c r="J55" s="5"/>
      <c r="K55" s="8">
        <f t="shared" si="1"/>
        <v>0</v>
      </c>
      <c r="L55" s="5"/>
      <c r="M55" s="8">
        <f t="shared" si="2"/>
        <v>0</v>
      </c>
      <c r="N55" s="5"/>
      <c r="O55" s="8">
        <f t="shared" si="3"/>
        <v>0</v>
      </c>
      <c r="P55" s="5"/>
      <c r="Q55" s="8">
        <f t="shared" si="4"/>
        <v>0</v>
      </c>
      <c r="R55" s="5"/>
      <c r="S55" s="8">
        <f t="shared" si="5"/>
        <v>0</v>
      </c>
      <c r="T55" s="5"/>
      <c r="U55" s="8">
        <f t="shared" si="6"/>
        <v>0</v>
      </c>
      <c r="V55" s="5"/>
      <c r="W55" s="8">
        <f t="shared" si="7"/>
        <v>0</v>
      </c>
      <c r="X55" s="5"/>
      <c r="Y55" s="8">
        <f t="shared" si="8"/>
        <v>0</v>
      </c>
      <c r="Z55" s="5"/>
      <c r="AA55" s="8">
        <f t="shared" si="9"/>
        <v>0</v>
      </c>
      <c r="AB55" s="5"/>
      <c r="AC55" s="8">
        <f t="shared" si="10"/>
        <v>0</v>
      </c>
      <c r="AD55" s="5"/>
      <c r="AE55" s="8">
        <f t="shared" si="11"/>
        <v>0</v>
      </c>
      <c r="AF55" s="5"/>
      <c r="AG55" s="8">
        <f t="shared" si="12"/>
        <v>0</v>
      </c>
      <c r="AH55" s="5"/>
      <c r="AI55" s="8">
        <f t="shared" si="13"/>
        <v>0</v>
      </c>
      <c r="AJ55" s="5"/>
      <c r="AK55" s="8">
        <f t="shared" si="14"/>
        <v>0</v>
      </c>
      <c r="AL55" s="5"/>
      <c r="AM55" s="8">
        <f t="shared" si="15"/>
        <v>0</v>
      </c>
      <c r="AN55" s="5"/>
      <c r="AO55" s="8">
        <f t="shared" si="16"/>
        <v>0</v>
      </c>
      <c r="AP55" s="5"/>
      <c r="AQ55" s="8">
        <f t="shared" si="17"/>
        <v>0</v>
      </c>
      <c r="AR55" s="5"/>
      <c r="AS55" s="8">
        <f t="shared" si="18"/>
        <v>0</v>
      </c>
      <c r="AT55" s="5"/>
      <c r="AU55" s="8">
        <f t="shared" si="19"/>
        <v>0</v>
      </c>
      <c r="AV55" s="5"/>
      <c r="AW55" s="8">
        <f t="shared" si="20"/>
        <v>0</v>
      </c>
      <c r="AX55" s="5"/>
      <c r="AY55" s="8">
        <f t="shared" si="21"/>
        <v>0</v>
      </c>
      <c r="AZ55" s="5"/>
      <c r="BA55" s="8">
        <f t="shared" si="22"/>
        <v>0</v>
      </c>
      <c r="BB55" s="5"/>
      <c r="BC55" s="8">
        <f t="shared" si="23"/>
        <v>0</v>
      </c>
      <c r="BD55" s="5"/>
      <c r="BE55" s="8">
        <f t="shared" si="24"/>
        <v>0</v>
      </c>
      <c r="BF55" s="5"/>
      <c r="BG55" s="8">
        <f t="shared" si="25"/>
        <v>0</v>
      </c>
      <c r="BH55" s="5"/>
      <c r="BI55" s="8">
        <f t="shared" si="26"/>
        <v>0</v>
      </c>
      <c r="BJ55" s="5"/>
      <c r="BK55" s="8">
        <f t="shared" si="27"/>
        <v>0</v>
      </c>
      <c r="BL55" s="5"/>
      <c r="BM55" s="8">
        <f t="shared" si="28"/>
        <v>0</v>
      </c>
      <c r="BN55" s="5"/>
      <c r="BO55" s="8">
        <f t="shared" si="29"/>
        <v>0</v>
      </c>
      <c r="BP55" s="5"/>
      <c r="BQ55" s="8">
        <f t="shared" si="30"/>
        <v>0</v>
      </c>
      <c r="BR55" s="5"/>
      <c r="BS55" s="8">
        <f t="shared" si="31"/>
        <v>0</v>
      </c>
      <c r="BT55" s="5"/>
      <c r="BU55" s="8">
        <f t="shared" si="32"/>
        <v>0</v>
      </c>
      <c r="BV55" s="5"/>
      <c r="BW55" s="8">
        <f t="shared" si="33"/>
        <v>0</v>
      </c>
      <c r="BX55" s="5"/>
      <c r="BY55" s="8">
        <f t="shared" si="34"/>
        <v>0</v>
      </c>
      <c r="BZ55" s="5"/>
      <c r="CA55" s="8">
        <f t="shared" si="35"/>
        <v>0</v>
      </c>
      <c r="CB55" s="5"/>
      <c r="CC55" s="8">
        <f t="shared" si="36"/>
        <v>0</v>
      </c>
      <c r="CD55" s="5"/>
      <c r="CE55" s="8">
        <f t="shared" si="37"/>
        <v>0</v>
      </c>
      <c r="CF55" s="5"/>
      <c r="CG55" s="8">
        <f t="shared" si="38"/>
        <v>0</v>
      </c>
      <c r="CH55" s="5"/>
      <c r="CI55" s="8">
        <f t="shared" si="39"/>
        <v>0</v>
      </c>
      <c r="CJ55" s="8">
        <f t="shared" si="40"/>
        <v>0</v>
      </c>
      <c r="CK55" s="8">
        <f t="shared" si="41"/>
        <v>0</v>
      </c>
      <c r="CL55" s="147"/>
      <c r="CM55" s="147"/>
      <c r="CN55" s="147"/>
      <c r="CO55" s="147"/>
      <c r="CP55" s="147"/>
      <c r="CQ55" s="147"/>
    </row>
    <row r="56" spans="1:95" ht="15" customHeight="1">
      <c r="A56" s="173">
        <v>46</v>
      </c>
      <c r="B56" s="817" t="s">
        <v>131</v>
      </c>
      <c r="C56" s="818"/>
      <c r="D56" s="818"/>
      <c r="E56" s="819"/>
      <c r="F56" s="86" t="s">
        <v>17</v>
      </c>
      <c r="G56" s="86">
        <v>1400</v>
      </c>
      <c r="H56" s="5"/>
      <c r="I56" s="8">
        <f t="shared" si="0"/>
        <v>0</v>
      </c>
      <c r="J56" s="5"/>
      <c r="K56" s="8">
        <f t="shared" si="1"/>
        <v>0</v>
      </c>
      <c r="L56" s="5"/>
      <c r="M56" s="8">
        <f t="shared" si="2"/>
        <v>0</v>
      </c>
      <c r="N56" s="5"/>
      <c r="O56" s="8">
        <f t="shared" si="3"/>
        <v>0</v>
      </c>
      <c r="P56" s="5"/>
      <c r="Q56" s="8">
        <f t="shared" si="4"/>
        <v>0</v>
      </c>
      <c r="R56" s="5"/>
      <c r="S56" s="8">
        <f t="shared" si="5"/>
        <v>0</v>
      </c>
      <c r="T56" s="5">
        <v>1</v>
      </c>
      <c r="U56" s="8">
        <f t="shared" si="6"/>
        <v>1400</v>
      </c>
      <c r="V56" s="5"/>
      <c r="W56" s="8">
        <f t="shared" si="7"/>
        <v>0</v>
      </c>
      <c r="X56" s="5"/>
      <c r="Y56" s="8">
        <f t="shared" si="8"/>
        <v>0</v>
      </c>
      <c r="Z56" s="5">
        <v>8</v>
      </c>
      <c r="AA56" s="8">
        <f t="shared" si="9"/>
        <v>11200</v>
      </c>
      <c r="AB56" s="5"/>
      <c r="AC56" s="8">
        <f t="shared" si="10"/>
        <v>0</v>
      </c>
      <c r="AD56" s="5"/>
      <c r="AE56" s="8">
        <f t="shared" si="11"/>
        <v>0</v>
      </c>
      <c r="AF56" s="5"/>
      <c r="AG56" s="8">
        <f t="shared" si="12"/>
        <v>0</v>
      </c>
      <c r="AH56" s="5"/>
      <c r="AI56" s="8">
        <f t="shared" si="13"/>
        <v>0</v>
      </c>
      <c r="AJ56" s="5"/>
      <c r="AK56" s="8">
        <f t="shared" si="14"/>
        <v>0</v>
      </c>
      <c r="AL56" s="5"/>
      <c r="AM56" s="8">
        <f t="shared" si="15"/>
        <v>0</v>
      </c>
      <c r="AN56" s="5"/>
      <c r="AO56" s="8">
        <f t="shared" si="16"/>
        <v>0</v>
      </c>
      <c r="AP56" s="5"/>
      <c r="AQ56" s="8">
        <f t="shared" si="17"/>
        <v>0</v>
      </c>
      <c r="AR56" s="5"/>
      <c r="AS56" s="8">
        <f t="shared" si="18"/>
        <v>0</v>
      </c>
      <c r="AT56" s="5"/>
      <c r="AU56" s="8">
        <f t="shared" si="19"/>
        <v>0</v>
      </c>
      <c r="AV56" s="5"/>
      <c r="AW56" s="8">
        <f t="shared" si="20"/>
        <v>0</v>
      </c>
      <c r="AX56" s="5"/>
      <c r="AY56" s="8">
        <f t="shared" si="21"/>
        <v>0</v>
      </c>
      <c r="AZ56" s="5"/>
      <c r="BA56" s="8">
        <f t="shared" si="22"/>
        <v>0</v>
      </c>
      <c r="BB56" s="5"/>
      <c r="BC56" s="8">
        <f t="shared" si="23"/>
        <v>0</v>
      </c>
      <c r="BD56" s="5"/>
      <c r="BE56" s="8">
        <f t="shared" si="24"/>
        <v>0</v>
      </c>
      <c r="BF56" s="5"/>
      <c r="BG56" s="8">
        <f t="shared" si="25"/>
        <v>0</v>
      </c>
      <c r="BH56" s="5"/>
      <c r="BI56" s="8">
        <f t="shared" si="26"/>
        <v>0</v>
      </c>
      <c r="BJ56" s="5"/>
      <c r="BK56" s="8">
        <f t="shared" si="27"/>
        <v>0</v>
      </c>
      <c r="BL56" s="5"/>
      <c r="BM56" s="8">
        <f t="shared" si="28"/>
        <v>0</v>
      </c>
      <c r="BN56" s="5"/>
      <c r="BO56" s="8">
        <f t="shared" si="29"/>
        <v>0</v>
      </c>
      <c r="BP56" s="5"/>
      <c r="BQ56" s="8">
        <f t="shared" si="30"/>
        <v>0</v>
      </c>
      <c r="BR56" s="5"/>
      <c r="BS56" s="8">
        <f t="shared" si="31"/>
        <v>0</v>
      </c>
      <c r="BT56" s="5"/>
      <c r="BU56" s="8">
        <f t="shared" si="32"/>
        <v>0</v>
      </c>
      <c r="BV56" s="5"/>
      <c r="BW56" s="8">
        <f t="shared" si="33"/>
        <v>0</v>
      </c>
      <c r="BX56" s="5"/>
      <c r="BY56" s="8">
        <f t="shared" si="34"/>
        <v>0</v>
      </c>
      <c r="BZ56" s="5"/>
      <c r="CA56" s="8">
        <f t="shared" si="35"/>
        <v>0</v>
      </c>
      <c r="CB56" s="5"/>
      <c r="CC56" s="8">
        <f t="shared" si="36"/>
        <v>0</v>
      </c>
      <c r="CD56" s="5"/>
      <c r="CE56" s="8">
        <f t="shared" si="37"/>
        <v>0</v>
      </c>
      <c r="CF56" s="5"/>
      <c r="CG56" s="8">
        <f t="shared" si="38"/>
        <v>0</v>
      </c>
      <c r="CH56" s="5"/>
      <c r="CI56" s="8">
        <f t="shared" si="39"/>
        <v>0</v>
      </c>
      <c r="CJ56" s="8">
        <f t="shared" si="40"/>
        <v>9</v>
      </c>
      <c r="CK56" s="8">
        <f t="shared" si="41"/>
        <v>12600</v>
      </c>
      <c r="CL56" s="147"/>
      <c r="CM56" s="147"/>
      <c r="CN56" s="147"/>
      <c r="CO56" s="147"/>
      <c r="CP56" s="147"/>
      <c r="CQ56" s="147"/>
    </row>
    <row r="57" spans="1:95" ht="15" customHeight="1">
      <c r="A57" s="173">
        <v>47</v>
      </c>
      <c r="B57" s="817" t="s">
        <v>132</v>
      </c>
      <c r="C57" s="818"/>
      <c r="D57" s="818"/>
      <c r="E57" s="819"/>
      <c r="F57" s="86" t="s">
        <v>17</v>
      </c>
      <c r="G57" s="86">
        <v>1500</v>
      </c>
      <c r="H57" s="5"/>
      <c r="I57" s="8">
        <f t="shared" si="0"/>
        <v>0</v>
      </c>
      <c r="J57" s="5"/>
      <c r="K57" s="8">
        <f t="shared" si="1"/>
        <v>0</v>
      </c>
      <c r="L57" s="5"/>
      <c r="M57" s="8">
        <f t="shared" si="2"/>
        <v>0</v>
      </c>
      <c r="N57" s="5"/>
      <c r="O57" s="8">
        <f t="shared" si="3"/>
        <v>0</v>
      </c>
      <c r="P57" s="5">
        <v>17</v>
      </c>
      <c r="Q57" s="8">
        <f t="shared" si="4"/>
        <v>25500</v>
      </c>
      <c r="R57" s="5"/>
      <c r="S57" s="8">
        <f t="shared" si="5"/>
        <v>0</v>
      </c>
      <c r="T57" s="5"/>
      <c r="U57" s="8">
        <f t="shared" si="6"/>
        <v>0</v>
      </c>
      <c r="V57" s="5"/>
      <c r="W57" s="8">
        <f t="shared" si="7"/>
        <v>0</v>
      </c>
      <c r="X57" s="5"/>
      <c r="Y57" s="8">
        <f t="shared" si="8"/>
        <v>0</v>
      </c>
      <c r="Z57" s="5"/>
      <c r="AA57" s="8">
        <f t="shared" si="9"/>
        <v>0</v>
      </c>
      <c r="AB57" s="5"/>
      <c r="AC57" s="8">
        <f t="shared" si="10"/>
        <v>0</v>
      </c>
      <c r="AD57" s="5"/>
      <c r="AE57" s="8">
        <f t="shared" si="11"/>
        <v>0</v>
      </c>
      <c r="AF57" s="5"/>
      <c r="AG57" s="8">
        <f t="shared" si="12"/>
        <v>0</v>
      </c>
      <c r="AH57" s="5"/>
      <c r="AI57" s="8">
        <f t="shared" si="13"/>
        <v>0</v>
      </c>
      <c r="AJ57" s="5">
        <v>12</v>
      </c>
      <c r="AK57" s="8">
        <f t="shared" si="14"/>
        <v>18000</v>
      </c>
      <c r="AL57" s="5"/>
      <c r="AM57" s="8">
        <f t="shared" si="15"/>
        <v>0</v>
      </c>
      <c r="AN57" s="5"/>
      <c r="AO57" s="8">
        <f t="shared" si="16"/>
        <v>0</v>
      </c>
      <c r="AP57" s="5"/>
      <c r="AQ57" s="8">
        <f t="shared" si="17"/>
        <v>0</v>
      </c>
      <c r="AR57" s="5"/>
      <c r="AS57" s="8">
        <f t="shared" si="18"/>
        <v>0</v>
      </c>
      <c r="AT57" s="5"/>
      <c r="AU57" s="8">
        <f t="shared" si="19"/>
        <v>0</v>
      </c>
      <c r="AV57" s="5"/>
      <c r="AW57" s="8">
        <f t="shared" si="20"/>
        <v>0</v>
      </c>
      <c r="AX57" s="5"/>
      <c r="AY57" s="8">
        <f t="shared" si="21"/>
        <v>0</v>
      </c>
      <c r="AZ57" s="5"/>
      <c r="BA57" s="8">
        <f t="shared" si="22"/>
        <v>0</v>
      </c>
      <c r="BB57" s="5"/>
      <c r="BC57" s="8">
        <f t="shared" si="23"/>
        <v>0</v>
      </c>
      <c r="BD57" s="5"/>
      <c r="BE57" s="8">
        <f t="shared" si="24"/>
        <v>0</v>
      </c>
      <c r="BF57" s="5"/>
      <c r="BG57" s="8">
        <f t="shared" si="25"/>
        <v>0</v>
      </c>
      <c r="BH57" s="5"/>
      <c r="BI57" s="8">
        <f t="shared" si="26"/>
        <v>0</v>
      </c>
      <c r="BJ57" s="5"/>
      <c r="BK57" s="8">
        <f t="shared" si="27"/>
        <v>0</v>
      </c>
      <c r="BL57" s="5"/>
      <c r="BM57" s="8">
        <f t="shared" si="28"/>
        <v>0</v>
      </c>
      <c r="BN57" s="5"/>
      <c r="BO57" s="8">
        <f t="shared" si="29"/>
        <v>0</v>
      </c>
      <c r="BP57" s="5"/>
      <c r="BQ57" s="8">
        <f t="shared" si="30"/>
        <v>0</v>
      </c>
      <c r="BR57" s="5"/>
      <c r="BS57" s="8">
        <f t="shared" si="31"/>
        <v>0</v>
      </c>
      <c r="BT57" s="5"/>
      <c r="BU57" s="8">
        <f t="shared" si="32"/>
        <v>0</v>
      </c>
      <c r="BV57" s="5"/>
      <c r="BW57" s="8">
        <f t="shared" si="33"/>
        <v>0</v>
      </c>
      <c r="BX57" s="5"/>
      <c r="BY57" s="8">
        <f t="shared" si="34"/>
        <v>0</v>
      </c>
      <c r="BZ57" s="5"/>
      <c r="CA57" s="8">
        <f t="shared" si="35"/>
        <v>0</v>
      </c>
      <c r="CB57" s="5"/>
      <c r="CC57" s="8">
        <f t="shared" si="36"/>
        <v>0</v>
      </c>
      <c r="CD57" s="5"/>
      <c r="CE57" s="8">
        <f t="shared" si="37"/>
        <v>0</v>
      </c>
      <c r="CF57" s="5"/>
      <c r="CG57" s="8">
        <f t="shared" si="38"/>
        <v>0</v>
      </c>
      <c r="CH57" s="5"/>
      <c r="CI57" s="8">
        <f t="shared" si="39"/>
        <v>0</v>
      </c>
      <c r="CJ57" s="8">
        <f t="shared" si="40"/>
        <v>29</v>
      </c>
      <c r="CK57" s="8">
        <f t="shared" si="41"/>
        <v>43500</v>
      </c>
      <c r="CL57" s="147"/>
      <c r="CM57" s="147"/>
      <c r="CN57" s="147"/>
      <c r="CO57" s="147"/>
      <c r="CP57" s="147"/>
      <c r="CQ57" s="147"/>
    </row>
    <row r="58" spans="1:95" ht="15" customHeight="1">
      <c r="A58" s="173">
        <v>48</v>
      </c>
      <c r="B58" s="817" t="s">
        <v>256</v>
      </c>
      <c r="C58" s="818"/>
      <c r="D58" s="818"/>
      <c r="E58" s="819"/>
      <c r="F58" s="86" t="s">
        <v>165</v>
      </c>
      <c r="G58" s="86">
        <v>850</v>
      </c>
      <c r="H58" s="5">
        <f>150*0</f>
        <v>0</v>
      </c>
      <c r="I58" s="8">
        <f t="shared" si="0"/>
        <v>0</v>
      </c>
      <c r="J58" s="5"/>
      <c r="K58" s="8">
        <f t="shared" si="1"/>
        <v>0</v>
      </c>
      <c r="L58" s="5"/>
      <c r="M58" s="8">
        <f t="shared" si="2"/>
        <v>0</v>
      </c>
      <c r="N58" s="5"/>
      <c r="O58" s="8">
        <f t="shared" si="3"/>
        <v>0</v>
      </c>
      <c r="P58" s="5"/>
      <c r="Q58" s="8">
        <f t="shared" si="4"/>
        <v>0</v>
      </c>
      <c r="R58" s="5"/>
      <c r="S58" s="8">
        <f t="shared" si="5"/>
        <v>0</v>
      </c>
      <c r="T58" s="5"/>
      <c r="U58" s="8">
        <f t="shared" si="6"/>
        <v>0</v>
      </c>
      <c r="V58" s="5">
        <v>10</v>
      </c>
      <c r="W58" s="8">
        <f t="shared" si="7"/>
        <v>8500</v>
      </c>
      <c r="X58" s="5"/>
      <c r="Y58" s="8">
        <f t="shared" si="8"/>
        <v>0</v>
      </c>
      <c r="Z58" s="5">
        <f>135*0</f>
        <v>0</v>
      </c>
      <c r="AA58" s="8">
        <f t="shared" si="9"/>
        <v>0</v>
      </c>
      <c r="AB58" s="5">
        <f>135*0</f>
        <v>0</v>
      </c>
      <c r="AC58" s="8">
        <f t="shared" si="10"/>
        <v>0</v>
      </c>
      <c r="AD58" s="5"/>
      <c r="AE58" s="8">
        <f t="shared" si="11"/>
        <v>0</v>
      </c>
      <c r="AF58" s="5"/>
      <c r="AG58" s="8">
        <f t="shared" si="12"/>
        <v>0</v>
      </c>
      <c r="AH58" s="5"/>
      <c r="AI58" s="8">
        <f t="shared" si="13"/>
        <v>0</v>
      </c>
      <c r="AJ58" s="5">
        <v>25</v>
      </c>
      <c r="AK58" s="8">
        <f t="shared" si="14"/>
        <v>21250</v>
      </c>
      <c r="AL58" s="5"/>
      <c r="AM58" s="8">
        <f t="shared" si="15"/>
        <v>0</v>
      </c>
      <c r="AN58" s="5">
        <f>135*0</f>
        <v>0</v>
      </c>
      <c r="AO58" s="8">
        <f t="shared" si="16"/>
        <v>0</v>
      </c>
      <c r="AP58" s="5"/>
      <c r="AQ58" s="8">
        <f t="shared" si="17"/>
        <v>0</v>
      </c>
      <c r="AR58" s="595">
        <f>135*0</f>
        <v>0</v>
      </c>
      <c r="AS58" s="596">
        <f t="shared" si="18"/>
        <v>0</v>
      </c>
      <c r="AT58" s="5"/>
      <c r="AU58" s="8">
        <f t="shared" si="19"/>
        <v>0</v>
      </c>
      <c r="AV58" s="5"/>
      <c r="AW58" s="8">
        <f t="shared" si="20"/>
        <v>0</v>
      </c>
      <c r="AX58" s="5"/>
      <c r="AY58" s="8">
        <f t="shared" si="21"/>
        <v>0</v>
      </c>
      <c r="AZ58" s="5"/>
      <c r="BA58" s="8">
        <f t="shared" si="22"/>
        <v>0</v>
      </c>
      <c r="BB58" s="5"/>
      <c r="BC58" s="8">
        <f t="shared" si="23"/>
        <v>0</v>
      </c>
      <c r="BD58" s="5"/>
      <c r="BE58" s="8">
        <f t="shared" si="24"/>
        <v>0</v>
      </c>
      <c r="BF58" s="5"/>
      <c r="BG58" s="8">
        <f t="shared" si="25"/>
        <v>0</v>
      </c>
      <c r="BH58" s="5"/>
      <c r="BI58" s="8">
        <f t="shared" si="26"/>
        <v>0</v>
      </c>
      <c r="BJ58" s="5"/>
      <c r="BK58" s="8">
        <f t="shared" si="27"/>
        <v>0</v>
      </c>
      <c r="BL58" s="5"/>
      <c r="BM58" s="8">
        <f t="shared" si="28"/>
        <v>0</v>
      </c>
      <c r="BN58" s="5"/>
      <c r="BO58" s="8">
        <f t="shared" si="29"/>
        <v>0</v>
      </c>
      <c r="BP58" s="5"/>
      <c r="BQ58" s="8">
        <f t="shared" si="30"/>
        <v>0</v>
      </c>
      <c r="BR58" s="5"/>
      <c r="BS58" s="8">
        <f t="shared" si="31"/>
        <v>0</v>
      </c>
      <c r="BT58" s="5"/>
      <c r="BU58" s="8">
        <f t="shared" si="32"/>
        <v>0</v>
      </c>
      <c r="BV58" s="5"/>
      <c r="BW58" s="8">
        <f t="shared" si="33"/>
        <v>0</v>
      </c>
      <c r="BX58" s="5"/>
      <c r="BY58" s="8">
        <f t="shared" si="34"/>
        <v>0</v>
      </c>
      <c r="BZ58" s="5"/>
      <c r="CA58" s="8">
        <f t="shared" si="35"/>
        <v>0</v>
      </c>
      <c r="CB58" s="5"/>
      <c r="CC58" s="8">
        <f t="shared" si="36"/>
        <v>0</v>
      </c>
      <c r="CD58" s="5"/>
      <c r="CE58" s="8">
        <f t="shared" si="37"/>
        <v>0</v>
      </c>
      <c r="CF58" s="5"/>
      <c r="CG58" s="8">
        <f t="shared" si="38"/>
        <v>0</v>
      </c>
      <c r="CH58" s="5"/>
      <c r="CI58" s="8">
        <f t="shared" si="39"/>
        <v>0</v>
      </c>
      <c r="CJ58" s="8">
        <f t="shared" si="40"/>
        <v>35</v>
      </c>
      <c r="CK58" s="8">
        <f t="shared" si="41"/>
        <v>29750</v>
      </c>
      <c r="CL58" s="147"/>
      <c r="CM58" s="147"/>
      <c r="CN58" s="147"/>
      <c r="CO58" s="147"/>
      <c r="CP58" s="147"/>
      <c r="CQ58" s="147"/>
    </row>
    <row r="59" spans="1:95" ht="15" customHeight="1">
      <c r="A59" s="173">
        <v>49</v>
      </c>
      <c r="B59" s="813" t="s">
        <v>257</v>
      </c>
      <c r="C59" s="814"/>
      <c r="D59" s="814"/>
      <c r="E59" s="815"/>
      <c r="F59" s="86" t="s">
        <v>45</v>
      </c>
      <c r="G59" s="86">
        <v>1100</v>
      </c>
      <c r="H59" s="5"/>
      <c r="I59" s="8">
        <f t="shared" si="0"/>
        <v>0</v>
      </c>
      <c r="J59" s="5"/>
      <c r="K59" s="8">
        <f t="shared" si="1"/>
        <v>0</v>
      </c>
      <c r="L59" s="5"/>
      <c r="M59" s="8">
        <f t="shared" si="2"/>
        <v>0</v>
      </c>
      <c r="N59" s="5"/>
      <c r="O59" s="8">
        <f t="shared" si="3"/>
        <v>0</v>
      </c>
      <c r="P59" s="5"/>
      <c r="Q59" s="8">
        <f t="shared" si="4"/>
        <v>0</v>
      </c>
      <c r="R59" s="5"/>
      <c r="S59" s="8">
        <f t="shared" si="5"/>
        <v>0</v>
      </c>
      <c r="T59" s="5"/>
      <c r="U59" s="8">
        <f t="shared" si="6"/>
        <v>0</v>
      </c>
      <c r="V59" s="5"/>
      <c r="W59" s="8">
        <f t="shared" si="7"/>
        <v>0</v>
      </c>
      <c r="X59" s="5"/>
      <c r="Y59" s="8">
        <f t="shared" si="8"/>
        <v>0</v>
      </c>
      <c r="Z59" s="5"/>
      <c r="AA59" s="8">
        <f t="shared" si="9"/>
        <v>0</v>
      </c>
      <c r="AB59" s="5"/>
      <c r="AC59" s="8">
        <f t="shared" si="10"/>
        <v>0</v>
      </c>
      <c r="AD59" s="5"/>
      <c r="AE59" s="8">
        <f t="shared" si="11"/>
        <v>0</v>
      </c>
      <c r="AF59" s="5"/>
      <c r="AG59" s="8">
        <f t="shared" si="12"/>
        <v>0</v>
      </c>
      <c r="AH59" s="5"/>
      <c r="AI59" s="8">
        <f t="shared" si="13"/>
        <v>0</v>
      </c>
      <c r="AJ59" s="5"/>
      <c r="AK59" s="8">
        <f t="shared" si="14"/>
        <v>0</v>
      </c>
      <c r="AL59" s="5"/>
      <c r="AM59" s="8">
        <f t="shared" si="15"/>
        <v>0</v>
      </c>
      <c r="AN59" s="5"/>
      <c r="AO59" s="8">
        <f t="shared" si="16"/>
        <v>0</v>
      </c>
      <c r="AP59" s="5"/>
      <c r="AQ59" s="8">
        <f t="shared" si="17"/>
        <v>0</v>
      </c>
      <c r="AR59" s="5"/>
      <c r="AS59" s="8">
        <f t="shared" si="18"/>
        <v>0</v>
      </c>
      <c r="AT59" s="5"/>
      <c r="AU59" s="8">
        <f t="shared" si="19"/>
        <v>0</v>
      </c>
      <c r="AV59" s="5"/>
      <c r="AW59" s="8">
        <f t="shared" si="20"/>
        <v>0</v>
      </c>
      <c r="AX59" s="5"/>
      <c r="AY59" s="8">
        <f t="shared" si="21"/>
        <v>0</v>
      </c>
      <c r="AZ59" s="5"/>
      <c r="BA59" s="8">
        <f t="shared" si="22"/>
        <v>0</v>
      </c>
      <c r="BB59" s="5"/>
      <c r="BC59" s="8">
        <f t="shared" si="23"/>
        <v>0</v>
      </c>
      <c r="BD59" s="5"/>
      <c r="BE59" s="8">
        <f t="shared" si="24"/>
        <v>0</v>
      </c>
      <c r="BF59" s="5"/>
      <c r="BG59" s="8">
        <f t="shared" si="25"/>
        <v>0</v>
      </c>
      <c r="BH59" s="5"/>
      <c r="BI59" s="8">
        <f t="shared" si="26"/>
        <v>0</v>
      </c>
      <c r="BJ59" s="5"/>
      <c r="BK59" s="8">
        <f t="shared" si="27"/>
        <v>0</v>
      </c>
      <c r="BL59" s="5"/>
      <c r="BM59" s="8">
        <f t="shared" si="28"/>
        <v>0</v>
      </c>
      <c r="BN59" s="5"/>
      <c r="BO59" s="8">
        <f t="shared" si="29"/>
        <v>0</v>
      </c>
      <c r="BP59" s="5"/>
      <c r="BQ59" s="8">
        <f t="shared" si="30"/>
        <v>0</v>
      </c>
      <c r="BR59" s="5"/>
      <c r="BS59" s="8">
        <f t="shared" si="31"/>
        <v>0</v>
      </c>
      <c r="BT59" s="5"/>
      <c r="BU59" s="8">
        <f t="shared" si="32"/>
        <v>0</v>
      </c>
      <c r="BV59" s="5"/>
      <c r="BW59" s="8">
        <f t="shared" si="33"/>
        <v>0</v>
      </c>
      <c r="BX59" s="5"/>
      <c r="BY59" s="8">
        <f t="shared" si="34"/>
        <v>0</v>
      </c>
      <c r="BZ59" s="5"/>
      <c r="CA59" s="8">
        <f t="shared" si="35"/>
        <v>0</v>
      </c>
      <c r="CB59" s="5"/>
      <c r="CC59" s="8">
        <f t="shared" si="36"/>
        <v>0</v>
      </c>
      <c r="CD59" s="5"/>
      <c r="CE59" s="8">
        <f t="shared" si="37"/>
        <v>0</v>
      </c>
      <c r="CF59" s="5"/>
      <c r="CG59" s="8">
        <f t="shared" si="38"/>
        <v>0</v>
      </c>
      <c r="CH59" s="5"/>
      <c r="CI59" s="8">
        <f t="shared" si="39"/>
        <v>0</v>
      </c>
      <c r="CJ59" s="8">
        <f t="shared" si="40"/>
        <v>0</v>
      </c>
      <c r="CK59" s="8">
        <f t="shared" si="41"/>
        <v>0</v>
      </c>
      <c r="CL59" s="147"/>
      <c r="CM59" s="147"/>
      <c r="CN59" s="147"/>
      <c r="CO59" s="147"/>
      <c r="CP59" s="147"/>
      <c r="CQ59" s="147"/>
    </row>
    <row r="60" spans="1:95" ht="15" customHeight="1">
      <c r="A60" s="173">
        <v>50</v>
      </c>
      <c r="B60" s="817" t="s">
        <v>253</v>
      </c>
      <c r="C60" s="818"/>
      <c r="D60" s="818"/>
      <c r="E60" s="819"/>
      <c r="F60" s="86" t="s">
        <v>17</v>
      </c>
      <c r="G60" s="86">
        <v>5000</v>
      </c>
      <c r="H60" s="5"/>
      <c r="I60" s="8">
        <f t="shared" si="0"/>
        <v>0</v>
      </c>
      <c r="J60" s="5"/>
      <c r="K60" s="8">
        <f t="shared" si="1"/>
        <v>0</v>
      </c>
      <c r="L60" s="5"/>
      <c r="M60" s="8">
        <f t="shared" si="2"/>
        <v>0</v>
      </c>
      <c r="N60" s="5"/>
      <c r="O60" s="8">
        <f t="shared" si="3"/>
        <v>0</v>
      </c>
      <c r="P60" s="595">
        <f>3</f>
        <v>3</v>
      </c>
      <c r="Q60" s="596">
        <f t="shared" si="4"/>
        <v>15000</v>
      </c>
      <c r="R60" s="5"/>
      <c r="S60" s="8">
        <f t="shared" si="5"/>
        <v>0</v>
      </c>
      <c r="T60" s="5"/>
      <c r="U60" s="8">
        <f t="shared" si="6"/>
        <v>0</v>
      </c>
      <c r="V60" s="5"/>
      <c r="W60" s="8">
        <f t="shared" si="7"/>
        <v>0</v>
      </c>
      <c r="X60" s="5"/>
      <c r="Y60" s="8">
        <f t="shared" si="8"/>
        <v>0</v>
      </c>
      <c r="Z60" s="5">
        <v>8</v>
      </c>
      <c r="AA60" s="8">
        <f t="shared" si="9"/>
        <v>40000</v>
      </c>
      <c r="AB60" s="5"/>
      <c r="AC60" s="8">
        <f t="shared" si="10"/>
        <v>0</v>
      </c>
      <c r="AD60" s="5"/>
      <c r="AE60" s="8">
        <f t="shared" si="11"/>
        <v>0</v>
      </c>
      <c r="AF60" s="5"/>
      <c r="AG60" s="8">
        <f t="shared" si="12"/>
        <v>0</v>
      </c>
      <c r="AH60" s="5"/>
      <c r="AI60" s="8">
        <f t="shared" si="13"/>
        <v>0</v>
      </c>
      <c r="AJ60" s="5"/>
      <c r="AK60" s="8">
        <f t="shared" si="14"/>
        <v>0</v>
      </c>
      <c r="AL60" s="5"/>
      <c r="AM60" s="8">
        <f t="shared" si="15"/>
        <v>0</v>
      </c>
      <c r="AN60" s="5"/>
      <c r="AO60" s="8">
        <f t="shared" si="16"/>
        <v>0</v>
      </c>
      <c r="AP60" s="5"/>
      <c r="AQ60" s="8">
        <f t="shared" si="17"/>
        <v>0</v>
      </c>
      <c r="AR60" s="5"/>
      <c r="AS60" s="8">
        <f t="shared" si="18"/>
        <v>0</v>
      </c>
      <c r="AT60" s="5"/>
      <c r="AU60" s="8">
        <f t="shared" si="19"/>
        <v>0</v>
      </c>
      <c r="AV60" s="5"/>
      <c r="AW60" s="8">
        <f t="shared" si="20"/>
        <v>0</v>
      </c>
      <c r="AX60" s="5"/>
      <c r="AY60" s="8">
        <f t="shared" si="21"/>
        <v>0</v>
      </c>
      <c r="AZ60" s="5"/>
      <c r="BA60" s="8">
        <f t="shared" si="22"/>
        <v>0</v>
      </c>
      <c r="BB60" s="5"/>
      <c r="BC60" s="8">
        <f t="shared" si="23"/>
        <v>0</v>
      </c>
      <c r="BD60" s="5"/>
      <c r="BE60" s="8">
        <f t="shared" si="24"/>
        <v>0</v>
      </c>
      <c r="BF60" s="5"/>
      <c r="BG60" s="8">
        <f t="shared" si="25"/>
        <v>0</v>
      </c>
      <c r="BH60" s="5"/>
      <c r="BI60" s="8">
        <f t="shared" si="26"/>
        <v>0</v>
      </c>
      <c r="BJ60" s="5"/>
      <c r="BK60" s="8">
        <f t="shared" si="27"/>
        <v>0</v>
      </c>
      <c r="BL60" s="5"/>
      <c r="BM60" s="8">
        <f t="shared" si="28"/>
        <v>0</v>
      </c>
      <c r="BN60" s="5">
        <v>6</v>
      </c>
      <c r="BO60" s="8">
        <f t="shared" si="29"/>
        <v>30000</v>
      </c>
      <c r="BP60" s="5"/>
      <c r="BQ60" s="8">
        <f t="shared" si="30"/>
        <v>0</v>
      </c>
      <c r="BR60" s="5"/>
      <c r="BS60" s="8">
        <f t="shared" si="31"/>
        <v>0</v>
      </c>
      <c r="BT60" s="5"/>
      <c r="BU60" s="8">
        <f t="shared" si="32"/>
        <v>0</v>
      </c>
      <c r="BV60" s="5"/>
      <c r="BW60" s="8">
        <f t="shared" si="33"/>
        <v>0</v>
      </c>
      <c r="BX60" s="5"/>
      <c r="BY60" s="8">
        <f t="shared" si="34"/>
        <v>0</v>
      </c>
      <c r="BZ60" s="5"/>
      <c r="CA60" s="8">
        <f t="shared" si="35"/>
        <v>0</v>
      </c>
      <c r="CB60" s="5"/>
      <c r="CC60" s="8">
        <f t="shared" si="36"/>
        <v>0</v>
      </c>
      <c r="CD60" s="5"/>
      <c r="CE60" s="8">
        <f t="shared" si="37"/>
        <v>0</v>
      </c>
      <c r="CF60" s="5"/>
      <c r="CG60" s="8">
        <f t="shared" si="38"/>
        <v>0</v>
      </c>
      <c r="CH60" s="5"/>
      <c r="CI60" s="8">
        <f t="shared" si="39"/>
        <v>0</v>
      </c>
      <c r="CJ60" s="8">
        <f t="shared" si="40"/>
        <v>17</v>
      </c>
      <c r="CK60" s="8">
        <f t="shared" si="41"/>
        <v>85000</v>
      </c>
      <c r="CL60" s="534"/>
      <c r="CM60" s="534"/>
      <c r="CN60" s="147"/>
      <c r="CO60" s="147"/>
      <c r="CP60" s="147"/>
      <c r="CQ60" s="147"/>
    </row>
    <row r="61" spans="1:95" s="367" customFormat="1" ht="17.25" customHeight="1" thickBot="1">
      <c r="A61" s="368">
        <v>51</v>
      </c>
      <c r="B61" s="949" t="s">
        <v>33</v>
      </c>
      <c r="C61" s="950"/>
      <c r="D61" s="950"/>
      <c r="E61" s="951"/>
      <c r="F61" s="369" t="s">
        <v>34</v>
      </c>
      <c r="G61" s="370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8"/>
      <c r="AB61" s="5"/>
      <c r="AC61" s="595">
        <f>78000</f>
        <v>78000</v>
      </c>
      <c r="AD61" s="5"/>
      <c r="AE61" s="5"/>
      <c r="AF61" s="5"/>
      <c r="AG61" s="5"/>
      <c r="AH61" s="5"/>
      <c r="AI61" s="5">
        <v>5000</v>
      </c>
      <c r="AJ61" s="5"/>
      <c r="AK61" s="193">
        <f>5000+15000</f>
        <v>20000</v>
      </c>
      <c r="AL61" s="5"/>
      <c r="AM61" s="595">
        <f>5000+55000*0</f>
        <v>5000</v>
      </c>
      <c r="AN61" s="5"/>
      <c r="AO61" s="5">
        <v>5000</v>
      </c>
      <c r="AP61" s="5"/>
      <c r="AQ61" s="5"/>
      <c r="AR61" s="5"/>
      <c r="AS61" s="595">
        <f>26975.45</f>
        <v>26975.45</v>
      </c>
      <c r="AT61" s="5"/>
      <c r="AU61" s="5"/>
      <c r="AV61" s="5"/>
      <c r="AW61" s="5"/>
      <c r="AX61" s="5"/>
      <c r="AY61" s="8"/>
      <c r="AZ61" s="5"/>
      <c r="BA61" s="8"/>
      <c r="BB61" s="5"/>
      <c r="BC61" s="8"/>
      <c r="BD61" s="5"/>
      <c r="BE61" s="595">
        <f>28485.54</f>
        <v>28485.54</v>
      </c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95">
        <f>8000*0</f>
        <v>0</v>
      </c>
      <c r="BR61" s="5"/>
      <c r="BS61" s="595">
        <f>15000*0</f>
        <v>0</v>
      </c>
      <c r="BT61" s="5"/>
      <c r="BU61" s="8"/>
      <c r="BV61" s="5"/>
      <c r="BW61" s="8"/>
      <c r="BX61" s="5"/>
      <c r="BY61" s="8"/>
      <c r="BZ61" s="5"/>
      <c r="CA61" s="8"/>
      <c r="CB61" s="5"/>
      <c r="CC61" s="8"/>
      <c r="CD61" s="5"/>
      <c r="CE61" s="8"/>
      <c r="CF61" s="5"/>
      <c r="CG61" s="8"/>
      <c r="CH61" s="5"/>
      <c r="CI61" s="8"/>
      <c r="CJ61" s="8">
        <f t="shared" si="40"/>
        <v>0</v>
      </c>
      <c r="CK61" s="8">
        <f t="shared" si="41"/>
        <v>168460.99000000002</v>
      </c>
      <c r="CL61" s="535"/>
      <c r="CM61" s="535"/>
      <c r="CN61" s="371"/>
      <c r="CO61" s="371"/>
      <c r="CP61" s="371"/>
      <c r="CQ61" s="371"/>
    </row>
    <row r="62" spans="1:91" s="52" customFormat="1" ht="16.5" customHeight="1" thickBot="1">
      <c r="A62" s="365">
        <v>52</v>
      </c>
      <c r="B62" s="858" t="s">
        <v>182</v>
      </c>
      <c r="C62" s="859"/>
      <c r="D62" s="859"/>
      <c r="E62" s="860"/>
      <c r="F62" s="352"/>
      <c r="G62" s="307"/>
      <c r="H62" s="138"/>
      <c r="I62" s="139">
        <f>SUM(I8:I61)</f>
        <v>390560</v>
      </c>
      <c r="J62" s="139"/>
      <c r="K62" s="139">
        <f>SUM(K8:K61)</f>
        <v>169300</v>
      </c>
      <c r="L62" s="139"/>
      <c r="M62" s="139">
        <f>SUM(M8:M61)</f>
        <v>208800</v>
      </c>
      <c r="N62" s="139"/>
      <c r="O62" s="139">
        <f>SUM(O8:O61)</f>
        <v>165500</v>
      </c>
      <c r="P62" s="139"/>
      <c r="Q62" s="139">
        <f>SUM(Q8:Q61)</f>
        <v>569569</v>
      </c>
      <c r="R62" s="139"/>
      <c r="S62" s="139">
        <f>SUM(S8:S61)</f>
        <v>136000</v>
      </c>
      <c r="T62" s="139"/>
      <c r="U62" s="139">
        <f>SUM(U8:U61)</f>
        <v>225400</v>
      </c>
      <c r="V62" s="139"/>
      <c r="W62" s="139">
        <f>SUM(W8:W61)</f>
        <v>424500</v>
      </c>
      <c r="X62" s="139"/>
      <c r="Y62" s="139">
        <f>SUM(Y8:Y61)</f>
        <v>429000</v>
      </c>
      <c r="Z62" s="139"/>
      <c r="AA62" s="139">
        <f>SUM(AA8:AA61)</f>
        <v>300318</v>
      </c>
      <c r="AB62" s="139"/>
      <c r="AC62" s="139">
        <f>SUM(AC8:AC61)</f>
        <v>114500</v>
      </c>
      <c r="AD62" s="139"/>
      <c r="AE62" s="139">
        <f>SUM(AE8:AE61)</f>
        <v>102112</v>
      </c>
      <c r="AF62" s="139"/>
      <c r="AG62" s="139">
        <f>SUM(AG8:AG61)</f>
        <v>103085</v>
      </c>
      <c r="AH62" s="139"/>
      <c r="AI62" s="139">
        <f>SUM(AI8:AI61)</f>
        <v>181951</v>
      </c>
      <c r="AJ62" s="139"/>
      <c r="AK62" s="139">
        <f>SUM(AK8:AK61)</f>
        <v>96450</v>
      </c>
      <c r="AL62" s="139"/>
      <c r="AM62" s="139">
        <f>SUM(AM8:AM61)</f>
        <v>25000</v>
      </c>
      <c r="AN62" s="139"/>
      <c r="AO62" s="139">
        <f>SUM(AO8:AO61)</f>
        <v>132056</v>
      </c>
      <c r="AP62" s="139"/>
      <c r="AQ62" s="139">
        <f>SUM(AQ8:AQ61)</f>
        <v>85000</v>
      </c>
      <c r="AR62" s="139"/>
      <c r="AS62" s="139">
        <f>SUM(AS8:AS61)</f>
        <v>46975.45</v>
      </c>
      <c r="AT62" s="138"/>
      <c r="AU62" s="139">
        <f>SUM(AU8:AU61)</f>
        <v>173000</v>
      </c>
      <c r="AV62" s="138"/>
      <c r="AW62" s="139">
        <f>SUM(AW8:AW61)</f>
        <v>156000</v>
      </c>
      <c r="AX62" s="140"/>
      <c r="AY62" s="139">
        <f>SUM(AY8:AY61)</f>
        <v>12000</v>
      </c>
      <c r="AZ62" s="138"/>
      <c r="BA62" s="139">
        <f>SUM(BA8:BA61)</f>
        <v>0</v>
      </c>
      <c r="BB62" s="138"/>
      <c r="BC62" s="139">
        <f>SUM(BC8:BC61)</f>
        <v>78320</v>
      </c>
      <c r="BD62" s="138"/>
      <c r="BE62" s="139">
        <f>SUM(BE8:BE61)</f>
        <v>48485.54</v>
      </c>
      <c r="BF62" s="138"/>
      <c r="BG62" s="139">
        <f>SUM(BG8:BG61)</f>
        <v>105370</v>
      </c>
      <c r="BH62" s="138"/>
      <c r="BI62" s="139">
        <f>SUM(BI8:BI61)</f>
        <v>32000</v>
      </c>
      <c r="BJ62" s="138"/>
      <c r="BK62" s="139">
        <f>SUM(BK8:BK61)</f>
        <v>207087</v>
      </c>
      <c r="BL62" s="138"/>
      <c r="BM62" s="139">
        <f>SUM(BM8:BM61)</f>
        <v>74690</v>
      </c>
      <c r="BN62" s="140"/>
      <c r="BO62" s="139">
        <f>SUM(BO8:BO61)</f>
        <v>348000</v>
      </c>
      <c r="BP62" s="6"/>
      <c r="BQ62" s="139">
        <f>SUM(BQ8:BQ61)</f>
        <v>13000</v>
      </c>
      <c r="BR62" s="6"/>
      <c r="BS62" s="139">
        <f>SUM(BS8:BS61)</f>
        <v>20500</v>
      </c>
      <c r="BT62" s="6"/>
      <c r="BU62" s="139">
        <f>SUM(BU8:BU61)</f>
        <v>51250</v>
      </c>
      <c r="BV62" s="6"/>
      <c r="BW62" s="139">
        <f>SUM(BW8:BW61)</f>
        <v>0</v>
      </c>
      <c r="BX62" s="6"/>
      <c r="BY62" s="139">
        <f>SUM(BY8:BY61)</f>
        <v>0</v>
      </c>
      <c r="BZ62" s="6"/>
      <c r="CA62" s="139">
        <f>SUM(CA8:CA61)</f>
        <v>0</v>
      </c>
      <c r="CB62" s="6"/>
      <c r="CC62" s="139">
        <f>SUM(CC8:CC61)</f>
        <v>0</v>
      </c>
      <c r="CD62" s="6"/>
      <c r="CE62" s="139">
        <f>SUM(CE8:CE61)</f>
        <v>114000</v>
      </c>
      <c r="CF62" s="6"/>
      <c r="CG62" s="139">
        <f>SUM(CG8:CG61)</f>
        <v>22788</v>
      </c>
      <c r="CH62" s="6"/>
      <c r="CI62" s="139">
        <f>SUM(CI8:CI61)</f>
        <v>9000</v>
      </c>
      <c r="CJ62" s="8">
        <f t="shared" si="40"/>
        <v>0</v>
      </c>
      <c r="CK62" s="8">
        <f t="shared" si="41"/>
        <v>5371566.99</v>
      </c>
      <c r="CL62" s="50"/>
      <c r="CM62" s="50"/>
    </row>
    <row r="63" spans="1:91" ht="18" customHeight="1" thickBot="1">
      <c r="A63" s="462">
        <v>53</v>
      </c>
      <c r="B63" s="952" t="s">
        <v>213</v>
      </c>
      <c r="C63" s="952"/>
      <c r="D63" s="952"/>
      <c r="E63" s="953"/>
      <c r="F63" s="452" t="s">
        <v>34</v>
      </c>
      <c r="G63" s="463"/>
      <c r="H63" s="597"/>
      <c r="I63" s="597">
        <v>132000</v>
      </c>
      <c r="J63" s="597"/>
      <c r="K63" s="597"/>
      <c r="L63" s="597"/>
      <c r="M63" s="597"/>
      <c r="N63" s="597"/>
      <c r="O63" s="597"/>
      <c r="P63" s="597"/>
      <c r="Q63" s="597"/>
      <c r="R63" s="597"/>
      <c r="S63" s="597">
        <v>130000</v>
      </c>
      <c r="T63" s="597"/>
      <c r="U63" s="597">
        <v>22100</v>
      </c>
      <c r="V63" s="597"/>
      <c r="W63" s="597">
        <v>7925</v>
      </c>
      <c r="X63" s="597"/>
      <c r="Y63" s="597"/>
      <c r="Z63" s="597"/>
      <c r="AA63" s="129"/>
      <c r="AB63" s="597"/>
      <c r="AC63" s="597">
        <v>75540</v>
      </c>
      <c r="AD63" s="597"/>
      <c r="AE63" s="598">
        <f>165000*0+42000</f>
        <v>42000</v>
      </c>
      <c r="AF63" s="597"/>
      <c r="AG63" s="597"/>
      <c r="AH63" s="597"/>
      <c r="AI63" s="597">
        <v>117865</v>
      </c>
      <c r="AJ63" s="597"/>
      <c r="AK63" s="597">
        <v>41030</v>
      </c>
      <c r="AL63" s="597"/>
      <c r="AM63" s="597"/>
      <c r="AN63" s="597"/>
      <c r="AO63" s="597">
        <v>84370</v>
      </c>
      <c r="AP63" s="597"/>
      <c r="AQ63" s="597">
        <v>10000</v>
      </c>
      <c r="AR63" s="597"/>
      <c r="AS63" s="597">
        <v>22000</v>
      </c>
      <c r="AT63" s="597"/>
      <c r="AU63" s="597">
        <v>10000</v>
      </c>
      <c r="AV63" s="597"/>
      <c r="AW63" s="597">
        <v>6000</v>
      </c>
      <c r="AX63" s="597"/>
      <c r="AY63" s="597"/>
      <c r="AZ63" s="597"/>
      <c r="BA63" s="597">
        <v>23500</v>
      </c>
      <c r="BB63" s="597"/>
      <c r="BC63" s="597">
        <v>28050</v>
      </c>
      <c r="BD63" s="597"/>
      <c r="BE63" s="597">
        <v>58330</v>
      </c>
      <c r="BF63" s="597"/>
      <c r="BG63" s="597">
        <v>74950</v>
      </c>
      <c r="BH63" s="597"/>
      <c r="BI63" s="597">
        <v>30000</v>
      </c>
      <c r="BJ63" s="597"/>
      <c r="BK63" s="597">
        <v>22000</v>
      </c>
      <c r="BL63" s="597"/>
      <c r="BM63" s="597">
        <v>25608</v>
      </c>
      <c r="BN63" s="599"/>
      <c r="BO63" s="599">
        <v>42000</v>
      </c>
      <c r="BP63" s="600"/>
      <c r="BQ63" s="129"/>
      <c r="BR63" s="600"/>
      <c r="BS63" s="600"/>
      <c r="BT63" s="600"/>
      <c r="BU63" s="129"/>
      <c r="BV63" s="600"/>
      <c r="BW63" s="600"/>
      <c r="BX63" s="600"/>
      <c r="BY63" s="129">
        <v>2290</v>
      </c>
      <c r="BZ63" s="600"/>
      <c r="CA63" s="129">
        <v>2290</v>
      </c>
      <c r="CB63" s="600"/>
      <c r="CC63" s="129">
        <v>2290</v>
      </c>
      <c r="CD63" s="600"/>
      <c r="CE63" s="129"/>
      <c r="CF63" s="600"/>
      <c r="CG63" s="600"/>
      <c r="CH63" s="600"/>
      <c r="CI63" s="129">
        <v>14800</v>
      </c>
      <c r="CJ63" s="8">
        <f t="shared" si="40"/>
        <v>0</v>
      </c>
      <c r="CK63" s="8">
        <f t="shared" si="41"/>
        <v>1026938</v>
      </c>
      <c r="CL63" s="12"/>
      <c r="CM63" s="12"/>
    </row>
    <row r="64" spans="1:89" ht="18.75" customHeight="1" thickBot="1">
      <c r="A64" s="365">
        <v>54</v>
      </c>
      <c r="B64" s="831" t="s">
        <v>183</v>
      </c>
      <c r="C64" s="875"/>
      <c r="D64" s="875"/>
      <c r="E64" s="876"/>
      <c r="F64" s="428"/>
      <c r="G64" s="429"/>
      <c r="H64" s="430"/>
      <c r="I64" s="601">
        <f>SUM(I62:I63)</f>
        <v>522560</v>
      </c>
      <c r="J64" s="430"/>
      <c r="K64" s="601">
        <f>SUM(K62:K63)</f>
        <v>169300</v>
      </c>
      <c r="L64" s="430"/>
      <c r="M64" s="601">
        <f>SUM(M62:M63)</f>
        <v>208800</v>
      </c>
      <c r="N64" s="430"/>
      <c r="O64" s="601">
        <f>SUM(O62:O63)</f>
        <v>165500</v>
      </c>
      <c r="P64" s="430"/>
      <c r="Q64" s="601">
        <f>SUM(Q62:Q63)</f>
        <v>569569</v>
      </c>
      <c r="R64" s="430"/>
      <c r="S64" s="601">
        <f>SUM(S62:S63)</f>
        <v>266000</v>
      </c>
      <c r="T64" s="430"/>
      <c r="U64" s="601">
        <f>SUM(U62:U63)</f>
        <v>247500</v>
      </c>
      <c r="V64" s="430"/>
      <c r="W64" s="601">
        <f>SUM(W62:W63)</f>
        <v>432425</v>
      </c>
      <c r="X64" s="430"/>
      <c r="Y64" s="601">
        <f>SUM(Y62:Y63)</f>
        <v>429000</v>
      </c>
      <c r="Z64" s="430"/>
      <c r="AA64" s="601">
        <f>SUM(AA62:AA63)</f>
        <v>300318</v>
      </c>
      <c r="AB64" s="430"/>
      <c r="AC64" s="601">
        <f>SUM(AC62:AC63)</f>
        <v>190040</v>
      </c>
      <c r="AD64" s="430"/>
      <c r="AE64" s="601">
        <f>SUM(AE62:AE63)</f>
        <v>144112</v>
      </c>
      <c r="AF64" s="430"/>
      <c r="AG64" s="601">
        <f>SUM(AG62:AG63)</f>
        <v>103085</v>
      </c>
      <c r="AH64" s="430"/>
      <c r="AI64" s="601">
        <f>SUM(AI62:AI63)</f>
        <v>299816</v>
      </c>
      <c r="AJ64" s="430"/>
      <c r="AK64" s="601">
        <f>SUM(AK62:AK63)</f>
        <v>137480</v>
      </c>
      <c r="AL64" s="430"/>
      <c r="AM64" s="601">
        <f>SUM(AM62:AM63)</f>
        <v>25000</v>
      </c>
      <c r="AN64" s="430"/>
      <c r="AO64" s="601">
        <f>SUM(AO62:AO63)</f>
        <v>216426</v>
      </c>
      <c r="AP64" s="430"/>
      <c r="AQ64" s="601">
        <f>SUM(AQ62:AQ63)</f>
        <v>95000</v>
      </c>
      <c r="AR64" s="430"/>
      <c r="AS64" s="601">
        <f>SUM(AS62:AS63)</f>
        <v>68975.45</v>
      </c>
      <c r="AT64" s="430"/>
      <c r="AU64" s="601">
        <f>SUM(AU62:AU63)</f>
        <v>183000</v>
      </c>
      <c r="AV64" s="430"/>
      <c r="AW64" s="601">
        <f>SUM(AW62:AW63)</f>
        <v>162000</v>
      </c>
      <c r="AX64" s="430"/>
      <c r="AY64" s="601">
        <f>SUM(AY62:AY63)</f>
        <v>12000</v>
      </c>
      <c r="AZ64" s="430"/>
      <c r="BA64" s="601">
        <f>SUM(BA62:BA63)</f>
        <v>23500</v>
      </c>
      <c r="BB64" s="430"/>
      <c r="BC64" s="601">
        <f>SUM(BC62:BC63)</f>
        <v>106370</v>
      </c>
      <c r="BD64" s="430"/>
      <c r="BE64" s="601">
        <f>SUM(BE62:BE63)</f>
        <v>106815.54000000001</v>
      </c>
      <c r="BF64" s="430"/>
      <c r="BG64" s="601">
        <f>SUM(BG62:BG63)</f>
        <v>180320</v>
      </c>
      <c r="BH64" s="430"/>
      <c r="BI64" s="601">
        <f>SUM(BI62:BI63)</f>
        <v>62000</v>
      </c>
      <c r="BJ64" s="430"/>
      <c r="BK64" s="601">
        <f>SUM(BK62:BK63)</f>
        <v>229087</v>
      </c>
      <c r="BL64" s="430"/>
      <c r="BM64" s="601">
        <f>SUM(BM62:BM63)</f>
        <v>100298</v>
      </c>
      <c r="BN64" s="431"/>
      <c r="BO64" s="601">
        <f>SUM(BO62:BO63)</f>
        <v>390000</v>
      </c>
      <c r="BP64" s="432"/>
      <c r="BQ64" s="601">
        <f>SUM(BQ62:BQ63)</f>
        <v>13000</v>
      </c>
      <c r="BR64" s="432"/>
      <c r="BS64" s="601">
        <f>SUM(BS62:BS63)</f>
        <v>20500</v>
      </c>
      <c r="BT64" s="432"/>
      <c r="BU64" s="601">
        <f>SUM(BU62:BU63)</f>
        <v>51250</v>
      </c>
      <c r="BV64" s="432"/>
      <c r="BW64" s="601">
        <f>SUM(BW62:BW63)</f>
        <v>0</v>
      </c>
      <c r="BX64" s="432"/>
      <c r="BY64" s="601">
        <f>SUM(BY62:BY63)</f>
        <v>2290</v>
      </c>
      <c r="BZ64" s="432"/>
      <c r="CA64" s="601">
        <f>SUM(CA62:CA63)</f>
        <v>2290</v>
      </c>
      <c r="CB64" s="432"/>
      <c r="CC64" s="601">
        <f>SUM(CC62:CC63)</f>
        <v>2290</v>
      </c>
      <c r="CD64" s="432"/>
      <c r="CE64" s="601">
        <f>SUM(CE62:CE63)</f>
        <v>114000</v>
      </c>
      <c r="CF64" s="432"/>
      <c r="CG64" s="601">
        <f>SUM(CG62:CG63)</f>
        <v>22788</v>
      </c>
      <c r="CH64" s="432"/>
      <c r="CI64" s="601">
        <f>SUM(CI62:CI63)</f>
        <v>23800</v>
      </c>
      <c r="CJ64" s="8">
        <f t="shared" si="40"/>
        <v>0</v>
      </c>
      <c r="CK64" s="8">
        <f t="shared" si="41"/>
        <v>6398504.99</v>
      </c>
    </row>
    <row r="65" spans="5:95" ht="15.75" customHeight="1">
      <c r="E65" s="194"/>
      <c r="AD65" s="52"/>
      <c r="AE65" s="52"/>
      <c r="CK65" s="65"/>
      <c r="CL65" s="149"/>
      <c r="CM65" s="149"/>
      <c r="CN65" s="149"/>
      <c r="CO65" s="149"/>
      <c r="CP65" s="149"/>
      <c r="CQ65" s="149"/>
    </row>
    <row r="79" ht="15.75" customHeight="1">
      <c r="BX79" s="52"/>
    </row>
  </sheetData>
  <sheetProtection/>
  <mergeCells count="146">
    <mergeCell ref="B54:E54"/>
    <mergeCell ref="B49:E49"/>
    <mergeCell ref="B47:E47"/>
    <mergeCell ref="B48:E48"/>
    <mergeCell ref="B43:E43"/>
    <mergeCell ref="B50:E50"/>
    <mergeCell ref="B64:E64"/>
    <mergeCell ref="B58:E58"/>
    <mergeCell ref="B59:E59"/>
    <mergeCell ref="B62:E62"/>
    <mergeCell ref="B61:E61"/>
    <mergeCell ref="B60:E60"/>
    <mergeCell ref="B63:E63"/>
    <mergeCell ref="B52:E52"/>
    <mergeCell ref="B41:E41"/>
    <mergeCell ref="B51:E51"/>
    <mergeCell ref="B57:E57"/>
    <mergeCell ref="B56:E56"/>
    <mergeCell ref="B42:E42"/>
    <mergeCell ref="A45:E45"/>
    <mergeCell ref="B53:E53"/>
    <mergeCell ref="B55:E55"/>
    <mergeCell ref="B44:E44"/>
    <mergeCell ref="B46:E46"/>
    <mergeCell ref="B40:E40"/>
    <mergeCell ref="B38:E38"/>
    <mergeCell ref="B39:E39"/>
    <mergeCell ref="A33:E33"/>
    <mergeCell ref="B35:E35"/>
    <mergeCell ref="B36:E36"/>
    <mergeCell ref="B34:E34"/>
    <mergeCell ref="B32:E32"/>
    <mergeCell ref="B37:E37"/>
    <mergeCell ref="B31:E31"/>
    <mergeCell ref="B30:E30"/>
    <mergeCell ref="B29:E29"/>
    <mergeCell ref="B26:E26"/>
    <mergeCell ref="B27:E27"/>
    <mergeCell ref="AJ5:AK5"/>
    <mergeCell ref="X5:Y5"/>
    <mergeCell ref="AB5:AC5"/>
    <mergeCell ref="AD5:AE5"/>
    <mergeCell ref="AF5:AG5"/>
    <mergeCell ref="Z5:AA5"/>
    <mergeCell ref="AP5:AQ5"/>
    <mergeCell ref="AL5:AM5"/>
    <mergeCell ref="AN5:AO5"/>
    <mergeCell ref="A3:G3"/>
    <mergeCell ref="G4:G6"/>
    <mergeCell ref="H4:I4"/>
    <mergeCell ref="J4:K4"/>
    <mergeCell ref="A4:A6"/>
    <mergeCell ref="B4:E6"/>
    <mergeCell ref="F4:F6"/>
    <mergeCell ref="BJ5:BK5"/>
    <mergeCell ref="BL5:BM5"/>
    <mergeCell ref="AR5:AS5"/>
    <mergeCell ref="AT5:AU5"/>
    <mergeCell ref="AV5:AW5"/>
    <mergeCell ref="BD5:BE5"/>
    <mergeCell ref="BB5:BC5"/>
    <mergeCell ref="AX5:AY5"/>
    <mergeCell ref="AZ5:BA5"/>
    <mergeCell ref="BH5:BI5"/>
    <mergeCell ref="CJ5:CJ6"/>
    <mergeCell ref="CK5:CK6"/>
    <mergeCell ref="B7:E7"/>
    <mergeCell ref="B9:E9"/>
    <mergeCell ref="B8:E8"/>
    <mergeCell ref="BN5:BO5"/>
    <mergeCell ref="BP5:BQ5"/>
    <mergeCell ref="BR5:BS5"/>
    <mergeCell ref="CH5:CI5"/>
    <mergeCell ref="BF5:BG5"/>
    <mergeCell ref="B28:E28"/>
    <mergeCell ref="B24:E24"/>
    <mergeCell ref="B19:E19"/>
    <mergeCell ref="B23:E23"/>
    <mergeCell ref="B21:E21"/>
    <mergeCell ref="B20:E20"/>
    <mergeCell ref="B22:E22"/>
    <mergeCell ref="B25:E25"/>
    <mergeCell ref="X4:Y4"/>
    <mergeCell ref="V5:W5"/>
    <mergeCell ref="AB4:AC4"/>
    <mergeCell ref="B18:E18"/>
    <mergeCell ref="J5:K5"/>
    <mergeCell ref="B17:E17"/>
    <mergeCell ref="B16:E16"/>
    <mergeCell ref="H5:I5"/>
    <mergeCell ref="B11:E11"/>
    <mergeCell ref="B10:E10"/>
    <mergeCell ref="P4:Q4"/>
    <mergeCell ref="L5:M5"/>
    <mergeCell ref="B15:E15"/>
    <mergeCell ref="B12:E12"/>
    <mergeCell ref="B13:E13"/>
    <mergeCell ref="B14:E14"/>
    <mergeCell ref="N5:O5"/>
    <mergeCell ref="P5:Q5"/>
    <mergeCell ref="L4:M4"/>
    <mergeCell ref="N4:O4"/>
    <mergeCell ref="AF4:AG4"/>
    <mergeCell ref="AH5:AI5"/>
    <mergeCell ref="R4:S4"/>
    <mergeCell ref="T4:U4"/>
    <mergeCell ref="R5:S5"/>
    <mergeCell ref="AH4:AI4"/>
    <mergeCell ref="Z4:AA4"/>
    <mergeCell ref="T5:U5"/>
    <mergeCell ref="AD4:AE4"/>
    <mergeCell ref="V4:W4"/>
    <mergeCell ref="AJ4:AK4"/>
    <mergeCell ref="AL4:AM4"/>
    <mergeCell ref="AN4:AO4"/>
    <mergeCell ref="BH4:BI4"/>
    <mergeCell ref="AX4:AY4"/>
    <mergeCell ref="AZ4:BA4"/>
    <mergeCell ref="AP4:AQ4"/>
    <mergeCell ref="AR4:AS4"/>
    <mergeCell ref="AT4:AU4"/>
    <mergeCell ref="AV4:AW4"/>
    <mergeCell ref="BJ4:BK4"/>
    <mergeCell ref="BL4:BM4"/>
    <mergeCell ref="BN4:BO4"/>
    <mergeCell ref="BB4:BC4"/>
    <mergeCell ref="BD4:BE4"/>
    <mergeCell ref="BF4:BG4"/>
    <mergeCell ref="CF5:CG5"/>
    <mergeCell ref="BZ5:CA5"/>
    <mergeCell ref="BP4:BQ4"/>
    <mergeCell ref="BR4:BS4"/>
    <mergeCell ref="BT5:BU5"/>
    <mergeCell ref="BV5:BW5"/>
    <mergeCell ref="CB5:CC5"/>
    <mergeCell ref="CD5:CE5"/>
    <mergeCell ref="BX5:BY5"/>
    <mergeCell ref="CJ4:CK4"/>
    <mergeCell ref="CH4:CI4"/>
    <mergeCell ref="BT4:BU4"/>
    <mergeCell ref="BV4:BW4"/>
    <mergeCell ref="BX4:BY4"/>
    <mergeCell ref="BZ4:CA4"/>
    <mergeCell ref="CB4:CC4"/>
    <mergeCell ref="CF4:CG4"/>
    <mergeCell ref="CD4:CE4"/>
  </mergeCells>
  <printOptions/>
  <pageMargins left="1.57" right="0.17" top="0.47" bottom="0.1968503937007874" header="0.23" footer="0.15748031496062992"/>
  <pageSetup horizontalDpi="600" verticalDpi="600" orientation="landscape" paperSize="9" scale="50" r:id="rId1"/>
  <colBreaks count="1" manualBreakCount="1">
    <brk id="89" min="1" max="6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3:O65"/>
  <sheetViews>
    <sheetView zoomScale="75" zoomScaleNormal="75" zoomScaleSheetLayoutView="100" zoomScalePageLayoutView="0" workbookViewId="0" topLeftCell="A43">
      <selection activeCell="M65" sqref="M65"/>
    </sheetView>
  </sheetViews>
  <sheetFormatPr defaultColWidth="9.00390625" defaultRowHeight="12.75"/>
  <cols>
    <col min="1" max="1" width="5.00390625" style="0" customWidth="1"/>
    <col min="5" max="5" width="46.375" style="0" customWidth="1"/>
    <col min="6" max="6" width="6.25390625" style="0" customWidth="1"/>
    <col min="7" max="7" width="8.625" style="0" customWidth="1"/>
    <col min="8" max="8" width="9.625" style="0" customWidth="1"/>
    <col min="9" max="9" width="10.375" style="0" customWidth="1"/>
    <col min="10" max="10" width="11.25390625" style="0" customWidth="1"/>
    <col min="11" max="12" width="10.75390625" style="0" customWidth="1"/>
    <col min="13" max="13" width="10.875" style="0" customWidth="1"/>
    <col min="14" max="14" width="10.00390625" style="0" customWidth="1"/>
    <col min="15" max="15" width="15.00390625" style="0" customWidth="1"/>
  </cols>
  <sheetData>
    <row r="3" spans="1:15" ht="18">
      <c r="A3" s="698" t="s">
        <v>239</v>
      </c>
      <c r="B3" s="699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699"/>
      <c r="O3" s="699"/>
    </row>
    <row r="4" ht="13.5" thickBot="1"/>
    <row r="5" spans="1:15" ht="16.5" customHeight="1">
      <c r="A5" s="977" t="s">
        <v>0</v>
      </c>
      <c r="B5" s="980" t="s">
        <v>40</v>
      </c>
      <c r="C5" s="980"/>
      <c r="D5" s="980"/>
      <c r="E5" s="981"/>
      <c r="F5" s="997" t="s">
        <v>2</v>
      </c>
      <c r="G5" s="1000" t="s">
        <v>41</v>
      </c>
      <c r="H5" s="986" t="s">
        <v>66</v>
      </c>
      <c r="I5" s="987"/>
      <c r="J5" s="973" t="s">
        <v>67</v>
      </c>
      <c r="K5" s="987"/>
      <c r="L5" s="973" t="s">
        <v>77</v>
      </c>
      <c r="M5" s="974"/>
      <c r="N5" s="971" t="s">
        <v>68</v>
      </c>
      <c r="O5" s="972"/>
    </row>
    <row r="6" spans="1:15" ht="15.75" thickBot="1">
      <c r="A6" s="978"/>
      <c r="B6" s="982"/>
      <c r="C6" s="982"/>
      <c r="D6" s="982"/>
      <c r="E6" s="983"/>
      <c r="F6" s="998"/>
      <c r="G6" s="1001"/>
      <c r="H6" s="988"/>
      <c r="I6" s="989"/>
      <c r="J6" s="975"/>
      <c r="K6" s="989"/>
      <c r="L6" s="975"/>
      <c r="M6" s="976"/>
      <c r="N6" s="969" t="s">
        <v>75</v>
      </c>
      <c r="O6" s="970"/>
    </row>
    <row r="7" spans="1:15" ht="30.75" thickBot="1">
      <c r="A7" s="979"/>
      <c r="B7" s="984"/>
      <c r="C7" s="984"/>
      <c r="D7" s="984"/>
      <c r="E7" s="985"/>
      <c r="F7" s="999"/>
      <c r="G7" s="1002"/>
      <c r="H7" s="187" t="s">
        <v>6</v>
      </c>
      <c r="I7" s="188" t="s">
        <v>7</v>
      </c>
      <c r="J7" s="189" t="s">
        <v>6</v>
      </c>
      <c r="K7" s="190" t="s">
        <v>7</v>
      </c>
      <c r="L7" s="191" t="s">
        <v>6</v>
      </c>
      <c r="M7" s="192" t="s">
        <v>7</v>
      </c>
      <c r="N7" s="187" t="s">
        <v>6</v>
      </c>
      <c r="O7" s="192" t="s">
        <v>7</v>
      </c>
    </row>
    <row r="8" spans="1:15" ht="15" customHeight="1" thickBot="1">
      <c r="A8" s="345"/>
      <c r="B8" s="831" t="s">
        <v>42</v>
      </c>
      <c r="C8" s="832"/>
      <c r="D8" s="832"/>
      <c r="E8" s="833"/>
      <c r="F8" s="227"/>
      <c r="G8" s="226"/>
      <c r="H8" s="316"/>
      <c r="I8" s="317"/>
      <c r="J8" s="318"/>
      <c r="K8" s="319"/>
      <c r="L8" s="320"/>
      <c r="M8" s="321"/>
      <c r="N8" s="313"/>
      <c r="O8" s="314"/>
    </row>
    <row r="9" spans="1:15" ht="22.5" customHeight="1">
      <c r="A9" s="224">
        <v>1</v>
      </c>
      <c r="B9" s="966" t="s">
        <v>141</v>
      </c>
      <c r="C9" s="967"/>
      <c r="D9" s="967"/>
      <c r="E9" s="968"/>
      <c r="F9" s="230" t="s">
        <v>17</v>
      </c>
      <c r="G9" s="315">
        <v>7000</v>
      </c>
      <c r="H9" s="231">
        <f>'Рем.стр.ДУ-1'!BP8</f>
        <v>0</v>
      </c>
      <c r="I9" s="232">
        <f>'Рем.стр.ДУ-1'!BQ8</f>
        <v>0</v>
      </c>
      <c r="J9" s="226">
        <f>'Рем.стр.ДУ 2'!BX9</f>
        <v>0</v>
      </c>
      <c r="K9" s="225">
        <f>'Рем.стр.ДУ 2'!BY9</f>
        <v>0</v>
      </c>
      <c r="L9" s="227">
        <f>'Рем.стр.ДУ-3'!CJ8</f>
        <v>0</v>
      </c>
      <c r="M9" s="322">
        <f>'Рем.стр.ДУ-3'!CK8</f>
        <v>0</v>
      </c>
      <c r="N9" s="228">
        <f aca="true" t="shared" si="0" ref="N9:O16">H9+J9+L9</f>
        <v>0</v>
      </c>
      <c r="O9" s="229">
        <f t="shared" si="0"/>
        <v>0</v>
      </c>
    </row>
    <row r="10" spans="1:15" s="172" customFormat="1" ht="27.75" customHeight="1">
      <c r="A10" s="224">
        <v>2</v>
      </c>
      <c r="B10" s="962" t="s">
        <v>99</v>
      </c>
      <c r="C10" s="958"/>
      <c r="D10" s="958"/>
      <c r="E10" s="959"/>
      <c r="F10" s="230" t="s">
        <v>43</v>
      </c>
      <c r="G10" s="315">
        <v>9500</v>
      </c>
      <c r="H10" s="231">
        <f>'Рем.стр.ДУ-1'!BP9</f>
        <v>0</v>
      </c>
      <c r="I10" s="232">
        <f>'Рем.стр.ДУ-1'!BQ9</f>
        <v>0</v>
      </c>
      <c r="J10" s="226">
        <f>'Рем.стр.ДУ 2'!BX10</f>
        <v>0</v>
      </c>
      <c r="K10" s="225">
        <f>'Рем.стр.ДУ 2'!BY10</f>
        <v>0</v>
      </c>
      <c r="L10" s="227">
        <f>'Рем.стр.ДУ-3'!CJ9</f>
        <v>0</v>
      </c>
      <c r="M10" s="322">
        <f>'Рем.стр.ДУ-3'!CK9</f>
        <v>0</v>
      </c>
      <c r="N10" s="228">
        <f t="shared" si="0"/>
        <v>0</v>
      </c>
      <c r="O10" s="229">
        <f t="shared" si="0"/>
        <v>0</v>
      </c>
    </row>
    <row r="11" spans="1:15" s="172" customFormat="1" ht="27.75" customHeight="1">
      <c r="A11" s="224">
        <v>3</v>
      </c>
      <c r="B11" s="957" t="s">
        <v>172</v>
      </c>
      <c r="C11" s="958"/>
      <c r="D11" s="958"/>
      <c r="E11" s="959"/>
      <c r="F11" s="230" t="s">
        <v>44</v>
      </c>
      <c r="G11" s="315">
        <v>350</v>
      </c>
      <c r="H11" s="231">
        <f>'Рем.стр.ДУ-1'!BP10</f>
        <v>0</v>
      </c>
      <c r="I11" s="232">
        <f>'Рем.стр.ДУ-1'!BQ10</f>
        <v>0</v>
      </c>
      <c r="J11" s="226">
        <f>'Рем.стр.ДУ 2'!BX11</f>
        <v>0</v>
      </c>
      <c r="K11" s="225">
        <f>'Рем.стр.ДУ 2'!BY11</f>
        <v>0</v>
      </c>
      <c r="L11" s="227">
        <f>'Рем.стр.ДУ-3'!CJ10</f>
        <v>0</v>
      </c>
      <c r="M11" s="322">
        <f>'Рем.стр.ДУ-3'!CK10</f>
        <v>0</v>
      </c>
      <c r="N11" s="228">
        <f t="shared" si="0"/>
        <v>0</v>
      </c>
      <c r="O11" s="229">
        <f t="shared" si="0"/>
        <v>0</v>
      </c>
    </row>
    <row r="12" spans="1:15" ht="26.25" customHeight="1">
      <c r="A12" s="224">
        <v>4</v>
      </c>
      <c r="B12" s="957" t="s">
        <v>171</v>
      </c>
      <c r="C12" s="958"/>
      <c r="D12" s="958"/>
      <c r="E12" s="959"/>
      <c r="F12" s="230" t="s">
        <v>44</v>
      </c>
      <c r="G12" s="315">
        <v>60</v>
      </c>
      <c r="H12" s="231">
        <f>'Рем.стр.ДУ-1'!BP11</f>
        <v>0</v>
      </c>
      <c r="I12" s="232">
        <f>'Рем.стр.ДУ-1'!BQ11</f>
        <v>0</v>
      </c>
      <c r="J12" s="226">
        <f>'Рем.стр.ДУ 2'!BX12</f>
        <v>0</v>
      </c>
      <c r="K12" s="225">
        <f>'Рем.стр.ДУ 2'!BY12</f>
        <v>0</v>
      </c>
      <c r="L12" s="227">
        <f>'Рем.стр.ДУ-3'!CJ11</f>
        <v>0</v>
      </c>
      <c r="M12" s="322">
        <f>'Рем.стр.ДУ-3'!CK11</f>
        <v>0</v>
      </c>
      <c r="N12" s="228">
        <f t="shared" si="0"/>
        <v>0</v>
      </c>
      <c r="O12" s="229">
        <f t="shared" si="0"/>
        <v>0</v>
      </c>
    </row>
    <row r="13" spans="1:15" s="172" customFormat="1" ht="22.5" customHeight="1">
      <c r="A13" s="224">
        <v>5</v>
      </c>
      <c r="B13" s="957" t="s">
        <v>71</v>
      </c>
      <c r="C13" s="960"/>
      <c r="D13" s="960"/>
      <c r="E13" s="961"/>
      <c r="F13" s="230" t="s">
        <v>44</v>
      </c>
      <c r="G13" s="315">
        <v>900</v>
      </c>
      <c r="H13" s="231">
        <f>'Рем.стр.ДУ-1'!BP12</f>
        <v>0</v>
      </c>
      <c r="I13" s="232">
        <f>'Рем.стр.ДУ-1'!BQ12</f>
        <v>0</v>
      </c>
      <c r="J13" s="226">
        <f>'Рем.стр.ДУ 2'!BX13</f>
        <v>0</v>
      </c>
      <c r="K13" s="225">
        <f>'Рем.стр.ДУ 2'!BY13</f>
        <v>0</v>
      </c>
      <c r="L13" s="227">
        <f>'Рем.стр.ДУ-3'!CJ12</f>
        <v>0</v>
      </c>
      <c r="M13" s="322">
        <f>'Рем.стр.ДУ-3'!CK12</f>
        <v>0</v>
      </c>
      <c r="N13" s="228">
        <f t="shared" si="0"/>
        <v>0</v>
      </c>
      <c r="O13" s="229">
        <f t="shared" si="0"/>
        <v>0</v>
      </c>
    </row>
    <row r="14" spans="1:15" s="172" customFormat="1" ht="24" customHeight="1">
      <c r="A14" s="224">
        <v>6</v>
      </c>
      <c r="B14" s="957" t="s">
        <v>162</v>
      </c>
      <c r="C14" s="960"/>
      <c r="D14" s="960"/>
      <c r="E14" s="961"/>
      <c r="F14" s="230" t="s">
        <v>100</v>
      </c>
      <c r="G14" s="315"/>
      <c r="H14" s="231">
        <f>'Рем.стр.ДУ-1'!BP13</f>
        <v>0</v>
      </c>
      <c r="I14" s="232">
        <f>'Рем.стр.ДУ-1'!BQ13</f>
        <v>0</v>
      </c>
      <c r="J14" s="226">
        <f>'Рем.стр.ДУ 2'!BX14</f>
        <v>0</v>
      </c>
      <c r="K14" s="225">
        <f>'Рем.стр.ДУ 2'!BY14</f>
        <v>0</v>
      </c>
      <c r="L14" s="227">
        <f>'Рем.стр.ДУ-3'!CJ13</f>
        <v>0</v>
      </c>
      <c r="M14" s="322">
        <f>'Рем.стр.ДУ-3'!CK13</f>
        <v>0</v>
      </c>
      <c r="N14" s="228">
        <f t="shared" si="0"/>
        <v>0</v>
      </c>
      <c r="O14" s="229">
        <f t="shared" si="0"/>
        <v>0</v>
      </c>
    </row>
    <row r="15" spans="1:15" ht="22.5" customHeight="1">
      <c r="A15" s="224">
        <v>7</v>
      </c>
      <c r="B15" s="957" t="s">
        <v>170</v>
      </c>
      <c r="C15" s="960"/>
      <c r="D15" s="960"/>
      <c r="E15" s="961"/>
      <c r="F15" s="230" t="s">
        <v>44</v>
      </c>
      <c r="G15" s="315">
        <v>400</v>
      </c>
      <c r="H15" s="231">
        <f>'Рем.стр.ДУ-1'!BP14</f>
        <v>700</v>
      </c>
      <c r="I15" s="232">
        <f>'Рем.стр.ДУ-1'!BQ14</f>
        <v>280000</v>
      </c>
      <c r="J15" s="226">
        <f>'Рем.стр.ДУ 2'!BX15</f>
        <v>650</v>
      </c>
      <c r="K15" s="225">
        <f>'Рем.стр.ДУ 2'!BY15</f>
        <v>260000</v>
      </c>
      <c r="L15" s="227">
        <f>'Рем.стр.ДУ-3'!CJ14</f>
        <v>1400</v>
      </c>
      <c r="M15" s="322">
        <f>'Рем.стр.ДУ-3'!CK14</f>
        <v>560000</v>
      </c>
      <c r="N15" s="228">
        <f t="shared" si="0"/>
        <v>2750</v>
      </c>
      <c r="O15" s="229">
        <f t="shared" si="0"/>
        <v>1100000</v>
      </c>
    </row>
    <row r="16" spans="1:15" s="172" customFormat="1" ht="22.5" customHeight="1" thickBot="1">
      <c r="A16" s="224">
        <v>8</v>
      </c>
      <c r="B16" s="991" t="s">
        <v>98</v>
      </c>
      <c r="C16" s="992"/>
      <c r="D16" s="992"/>
      <c r="E16" s="993"/>
      <c r="F16" s="230" t="s">
        <v>44</v>
      </c>
      <c r="G16" s="315">
        <v>800</v>
      </c>
      <c r="H16" s="231">
        <f>'Рем.стр.ДУ-1'!BP15</f>
        <v>0</v>
      </c>
      <c r="I16" s="232">
        <f>'Рем.стр.ДУ-1'!BQ15</f>
        <v>0</v>
      </c>
      <c r="J16" s="226">
        <f>'Рем.стр.ДУ 2'!BX16</f>
        <v>0</v>
      </c>
      <c r="K16" s="225">
        <f>'Рем.стр.ДУ 2'!BY16</f>
        <v>0</v>
      </c>
      <c r="L16" s="227">
        <f>'Рем.стр.ДУ-3'!CJ15</f>
        <v>0</v>
      </c>
      <c r="M16" s="322">
        <f>'Рем.стр.ДУ-3'!CK15</f>
        <v>0</v>
      </c>
      <c r="N16" s="228">
        <f t="shared" si="0"/>
        <v>0</v>
      </c>
      <c r="O16" s="229">
        <f t="shared" si="0"/>
        <v>0</v>
      </c>
    </row>
    <row r="17" spans="1:15" ht="15.75" customHeight="1" thickBot="1">
      <c r="A17" s="345"/>
      <c r="B17" s="831" t="s">
        <v>46</v>
      </c>
      <c r="C17" s="832"/>
      <c r="D17" s="832"/>
      <c r="E17" s="833"/>
      <c r="F17" s="234"/>
      <c r="G17" s="315"/>
      <c r="H17" s="231"/>
      <c r="I17" s="232"/>
      <c r="J17" s="226"/>
      <c r="K17" s="225"/>
      <c r="L17" s="227"/>
      <c r="M17" s="322"/>
      <c r="N17" s="228"/>
      <c r="O17" s="229"/>
    </row>
    <row r="18" spans="1:15" ht="19.5" customHeight="1">
      <c r="A18" s="224">
        <v>9</v>
      </c>
      <c r="B18" s="994" t="s">
        <v>139</v>
      </c>
      <c r="C18" s="995"/>
      <c r="D18" s="995"/>
      <c r="E18" s="996"/>
      <c r="F18" s="230" t="s">
        <v>45</v>
      </c>
      <c r="G18" s="315">
        <v>550</v>
      </c>
      <c r="H18" s="231">
        <f>'Рем.стр.ДУ-1'!BP17</f>
        <v>0</v>
      </c>
      <c r="I18" s="232">
        <f>'Рем.стр.ДУ-1'!BQ17</f>
        <v>0</v>
      </c>
      <c r="J18" s="226">
        <f>'Рем.стр.ДУ 2'!BX18</f>
        <v>0</v>
      </c>
      <c r="K18" s="225">
        <f>'Рем.стр.ДУ 2'!BY18</f>
        <v>0</v>
      </c>
      <c r="L18" s="227">
        <f>'Рем.стр.ДУ-3'!CJ17</f>
        <v>330</v>
      </c>
      <c r="M18" s="322">
        <f>'Рем.стр.ДУ-3'!CK17</f>
        <v>181500</v>
      </c>
      <c r="N18" s="228">
        <f>H18+J18+L18</f>
        <v>330</v>
      </c>
      <c r="O18" s="229">
        <f>I18+K18+M18</f>
        <v>181500</v>
      </c>
    </row>
    <row r="19" spans="1:15" ht="22.5" customHeight="1">
      <c r="A19" s="224">
        <v>10</v>
      </c>
      <c r="B19" s="962" t="s">
        <v>255</v>
      </c>
      <c r="C19" s="960"/>
      <c r="D19" s="960"/>
      <c r="E19" s="961"/>
      <c r="F19" s="230" t="s">
        <v>44</v>
      </c>
      <c r="G19" s="315">
        <v>1500</v>
      </c>
      <c r="H19" s="231">
        <f>'Рем.стр.ДУ-1'!BP18</f>
        <v>0</v>
      </c>
      <c r="I19" s="232">
        <f>'Рем.стр.ДУ-1'!BQ18</f>
        <v>0</v>
      </c>
      <c r="J19" s="226">
        <f>'Рем.стр.ДУ 2'!BX19</f>
        <v>0</v>
      </c>
      <c r="K19" s="225">
        <f>'Рем.стр.ДУ 2'!BY19</f>
        <v>0</v>
      </c>
      <c r="L19" s="227">
        <f>'Рем.стр.ДУ-3'!CJ18</f>
        <v>0</v>
      </c>
      <c r="M19" s="322">
        <f>'Рем.стр.ДУ-3'!CK18</f>
        <v>0</v>
      </c>
      <c r="N19" s="228">
        <f>H19+J19+L19</f>
        <v>0</v>
      </c>
      <c r="O19" s="229">
        <f>I19+K19+M19</f>
        <v>0</v>
      </c>
    </row>
    <row r="20" spans="1:15" s="172" customFormat="1" ht="22.5" customHeight="1">
      <c r="A20" s="224">
        <v>11</v>
      </c>
      <c r="B20" s="962" t="s">
        <v>160</v>
      </c>
      <c r="C20" s="960"/>
      <c r="D20" s="960"/>
      <c r="E20" s="961"/>
      <c r="F20" s="230" t="s">
        <v>44</v>
      </c>
      <c r="G20" s="315">
        <v>2700</v>
      </c>
      <c r="H20" s="231">
        <f>'Рем.стр.ДУ-1'!BP19</f>
        <v>78</v>
      </c>
      <c r="I20" s="232">
        <f>'Рем.стр.ДУ-1'!BQ19</f>
        <v>210600</v>
      </c>
      <c r="J20" s="226">
        <f>'Рем.стр.ДУ 2'!BX20</f>
        <v>0</v>
      </c>
      <c r="K20" s="225">
        <f>'Рем.стр.ДУ 2'!BY20</f>
        <v>0</v>
      </c>
      <c r="L20" s="227">
        <f>'Рем.стр.ДУ-3'!CJ19</f>
        <v>57.1</v>
      </c>
      <c r="M20" s="322">
        <f>'Рем.стр.ДУ-3'!CK19</f>
        <v>154170</v>
      </c>
      <c r="N20" s="228">
        <f aca="true" t="shared" si="1" ref="N20:N33">H20+J20+L20</f>
        <v>135.1</v>
      </c>
      <c r="O20" s="229">
        <f aca="true" t="shared" si="2" ref="O20:O33">I20+K20+M20</f>
        <v>364770</v>
      </c>
    </row>
    <row r="21" spans="1:15" s="172" customFormat="1" ht="22.5" customHeight="1">
      <c r="A21" s="224">
        <v>12</v>
      </c>
      <c r="B21" s="962" t="s">
        <v>47</v>
      </c>
      <c r="C21" s="958"/>
      <c r="D21" s="958"/>
      <c r="E21" s="959"/>
      <c r="F21" s="230" t="s">
        <v>44</v>
      </c>
      <c r="G21" s="315">
        <v>800</v>
      </c>
      <c r="H21" s="231">
        <f>'Рем.стр.ДУ-1'!BP20</f>
        <v>115</v>
      </c>
      <c r="I21" s="232">
        <f>'Рем.стр.ДУ-1'!BQ20</f>
        <v>92000</v>
      </c>
      <c r="J21" s="226">
        <f>'Рем.стр.ДУ 2'!BX21</f>
        <v>0</v>
      </c>
      <c r="K21" s="225">
        <f>'Рем.стр.ДУ 2'!BY21</f>
        <v>0</v>
      </c>
      <c r="L21" s="227">
        <f>'Рем.стр.ДУ-3'!CJ20</f>
        <v>35</v>
      </c>
      <c r="M21" s="322">
        <f>'Рем.стр.ДУ-3'!CK20</f>
        <v>28000</v>
      </c>
      <c r="N21" s="228">
        <f t="shared" si="1"/>
        <v>150</v>
      </c>
      <c r="O21" s="229">
        <f t="shared" si="2"/>
        <v>120000</v>
      </c>
    </row>
    <row r="22" spans="1:15" s="172" customFormat="1" ht="22.5" customHeight="1">
      <c r="A22" s="224">
        <v>13</v>
      </c>
      <c r="B22" s="962" t="s">
        <v>103</v>
      </c>
      <c r="C22" s="958"/>
      <c r="D22" s="958"/>
      <c r="E22" s="959"/>
      <c r="F22" s="230" t="s">
        <v>100</v>
      </c>
      <c r="G22" s="315">
        <v>350</v>
      </c>
      <c r="H22" s="231">
        <f>'Рем.стр.ДУ-1'!BP21</f>
        <v>115</v>
      </c>
      <c r="I22" s="232">
        <f>'Рем.стр.ДУ-1'!BQ21</f>
        <v>40250</v>
      </c>
      <c r="J22" s="226">
        <f>'Рем.стр.ДУ 2'!BX22</f>
        <v>0</v>
      </c>
      <c r="K22" s="225">
        <f>'Рем.стр.ДУ 2'!BY22</f>
        <v>0</v>
      </c>
      <c r="L22" s="227">
        <f>'Рем.стр.ДУ-3'!CJ21</f>
        <v>33</v>
      </c>
      <c r="M22" s="322">
        <f>'Рем.стр.ДУ-3'!CK21</f>
        <v>11550</v>
      </c>
      <c r="N22" s="228">
        <f t="shared" si="1"/>
        <v>148</v>
      </c>
      <c r="O22" s="229">
        <f t="shared" si="2"/>
        <v>51800</v>
      </c>
    </row>
    <row r="23" spans="1:15" s="172" customFormat="1" ht="22.5" customHeight="1">
      <c r="A23" s="224">
        <v>14</v>
      </c>
      <c r="B23" s="962" t="s">
        <v>140</v>
      </c>
      <c r="C23" s="958"/>
      <c r="D23" s="958"/>
      <c r="E23" s="959"/>
      <c r="F23" s="230" t="s">
        <v>44</v>
      </c>
      <c r="G23" s="315">
        <v>550</v>
      </c>
      <c r="H23" s="231">
        <f>'Рем.стр.ДУ-1'!BP22</f>
        <v>170</v>
      </c>
      <c r="I23" s="232">
        <f>'Рем.стр.ДУ-1'!BQ22</f>
        <v>93500</v>
      </c>
      <c r="J23" s="226">
        <f>'Рем.стр.ДУ 2'!BX23</f>
        <v>331</v>
      </c>
      <c r="K23" s="225">
        <f>'Рем.стр.ДУ 2'!BY23</f>
        <v>182050</v>
      </c>
      <c r="L23" s="227">
        <f>'Рем.стр.ДУ-3'!CJ22</f>
        <v>236</v>
      </c>
      <c r="M23" s="322">
        <f>'Рем.стр.ДУ-3'!CK22</f>
        <v>130250</v>
      </c>
      <c r="N23" s="228">
        <f t="shared" si="1"/>
        <v>737</v>
      </c>
      <c r="O23" s="229">
        <f t="shared" si="2"/>
        <v>405800</v>
      </c>
    </row>
    <row r="24" spans="1:15" s="172" customFormat="1" ht="22.5" customHeight="1">
      <c r="A24" s="224">
        <v>15</v>
      </c>
      <c r="B24" s="957" t="s">
        <v>208</v>
      </c>
      <c r="C24" s="958"/>
      <c r="D24" s="958"/>
      <c r="E24" s="959"/>
      <c r="F24" s="230" t="s">
        <v>44</v>
      </c>
      <c r="G24" s="315">
        <v>1400</v>
      </c>
      <c r="H24" s="231">
        <f>'Рем.стр.ДУ-1'!BP23</f>
        <v>50</v>
      </c>
      <c r="I24" s="232">
        <f>'Рем.стр.ДУ-1'!BQ23</f>
        <v>70000</v>
      </c>
      <c r="J24" s="226">
        <f>'Рем.стр.ДУ 2'!BX24</f>
        <v>49.8</v>
      </c>
      <c r="K24" s="225">
        <f>'Рем.стр.ДУ 2'!BY24</f>
        <v>69720</v>
      </c>
      <c r="L24" s="227">
        <f>'Рем.стр.ДУ-3'!CJ23</f>
        <v>35.5</v>
      </c>
      <c r="M24" s="322">
        <f>'Рем.стр.ДУ-3'!CK23</f>
        <v>49700</v>
      </c>
      <c r="N24" s="228">
        <f t="shared" si="1"/>
        <v>135.3</v>
      </c>
      <c r="O24" s="229">
        <f t="shared" si="2"/>
        <v>189420</v>
      </c>
    </row>
    <row r="25" spans="1:15" s="172" customFormat="1" ht="22.5" customHeight="1">
      <c r="A25" s="224">
        <v>16</v>
      </c>
      <c r="B25" s="957" t="s">
        <v>197</v>
      </c>
      <c r="C25" s="958"/>
      <c r="D25" s="958"/>
      <c r="E25" s="959"/>
      <c r="F25" s="230" t="s">
        <v>44</v>
      </c>
      <c r="G25" s="315">
        <v>420</v>
      </c>
      <c r="H25" s="231">
        <f>'Рем.стр.ДУ-1'!BP24</f>
        <v>10</v>
      </c>
      <c r="I25" s="232">
        <f>'Рем.стр.ДУ-1'!BQ24</f>
        <v>4200</v>
      </c>
      <c r="J25" s="226">
        <f>'Рем.стр.ДУ 2'!BX25</f>
        <v>38</v>
      </c>
      <c r="K25" s="225">
        <f>'Рем.стр.ДУ 2'!BY25</f>
        <v>15960</v>
      </c>
      <c r="L25" s="227">
        <f>'Рем.стр.ДУ-3'!CJ24</f>
        <v>67</v>
      </c>
      <c r="M25" s="322">
        <f>'Рем.стр.ДУ-3'!CK24</f>
        <v>28140</v>
      </c>
      <c r="N25" s="228">
        <f t="shared" si="1"/>
        <v>115</v>
      </c>
      <c r="O25" s="229">
        <f t="shared" si="2"/>
        <v>48300</v>
      </c>
    </row>
    <row r="26" spans="1:15" s="172" customFormat="1" ht="22.5" customHeight="1">
      <c r="A26" s="224">
        <v>17</v>
      </c>
      <c r="B26" s="962" t="s">
        <v>167</v>
      </c>
      <c r="C26" s="960"/>
      <c r="D26" s="960"/>
      <c r="E26" s="961"/>
      <c r="F26" s="230" t="s">
        <v>44</v>
      </c>
      <c r="G26" s="315">
        <v>30</v>
      </c>
      <c r="H26" s="231">
        <f>'Рем.стр.ДУ-1'!BP25</f>
        <v>200</v>
      </c>
      <c r="I26" s="232">
        <f>'Рем.стр.ДУ-1'!BQ25</f>
        <v>6000</v>
      </c>
      <c r="J26" s="226">
        <f>'Рем.стр.ДУ 2'!BX26</f>
        <v>0</v>
      </c>
      <c r="K26" s="225">
        <f>'Рем.стр.ДУ 2'!BY26</f>
        <v>0</v>
      </c>
      <c r="L26" s="227">
        <f>'Рем.стр.ДУ-3'!CJ25</f>
        <v>450</v>
      </c>
      <c r="M26" s="322">
        <f>'Рем.стр.ДУ-3'!CK25</f>
        <v>13500</v>
      </c>
      <c r="N26" s="228">
        <f t="shared" si="1"/>
        <v>650</v>
      </c>
      <c r="O26" s="229">
        <f t="shared" si="2"/>
        <v>19500</v>
      </c>
    </row>
    <row r="27" spans="1:15" s="172" customFormat="1" ht="25.5" customHeight="1">
      <c r="A27" s="224">
        <v>18</v>
      </c>
      <c r="B27" s="957" t="s">
        <v>163</v>
      </c>
      <c r="C27" s="958"/>
      <c r="D27" s="958"/>
      <c r="E27" s="959"/>
      <c r="F27" s="230" t="s">
        <v>44</v>
      </c>
      <c r="G27" s="315">
        <v>300</v>
      </c>
      <c r="H27" s="231">
        <f>'Рем.стр.ДУ-1'!BP26</f>
        <v>185</v>
      </c>
      <c r="I27" s="232">
        <f>'Рем.стр.ДУ-1'!BQ26</f>
        <v>30000</v>
      </c>
      <c r="J27" s="226">
        <f>'Рем.стр.ДУ 2'!BX27</f>
        <v>52</v>
      </c>
      <c r="K27" s="225">
        <f>'Рем.стр.ДУ 2'!BY27</f>
        <v>15600</v>
      </c>
      <c r="L27" s="227">
        <f>'Рем.стр.ДУ-3'!CJ26</f>
        <v>70</v>
      </c>
      <c r="M27" s="322">
        <f>'Рем.стр.ДУ-3'!CK26</f>
        <v>21000</v>
      </c>
      <c r="N27" s="228">
        <f t="shared" si="1"/>
        <v>307</v>
      </c>
      <c r="O27" s="229">
        <f t="shared" si="2"/>
        <v>66600</v>
      </c>
    </row>
    <row r="28" spans="1:15" ht="24.75" customHeight="1">
      <c r="A28" s="224">
        <v>19</v>
      </c>
      <c r="B28" s="957" t="s">
        <v>209</v>
      </c>
      <c r="C28" s="960"/>
      <c r="D28" s="960"/>
      <c r="E28" s="961"/>
      <c r="F28" s="230" t="s">
        <v>17</v>
      </c>
      <c r="G28" s="315">
        <v>12000</v>
      </c>
      <c r="H28" s="231">
        <f>'Рем.стр.ДУ-1'!BP27</f>
        <v>1</v>
      </c>
      <c r="I28" s="232">
        <f>'Рем.стр.ДУ-1'!BQ27</f>
        <v>12000</v>
      </c>
      <c r="J28" s="226">
        <f>'Рем.стр.ДУ 2'!BX28</f>
        <v>0</v>
      </c>
      <c r="K28" s="225">
        <f>'Рем.стр.ДУ 2'!BY28</f>
        <v>0</v>
      </c>
      <c r="L28" s="227">
        <f>'Рем.стр.ДУ-3'!CJ27</f>
        <v>4</v>
      </c>
      <c r="M28" s="322">
        <f>'Рем.стр.ДУ-3'!CK27</f>
        <v>48000</v>
      </c>
      <c r="N28" s="228">
        <f t="shared" si="1"/>
        <v>5</v>
      </c>
      <c r="O28" s="229">
        <f t="shared" si="2"/>
        <v>60000</v>
      </c>
    </row>
    <row r="29" spans="1:15" s="172" customFormat="1" ht="22.5" customHeight="1">
      <c r="A29" s="224">
        <v>20</v>
      </c>
      <c r="B29" s="957" t="s">
        <v>105</v>
      </c>
      <c r="C29" s="960"/>
      <c r="D29" s="960"/>
      <c r="E29" s="961"/>
      <c r="F29" s="233" t="s">
        <v>44</v>
      </c>
      <c r="G29" s="315">
        <v>700</v>
      </c>
      <c r="H29" s="231">
        <f>'Рем.стр.ДУ-1'!BP28</f>
        <v>0</v>
      </c>
      <c r="I29" s="232">
        <f>'Рем.стр.ДУ-1'!BQ28</f>
        <v>0</v>
      </c>
      <c r="J29" s="226">
        <f>'Рем.стр.ДУ 2'!BX29</f>
        <v>0</v>
      </c>
      <c r="K29" s="225">
        <f>'Рем.стр.ДУ 2'!BY29</f>
        <v>0</v>
      </c>
      <c r="L29" s="227">
        <f>'Рем.стр.ДУ-3'!CJ28</f>
        <v>3.7</v>
      </c>
      <c r="M29" s="322">
        <f>'Рем.стр.ДУ-3'!CK28</f>
        <v>2590</v>
      </c>
      <c r="N29" s="228">
        <f t="shared" si="1"/>
        <v>3.7</v>
      </c>
      <c r="O29" s="229">
        <f t="shared" si="2"/>
        <v>2590</v>
      </c>
    </row>
    <row r="30" spans="1:15" ht="22.5" customHeight="1">
      <c r="A30" s="224">
        <v>21</v>
      </c>
      <c r="B30" s="962" t="s">
        <v>48</v>
      </c>
      <c r="C30" s="958"/>
      <c r="D30" s="958"/>
      <c r="E30" s="959"/>
      <c r="F30" s="230" t="s">
        <v>17</v>
      </c>
      <c r="G30" s="315">
        <v>6500</v>
      </c>
      <c r="H30" s="231">
        <f>'Рем.стр.ДУ-1'!BP29</f>
        <v>26</v>
      </c>
      <c r="I30" s="232">
        <f>'Рем.стр.ДУ-1'!BQ29</f>
        <v>169000</v>
      </c>
      <c r="J30" s="226">
        <f>'Рем.стр.ДУ 2'!BX30</f>
        <v>0</v>
      </c>
      <c r="K30" s="225">
        <f>'Рем.стр.ДУ 2'!BY30</f>
        <v>0</v>
      </c>
      <c r="L30" s="227">
        <f>'Рем.стр.ДУ-3'!CJ29</f>
        <v>7</v>
      </c>
      <c r="M30" s="322">
        <f>'Рем.стр.ДУ-3'!CK29</f>
        <v>45500</v>
      </c>
      <c r="N30" s="228">
        <f t="shared" si="1"/>
        <v>33</v>
      </c>
      <c r="O30" s="229">
        <f t="shared" si="2"/>
        <v>214500</v>
      </c>
    </row>
    <row r="31" spans="1:15" s="172" customFormat="1" ht="22.5" customHeight="1">
      <c r="A31" s="224">
        <v>22</v>
      </c>
      <c r="B31" s="962" t="s">
        <v>154</v>
      </c>
      <c r="C31" s="958"/>
      <c r="D31" s="958"/>
      <c r="E31" s="959"/>
      <c r="F31" s="230" t="s">
        <v>43</v>
      </c>
      <c r="G31" s="315">
        <v>8000</v>
      </c>
      <c r="H31" s="231">
        <f>'Рем.стр.ДУ-1'!BP30</f>
        <v>0</v>
      </c>
      <c r="I31" s="232">
        <f>'Рем.стр.ДУ-1'!BQ30</f>
        <v>0</v>
      </c>
      <c r="J31" s="226">
        <f>'Рем.стр.ДУ 2'!BX31</f>
        <v>1.2</v>
      </c>
      <c r="K31" s="225">
        <f>'Рем.стр.ДУ 2'!BY31</f>
        <v>9600</v>
      </c>
      <c r="L31" s="227">
        <f>'Рем.стр.ДУ-3'!CJ30</f>
        <v>2</v>
      </c>
      <c r="M31" s="322">
        <f>'Рем.стр.ДУ-3'!CK30</f>
        <v>16000</v>
      </c>
      <c r="N31" s="228">
        <f t="shared" si="1"/>
        <v>3.2</v>
      </c>
      <c r="O31" s="229">
        <f t="shared" si="2"/>
        <v>25600</v>
      </c>
    </row>
    <row r="32" spans="1:15" s="172" customFormat="1" ht="30" customHeight="1">
      <c r="A32" s="224">
        <v>23</v>
      </c>
      <c r="B32" s="957" t="s">
        <v>265</v>
      </c>
      <c r="C32" s="960"/>
      <c r="D32" s="960"/>
      <c r="E32" s="961"/>
      <c r="F32" s="230" t="s">
        <v>44</v>
      </c>
      <c r="G32" s="315">
        <v>3000</v>
      </c>
      <c r="H32" s="231">
        <f>'Рем.стр.ДУ-1'!BP31</f>
        <v>0</v>
      </c>
      <c r="I32" s="232">
        <f>'Рем.стр.ДУ-1'!BQ31</f>
        <v>0</v>
      </c>
      <c r="J32" s="226">
        <f>'Рем.стр.ДУ 2'!BX32</f>
        <v>15</v>
      </c>
      <c r="K32" s="225">
        <f>'Рем.стр.ДУ 2'!BY32</f>
        <v>45000</v>
      </c>
      <c r="L32" s="227">
        <f>'Рем.стр.ДУ-3'!CJ31</f>
        <v>83</v>
      </c>
      <c r="M32" s="322">
        <f>'Рем.стр.ДУ-3'!CK31</f>
        <v>249000</v>
      </c>
      <c r="N32" s="228">
        <f t="shared" si="1"/>
        <v>98</v>
      </c>
      <c r="O32" s="229">
        <f t="shared" si="2"/>
        <v>294000</v>
      </c>
    </row>
    <row r="33" spans="1:15" ht="22.5" customHeight="1" thickBot="1">
      <c r="A33" s="346">
        <v>24</v>
      </c>
      <c r="B33" s="963" t="s">
        <v>266</v>
      </c>
      <c r="C33" s="964"/>
      <c r="D33" s="964"/>
      <c r="E33" s="965"/>
      <c r="F33" s="230" t="s">
        <v>17</v>
      </c>
      <c r="G33" s="315">
        <v>23000</v>
      </c>
      <c r="H33" s="231">
        <f>'Рем.стр.ДУ-1'!BP32</f>
        <v>0</v>
      </c>
      <c r="I33" s="232">
        <f>'Рем.стр.ДУ-1'!BQ32</f>
        <v>0</v>
      </c>
      <c r="J33" s="226">
        <f>'Рем.стр.ДУ 2'!BX33</f>
        <v>0</v>
      </c>
      <c r="K33" s="225">
        <f>'Рем.стр.ДУ 2'!BY33</f>
        <v>0</v>
      </c>
      <c r="L33" s="227">
        <f>'Рем.стр.ДУ-3'!CJ32</f>
        <v>7</v>
      </c>
      <c r="M33" s="322">
        <f>'Рем.стр.ДУ-3'!CK32</f>
        <v>161000</v>
      </c>
      <c r="N33" s="228">
        <f t="shared" si="1"/>
        <v>7</v>
      </c>
      <c r="O33" s="229">
        <f t="shared" si="2"/>
        <v>161000</v>
      </c>
    </row>
    <row r="34" spans="1:15" ht="18" customHeight="1" thickBot="1">
      <c r="A34" s="350"/>
      <c r="B34" s="990" t="s">
        <v>49</v>
      </c>
      <c r="C34" s="832"/>
      <c r="D34" s="832"/>
      <c r="E34" s="833"/>
      <c r="F34" s="234"/>
      <c r="G34" s="315"/>
      <c r="H34" s="231"/>
      <c r="I34" s="232"/>
      <c r="J34" s="226"/>
      <c r="K34" s="225"/>
      <c r="L34" s="227"/>
      <c r="M34" s="322"/>
      <c r="N34" s="228"/>
      <c r="O34" s="229"/>
    </row>
    <row r="35" spans="1:15" s="172" customFormat="1" ht="22.5" customHeight="1">
      <c r="A35" s="347">
        <v>25</v>
      </c>
      <c r="B35" s="966" t="s">
        <v>70</v>
      </c>
      <c r="C35" s="967"/>
      <c r="D35" s="967"/>
      <c r="E35" s="968"/>
      <c r="F35" s="230" t="s">
        <v>17</v>
      </c>
      <c r="G35" s="315">
        <v>35000</v>
      </c>
      <c r="H35" s="231">
        <f>'Рем.стр.ДУ-1'!BP34</f>
        <v>23</v>
      </c>
      <c r="I35" s="232">
        <f>'Рем.стр.ДУ-1'!BQ34</f>
        <v>545000</v>
      </c>
      <c r="J35" s="226">
        <f>'Рем.стр.ДУ 2'!BX35</f>
        <v>9</v>
      </c>
      <c r="K35" s="225">
        <f>'Рем.стр.ДУ 2'!BY35</f>
        <v>201000</v>
      </c>
      <c r="L35" s="227">
        <f>'Рем.стр.ДУ-3'!CJ34</f>
        <v>7</v>
      </c>
      <c r="M35" s="322">
        <f>'Рем.стр.ДУ-3'!CK34</f>
        <v>284000</v>
      </c>
      <c r="N35" s="228">
        <f aca="true" t="shared" si="3" ref="N35:N45">H35+J35+L35</f>
        <v>39</v>
      </c>
      <c r="O35" s="229">
        <f aca="true" t="shared" si="4" ref="O35:O45">I35+K35+M35</f>
        <v>1030000</v>
      </c>
    </row>
    <row r="36" spans="1:15" ht="22.5" customHeight="1">
      <c r="A36" s="224">
        <v>26</v>
      </c>
      <c r="B36" s="962" t="s">
        <v>50</v>
      </c>
      <c r="C36" s="958"/>
      <c r="D36" s="958"/>
      <c r="E36" s="959"/>
      <c r="F36" s="230" t="s">
        <v>17</v>
      </c>
      <c r="G36" s="315">
        <v>14000</v>
      </c>
      <c r="H36" s="231">
        <f>'Рем.стр.ДУ-1'!BP35</f>
        <v>5</v>
      </c>
      <c r="I36" s="232">
        <f>'Рем.стр.ДУ-1'!BQ35</f>
        <v>70000</v>
      </c>
      <c r="J36" s="226">
        <f>'Рем.стр.ДУ 2'!BX36</f>
        <v>0</v>
      </c>
      <c r="K36" s="225">
        <f>'Рем.стр.ДУ 2'!BY36</f>
        <v>0</v>
      </c>
      <c r="L36" s="227">
        <f>'Рем.стр.ДУ-3'!CJ35</f>
        <v>9</v>
      </c>
      <c r="M36" s="322">
        <f>'Рем.стр.ДУ-3'!CK35</f>
        <v>121000</v>
      </c>
      <c r="N36" s="228">
        <f t="shared" si="3"/>
        <v>14</v>
      </c>
      <c r="O36" s="229">
        <f t="shared" si="4"/>
        <v>191000</v>
      </c>
    </row>
    <row r="37" spans="1:15" ht="22.5" customHeight="1">
      <c r="A37" s="224">
        <v>27</v>
      </c>
      <c r="B37" s="957" t="s">
        <v>106</v>
      </c>
      <c r="C37" s="960"/>
      <c r="D37" s="960"/>
      <c r="E37" s="961"/>
      <c r="F37" s="230" t="s">
        <v>17</v>
      </c>
      <c r="G37" s="315">
        <v>4500</v>
      </c>
      <c r="H37" s="231">
        <f>'Рем.стр.ДУ-1'!BP36</f>
        <v>0</v>
      </c>
      <c r="I37" s="232">
        <f>'Рем.стр.ДУ-1'!BQ36</f>
        <v>0</v>
      </c>
      <c r="J37" s="226">
        <f>'Рем.стр.ДУ 2'!BX37</f>
        <v>0</v>
      </c>
      <c r="K37" s="225">
        <f>'Рем.стр.ДУ 2'!BY37</f>
        <v>0</v>
      </c>
      <c r="L37" s="227">
        <f>'Рем.стр.ДУ-3'!CJ36</f>
        <v>0</v>
      </c>
      <c r="M37" s="322">
        <f>'Рем.стр.ДУ-3'!CK36</f>
        <v>0</v>
      </c>
      <c r="N37" s="228">
        <f t="shared" si="3"/>
        <v>0</v>
      </c>
      <c r="O37" s="229">
        <f t="shared" si="4"/>
        <v>0</v>
      </c>
    </row>
    <row r="38" spans="1:15" ht="22.5" customHeight="1">
      <c r="A38" s="224">
        <v>28</v>
      </c>
      <c r="B38" s="962" t="s">
        <v>142</v>
      </c>
      <c r="C38" s="960"/>
      <c r="D38" s="960"/>
      <c r="E38" s="961"/>
      <c r="F38" s="230" t="s">
        <v>17</v>
      </c>
      <c r="G38" s="315">
        <v>12500</v>
      </c>
      <c r="H38" s="231">
        <f>'Рем.стр.ДУ-1'!BP37</f>
        <v>0</v>
      </c>
      <c r="I38" s="232">
        <f>'Рем.стр.ДУ-1'!BQ37</f>
        <v>0</v>
      </c>
      <c r="J38" s="226">
        <f>'Рем.стр.ДУ 2'!BX38</f>
        <v>2</v>
      </c>
      <c r="K38" s="225">
        <f>'Рем.стр.ДУ 2'!BY38</f>
        <v>25000</v>
      </c>
      <c r="L38" s="227">
        <f>'Рем.стр.ДУ-3'!CJ37</f>
        <v>2</v>
      </c>
      <c r="M38" s="322">
        <f>'Рем.стр.ДУ-3'!CK37</f>
        <v>25000</v>
      </c>
      <c r="N38" s="228">
        <f t="shared" si="3"/>
        <v>4</v>
      </c>
      <c r="O38" s="229">
        <f t="shared" si="4"/>
        <v>50000</v>
      </c>
    </row>
    <row r="39" spans="1:15" ht="22.5" customHeight="1">
      <c r="A39" s="224">
        <v>29</v>
      </c>
      <c r="B39" s="962" t="s">
        <v>261</v>
      </c>
      <c r="C39" s="958"/>
      <c r="D39" s="958"/>
      <c r="E39" s="959"/>
      <c r="F39" s="233" t="s">
        <v>17</v>
      </c>
      <c r="G39" s="315">
        <v>20000</v>
      </c>
      <c r="H39" s="231">
        <f>'Рем.стр.ДУ-1'!BP38</f>
        <v>2</v>
      </c>
      <c r="I39" s="232">
        <f>'Рем.стр.ДУ-1'!BQ38</f>
        <v>40000</v>
      </c>
      <c r="J39" s="226">
        <f>'Рем.стр.ДУ 2'!BX39</f>
        <v>7</v>
      </c>
      <c r="K39" s="225">
        <f>'Рем.стр.ДУ 2'!BY39</f>
        <v>140000</v>
      </c>
      <c r="L39" s="227">
        <f>'Рем.стр.ДУ-3'!CJ38</f>
        <v>3</v>
      </c>
      <c r="M39" s="322">
        <f>'Рем.стр.ДУ-3'!CK38</f>
        <v>60000</v>
      </c>
      <c r="N39" s="228">
        <f t="shared" si="3"/>
        <v>12</v>
      </c>
      <c r="O39" s="229">
        <f t="shared" si="4"/>
        <v>240000</v>
      </c>
    </row>
    <row r="40" spans="1:15" ht="22.5" customHeight="1">
      <c r="A40" s="224">
        <v>30</v>
      </c>
      <c r="B40" s="957" t="s">
        <v>107</v>
      </c>
      <c r="C40" s="960"/>
      <c r="D40" s="960"/>
      <c r="E40" s="961"/>
      <c r="F40" s="230" t="s">
        <v>17</v>
      </c>
      <c r="G40" s="315">
        <v>8500</v>
      </c>
      <c r="H40" s="231">
        <f>'Рем.стр.ДУ-1'!BP39</f>
        <v>24</v>
      </c>
      <c r="I40" s="232">
        <f>'Рем.стр.ДУ-1'!BQ39</f>
        <v>204000</v>
      </c>
      <c r="J40" s="226">
        <f>'Рем.стр.ДУ 2'!BX40</f>
        <v>23</v>
      </c>
      <c r="K40" s="225">
        <f>'Рем.стр.ДУ 2'!BY40</f>
        <v>195500</v>
      </c>
      <c r="L40" s="227">
        <f>'Рем.стр.ДУ-3'!CJ39</f>
        <v>45</v>
      </c>
      <c r="M40" s="322">
        <f>'Рем.стр.ДУ-3'!CK39</f>
        <v>382500</v>
      </c>
      <c r="N40" s="228">
        <f t="shared" si="3"/>
        <v>92</v>
      </c>
      <c r="O40" s="229">
        <f t="shared" si="4"/>
        <v>782000</v>
      </c>
    </row>
    <row r="41" spans="1:15" ht="22.5" customHeight="1">
      <c r="A41" s="224">
        <v>31</v>
      </c>
      <c r="B41" s="957" t="s">
        <v>108</v>
      </c>
      <c r="C41" s="960"/>
      <c r="D41" s="960"/>
      <c r="E41" s="961"/>
      <c r="F41" s="230" t="s">
        <v>17</v>
      </c>
      <c r="G41" s="315">
        <v>12000</v>
      </c>
      <c r="H41" s="231">
        <f>'Рем.стр.ДУ-1'!BP40</f>
        <v>0</v>
      </c>
      <c r="I41" s="232">
        <f>'Рем.стр.ДУ-1'!BQ40</f>
        <v>0</v>
      </c>
      <c r="J41" s="226">
        <f>'Рем.стр.ДУ 2'!BX41</f>
        <v>0</v>
      </c>
      <c r="K41" s="225">
        <f>'Рем.стр.ДУ 2'!BY41</f>
        <v>0</v>
      </c>
      <c r="L41" s="227">
        <f>'Рем.стр.ДУ-3'!CJ40</f>
        <v>88</v>
      </c>
      <c r="M41" s="322">
        <f>'Рем.стр.ДУ-3'!CK40</f>
        <v>1056000</v>
      </c>
      <c r="N41" s="228">
        <f t="shared" si="3"/>
        <v>88</v>
      </c>
      <c r="O41" s="229">
        <f t="shared" si="4"/>
        <v>1056000</v>
      </c>
    </row>
    <row r="42" spans="1:15" ht="22.5" customHeight="1">
      <c r="A42" s="224">
        <v>32</v>
      </c>
      <c r="B42" s="957" t="s">
        <v>109</v>
      </c>
      <c r="C42" s="960"/>
      <c r="D42" s="960"/>
      <c r="E42" s="961"/>
      <c r="F42" s="230" t="s">
        <v>17</v>
      </c>
      <c r="G42" s="315">
        <v>6500</v>
      </c>
      <c r="H42" s="231">
        <f>'Рем.стр.ДУ-1'!BP41</f>
        <v>0</v>
      </c>
      <c r="I42" s="232">
        <f>'Рем.стр.ДУ-1'!BQ41</f>
        <v>0</v>
      </c>
      <c r="J42" s="226">
        <f>'Рем.стр.ДУ 2'!BX42</f>
        <v>0</v>
      </c>
      <c r="K42" s="225">
        <f>'Рем.стр.ДУ 2'!BY42</f>
        <v>0</v>
      </c>
      <c r="L42" s="227">
        <f>'Рем.стр.ДУ-3'!CJ41</f>
        <v>44</v>
      </c>
      <c r="M42" s="322">
        <f>'Рем.стр.ДУ-3'!CK41</f>
        <v>286000</v>
      </c>
      <c r="N42" s="228">
        <f t="shared" si="3"/>
        <v>44</v>
      </c>
      <c r="O42" s="229">
        <f t="shared" si="4"/>
        <v>286000</v>
      </c>
    </row>
    <row r="43" spans="1:15" s="172" customFormat="1" ht="22.5" customHeight="1">
      <c r="A43" s="224">
        <v>33</v>
      </c>
      <c r="B43" s="957" t="s">
        <v>267</v>
      </c>
      <c r="C43" s="960"/>
      <c r="D43" s="960"/>
      <c r="E43" s="961"/>
      <c r="F43" s="230" t="s">
        <v>44</v>
      </c>
      <c r="G43" s="315">
        <v>800</v>
      </c>
      <c r="H43" s="231">
        <f>'Рем.стр.ДУ-1'!BP42</f>
        <v>0</v>
      </c>
      <c r="I43" s="232">
        <f>'Рем.стр.ДУ-1'!BQ42</f>
        <v>0</v>
      </c>
      <c r="J43" s="226">
        <f>'Рем.стр.ДУ 2'!BX43</f>
        <v>0</v>
      </c>
      <c r="K43" s="225">
        <f>'Рем.стр.ДУ 2'!BY43</f>
        <v>0</v>
      </c>
      <c r="L43" s="227">
        <f>'Рем.стр.ДУ-3'!CJ42</f>
        <v>81</v>
      </c>
      <c r="M43" s="322">
        <f>'Рем.стр.ДУ-3'!CK42</f>
        <v>64800</v>
      </c>
      <c r="N43" s="228">
        <f t="shared" si="3"/>
        <v>81</v>
      </c>
      <c r="O43" s="229">
        <f t="shared" si="4"/>
        <v>64800</v>
      </c>
    </row>
    <row r="44" spans="1:15" s="172" customFormat="1" ht="22.5" customHeight="1">
      <c r="A44" s="224">
        <v>34</v>
      </c>
      <c r="B44" s="957" t="s">
        <v>269</v>
      </c>
      <c r="C44" s="960"/>
      <c r="D44" s="960"/>
      <c r="E44" s="961"/>
      <c r="F44" s="230" t="s">
        <v>44</v>
      </c>
      <c r="G44" s="315">
        <v>100</v>
      </c>
      <c r="H44" s="231">
        <f>'Рем.стр.ДУ-1'!BP43</f>
        <v>394</v>
      </c>
      <c r="I44" s="232">
        <f>'Рем.стр.ДУ-1'!BQ43</f>
        <v>39400</v>
      </c>
      <c r="J44" s="226">
        <f>'Рем.стр.ДУ 2'!BX44</f>
        <v>0</v>
      </c>
      <c r="K44" s="225">
        <f>'Рем.стр.ДУ 2'!BY44</f>
        <v>0</v>
      </c>
      <c r="L44" s="227">
        <f>'Рем.стр.ДУ-3'!CJ43</f>
        <v>17</v>
      </c>
      <c r="M44" s="322">
        <f>'Рем.стр.ДУ-3'!CK43</f>
        <v>1700</v>
      </c>
      <c r="N44" s="228">
        <f t="shared" si="3"/>
        <v>411</v>
      </c>
      <c r="O44" s="229">
        <f t="shared" si="4"/>
        <v>41100</v>
      </c>
    </row>
    <row r="45" spans="1:15" s="172" customFormat="1" ht="22.5" customHeight="1" thickBot="1">
      <c r="A45" s="346">
        <v>35</v>
      </c>
      <c r="B45" s="1003" t="s">
        <v>133</v>
      </c>
      <c r="C45" s="1004"/>
      <c r="D45" s="1004"/>
      <c r="E45" s="1005"/>
      <c r="F45" s="234" t="s">
        <v>17</v>
      </c>
      <c r="G45" s="315">
        <v>1800</v>
      </c>
      <c r="H45" s="231">
        <f>'Рем.стр.ДУ-1'!BP44</f>
        <v>0</v>
      </c>
      <c r="I45" s="232">
        <f>'Рем.стр.ДУ-1'!BQ44</f>
        <v>0</v>
      </c>
      <c r="J45" s="226">
        <f>'Рем.стр.ДУ 2'!BX45</f>
        <v>0</v>
      </c>
      <c r="K45" s="225">
        <f>'Рем.стр.ДУ 2'!BY45</f>
        <v>0</v>
      </c>
      <c r="L45" s="227">
        <f>'Рем.стр.ДУ-3'!CJ44</f>
        <v>4</v>
      </c>
      <c r="M45" s="322">
        <f>'Рем.стр.ДУ-3'!CK44</f>
        <v>7200</v>
      </c>
      <c r="N45" s="228">
        <f t="shared" si="3"/>
        <v>4</v>
      </c>
      <c r="O45" s="229">
        <f t="shared" si="4"/>
        <v>7200</v>
      </c>
    </row>
    <row r="46" spans="1:15" ht="18" customHeight="1" thickBot="1">
      <c r="A46" s="831" t="s">
        <v>51</v>
      </c>
      <c r="B46" s="832"/>
      <c r="C46" s="832"/>
      <c r="D46" s="832"/>
      <c r="E46" s="833"/>
      <c r="F46" s="234"/>
      <c r="G46" s="315"/>
      <c r="H46" s="231"/>
      <c r="I46" s="232"/>
      <c r="J46" s="226"/>
      <c r="K46" s="225"/>
      <c r="L46" s="227"/>
      <c r="M46" s="322"/>
      <c r="N46" s="228"/>
      <c r="O46" s="229"/>
    </row>
    <row r="47" spans="1:15" s="172" customFormat="1" ht="22.5" customHeight="1">
      <c r="A47" s="347">
        <v>36</v>
      </c>
      <c r="B47" s="966" t="s">
        <v>80</v>
      </c>
      <c r="C47" s="967"/>
      <c r="D47" s="967"/>
      <c r="E47" s="968"/>
      <c r="F47" s="230" t="s">
        <v>44</v>
      </c>
      <c r="G47" s="315">
        <v>850</v>
      </c>
      <c r="H47" s="231">
        <f>'Рем.стр.ДУ-1'!BP46</f>
        <v>0</v>
      </c>
      <c r="I47" s="232">
        <f>'Рем.стр.ДУ-1'!BQ46</f>
        <v>0</v>
      </c>
      <c r="J47" s="226">
        <f>'Рем.стр.ДУ 2'!BX47</f>
        <v>24</v>
      </c>
      <c r="K47" s="225">
        <f>'Рем.стр.ДУ 2'!BY47</f>
        <v>20400</v>
      </c>
      <c r="L47" s="227">
        <f>'Рем.стр.ДУ-3'!CJ46</f>
        <v>0</v>
      </c>
      <c r="M47" s="322">
        <f>'Рем.стр.ДУ-3'!CK46</f>
        <v>0</v>
      </c>
      <c r="N47" s="228">
        <f aca="true" t="shared" si="5" ref="N47:N61">H47+J47+L47</f>
        <v>24</v>
      </c>
      <c r="O47" s="229">
        <f aca="true" t="shared" si="6" ref="O47:O62">I47+K47+M47</f>
        <v>20400</v>
      </c>
    </row>
    <row r="48" spans="1:15" ht="22.5" customHeight="1">
      <c r="A48" s="224">
        <v>37</v>
      </c>
      <c r="B48" s="962" t="s">
        <v>101</v>
      </c>
      <c r="C48" s="958"/>
      <c r="D48" s="958"/>
      <c r="E48" s="959"/>
      <c r="F48" s="230" t="s">
        <v>44</v>
      </c>
      <c r="G48" s="315">
        <v>750</v>
      </c>
      <c r="H48" s="231">
        <f>'Рем.стр.ДУ-1'!BP47</f>
        <v>1346</v>
      </c>
      <c r="I48" s="232">
        <f>'Рем.стр.ДУ-1'!BQ47</f>
        <v>1131646</v>
      </c>
      <c r="J48" s="226">
        <f>'Рем.стр.ДУ 2'!BX48</f>
        <v>640.7</v>
      </c>
      <c r="K48" s="225">
        <f>'Рем.стр.ДУ 2'!BY48</f>
        <v>503392</v>
      </c>
      <c r="L48" s="227">
        <f>'Рем.стр.ДУ-3'!CJ47</f>
        <v>1209</v>
      </c>
      <c r="M48" s="322">
        <f>'Рем.стр.ДУ-3'!CK47</f>
        <v>981756</v>
      </c>
      <c r="N48" s="228">
        <f t="shared" si="5"/>
        <v>3195.7</v>
      </c>
      <c r="O48" s="229">
        <f t="shared" si="6"/>
        <v>2616794</v>
      </c>
    </row>
    <row r="49" spans="1:15" ht="22.5" customHeight="1">
      <c r="A49" s="224">
        <v>38</v>
      </c>
      <c r="B49" s="962" t="s">
        <v>258</v>
      </c>
      <c r="C49" s="958"/>
      <c r="D49" s="958"/>
      <c r="E49" s="959"/>
      <c r="F49" s="230" t="s">
        <v>44</v>
      </c>
      <c r="G49" s="315">
        <v>400</v>
      </c>
      <c r="H49" s="231">
        <f>'Рем.стр.ДУ-1'!BP48</f>
        <v>145</v>
      </c>
      <c r="I49" s="232">
        <f>'Рем.стр.ДУ-1'!BQ48</f>
        <v>58000</v>
      </c>
      <c r="J49" s="226">
        <f>'Рем.стр.ДУ 2'!BX49</f>
        <v>0</v>
      </c>
      <c r="K49" s="225">
        <f>'Рем.стр.ДУ 2'!BY49</f>
        <v>0</v>
      </c>
      <c r="L49" s="227">
        <f>'Рем.стр.ДУ-3'!CJ48</f>
        <v>0</v>
      </c>
      <c r="M49" s="322">
        <f>'Рем.стр.ДУ-3'!CK48</f>
        <v>0</v>
      </c>
      <c r="N49" s="228">
        <f t="shared" si="5"/>
        <v>145</v>
      </c>
      <c r="O49" s="229">
        <f t="shared" si="6"/>
        <v>58000</v>
      </c>
    </row>
    <row r="50" spans="1:15" ht="22.5" customHeight="1">
      <c r="A50" s="224">
        <v>39</v>
      </c>
      <c r="B50" s="962" t="s">
        <v>52</v>
      </c>
      <c r="C50" s="958"/>
      <c r="D50" s="958"/>
      <c r="E50" s="959"/>
      <c r="F50" s="230" t="s">
        <v>17</v>
      </c>
      <c r="G50" s="315">
        <v>2700</v>
      </c>
      <c r="H50" s="231">
        <f>'Рем.стр.ДУ-1'!BP49</f>
        <v>29</v>
      </c>
      <c r="I50" s="232">
        <f>'Рем.стр.ДУ-1'!BQ49</f>
        <v>87900</v>
      </c>
      <c r="J50" s="226">
        <f>'Рем.стр.ДУ 2'!BX50</f>
        <v>0</v>
      </c>
      <c r="K50" s="225">
        <f>'Рем.стр.ДУ 2'!BY50</f>
        <v>0</v>
      </c>
      <c r="L50" s="227">
        <f>'Рем.стр.ДУ-3'!CJ49</f>
        <v>6</v>
      </c>
      <c r="M50" s="322">
        <f>'Рем.стр.ДУ-3'!CK49</f>
        <v>16200</v>
      </c>
      <c r="N50" s="228">
        <f t="shared" si="5"/>
        <v>35</v>
      </c>
      <c r="O50" s="229">
        <f t="shared" si="6"/>
        <v>104100</v>
      </c>
    </row>
    <row r="51" spans="1:15" ht="22.5" customHeight="1">
      <c r="A51" s="224">
        <v>40</v>
      </c>
      <c r="B51" s="962" t="s">
        <v>53</v>
      </c>
      <c r="C51" s="958"/>
      <c r="D51" s="958"/>
      <c r="E51" s="959"/>
      <c r="F51" s="230" t="s">
        <v>17</v>
      </c>
      <c r="G51" s="315">
        <v>3700</v>
      </c>
      <c r="H51" s="231">
        <f>'Рем.стр.ДУ-1'!BP50</f>
        <v>0</v>
      </c>
      <c r="I51" s="232">
        <f>'Рем.стр.ДУ-1'!BQ50</f>
        <v>0</v>
      </c>
      <c r="J51" s="226">
        <f>'Рем.стр.ДУ 2'!BX51</f>
        <v>0</v>
      </c>
      <c r="K51" s="225">
        <f>'Рем.стр.ДУ 2'!BY51</f>
        <v>0</v>
      </c>
      <c r="L51" s="227">
        <f>'Рем.стр.ДУ-3'!CJ50</f>
        <v>1</v>
      </c>
      <c r="M51" s="322">
        <f>'Рем.стр.ДУ-3'!CK50</f>
        <v>3700</v>
      </c>
      <c r="N51" s="228">
        <f t="shared" si="5"/>
        <v>1</v>
      </c>
      <c r="O51" s="229">
        <f t="shared" si="6"/>
        <v>3700</v>
      </c>
    </row>
    <row r="52" spans="1:15" s="172" customFormat="1" ht="22.5" customHeight="1">
      <c r="A52" s="224">
        <v>41</v>
      </c>
      <c r="B52" s="957" t="s">
        <v>259</v>
      </c>
      <c r="C52" s="958"/>
      <c r="D52" s="958"/>
      <c r="E52" s="959"/>
      <c r="F52" s="230" t="s">
        <v>17</v>
      </c>
      <c r="G52" s="315">
        <v>12500</v>
      </c>
      <c r="H52" s="231">
        <f>'Рем.стр.ДУ-1'!BP51</f>
        <v>2</v>
      </c>
      <c r="I52" s="232">
        <f>'Рем.стр.ДУ-1'!BQ51</f>
        <v>25000</v>
      </c>
      <c r="J52" s="226">
        <f>'Рем.стр.ДУ 2'!BX52</f>
        <v>1</v>
      </c>
      <c r="K52" s="225">
        <f>'Рем.стр.ДУ 2'!BY52</f>
        <v>12500</v>
      </c>
      <c r="L52" s="227">
        <f>'Рем.стр.ДУ-3'!CJ51</f>
        <v>1</v>
      </c>
      <c r="M52" s="322">
        <f>'Рем.стр.ДУ-3'!CK51</f>
        <v>12500</v>
      </c>
      <c r="N52" s="228">
        <f t="shared" si="5"/>
        <v>4</v>
      </c>
      <c r="O52" s="229">
        <f t="shared" si="6"/>
        <v>50000</v>
      </c>
    </row>
    <row r="53" spans="1:15" s="172" customFormat="1" ht="22.5" customHeight="1">
      <c r="A53" s="224">
        <v>42</v>
      </c>
      <c r="B53" s="957" t="s">
        <v>76</v>
      </c>
      <c r="C53" s="960"/>
      <c r="D53" s="960"/>
      <c r="E53" s="961"/>
      <c r="F53" s="230" t="s">
        <v>17</v>
      </c>
      <c r="G53" s="315">
        <v>5000</v>
      </c>
      <c r="H53" s="231">
        <f>'Рем.стр.ДУ-1'!BP52</f>
        <v>0</v>
      </c>
      <c r="I53" s="232">
        <f>'Рем.стр.ДУ-1'!BQ52</f>
        <v>0</v>
      </c>
      <c r="J53" s="226">
        <f>'Рем.стр.ДУ 2'!BX53</f>
        <v>0</v>
      </c>
      <c r="K53" s="225">
        <f>'Рем.стр.ДУ 2'!BY53</f>
        <v>0</v>
      </c>
      <c r="L53" s="227">
        <f>'Рем.стр.ДУ-3'!CJ52</f>
        <v>0</v>
      </c>
      <c r="M53" s="322">
        <f>'Рем.стр.ДУ-3'!CK52</f>
        <v>0</v>
      </c>
      <c r="N53" s="228">
        <f t="shared" si="5"/>
        <v>0</v>
      </c>
      <c r="O53" s="229">
        <f t="shared" si="6"/>
        <v>0</v>
      </c>
    </row>
    <row r="54" spans="1:15" ht="22.5" customHeight="1">
      <c r="A54" s="224">
        <v>43</v>
      </c>
      <c r="B54" s="962" t="s">
        <v>102</v>
      </c>
      <c r="C54" s="958"/>
      <c r="D54" s="958"/>
      <c r="E54" s="959"/>
      <c r="F54" s="230" t="s">
        <v>17</v>
      </c>
      <c r="G54" s="315">
        <v>14000</v>
      </c>
      <c r="H54" s="231">
        <f>'Рем.стр.ДУ-1'!BP53</f>
        <v>2</v>
      </c>
      <c r="I54" s="232">
        <f>'Рем.стр.ДУ-1'!BQ53</f>
        <v>28000</v>
      </c>
      <c r="J54" s="226">
        <f>'Рем.стр.ДУ 2'!BX54</f>
        <v>0</v>
      </c>
      <c r="K54" s="225">
        <f>'Рем.стр.ДУ 2'!BY54</f>
        <v>0</v>
      </c>
      <c r="L54" s="227">
        <f>'Рем.стр.ДУ-3'!CJ53</f>
        <v>1</v>
      </c>
      <c r="M54" s="322">
        <f>'Рем.стр.ДУ-3'!CK53</f>
        <v>14000</v>
      </c>
      <c r="N54" s="228">
        <f t="shared" si="5"/>
        <v>3</v>
      </c>
      <c r="O54" s="229">
        <f t="shared" si="6"/>
        <v>42000</v>
      </c>
    </row>
    <row r="55" spans="1:15" ht="22.5" customHeight="1">
      <c r="A55" s="224">
        <v>44</v>
      </c>
      <c r="B55" s="962" t="s">
        <v>112</v>
      </c>
      <c r="C55" s="958"/>
      <c r="D55" s="958"/>
      <c r="E55" s="959"/>
      <c r="F55" s="230" t="s">
        <v>17</v>
      </c>
      <c r="G55" s="315">
        <v>16000</v>
      </c>
      <c r="H55" s="231">
        <f>'Рем.стр.ДУ-1'!BP54</f>
        <v>0</v>
      </c>
      <c r="I55" s="232">
        <f>'Рем.стр.ДУ-1'!BQ54</f>
        <v>0</v>
      </c>
      <c r="J55" s="226">
        <f>'Рем.стр.ДУ 2'!BX55</f>
        <v>0</v>
      </c>
      <c r="K55" s="225">
        <f>'Рем.стр.ДУ 2'!BY55</f>
        <v>0</v>
      </c>
      <c r="L55" s="227">
        <f>'Рем.стр.ДУ-3'!CJ54</f>
        <v>1</v>
      </c>
      <c r="M55" s="322">
        <f>'Рем.стр.ДУ-3'!CK54</f>
        <v>16000</v>
      </c>
      <c r="N55" s="228">
        <f t="shared" si="5"/>
        <v>1</v>
      </c>
      <c r="O55" s="229">
        <f t="shared" si="6"/>
        <v>16000</v>
      </c>
    </row>
    <row r="56" spans="1:15" ht="22.5" customHeight="1">
      <c r="A56" s="224">
        <v>45</v>
      </c>
      <c r="B56" s="957" t="s">
        <v>111</v>
      </c>
      <c r="C56" s="960"/>
      <c r="D56" s="960"/>
      <c r="E56" s="961"/>
      <c r="F56" s="230" t="s">
        <v>17</v>
      </c>
      <c r="G56" s="315">
        <v>11000</v>
      </c>
      <c r="H56" s="231">
        <f>'Рем.стр.ДУ-1'!BP55</f>
        <v>1</v>
      </c>
      <c r="I56" s="232">
        <f>'Рем.стр.ДУ-1'!BQ55</f>
        <v>11000</v>
      </c>
      <c r="J56" s="226">
        <f>'Рем.стр.ДУ 2'!BX56</f>
        <v>0</v>
      </c>
      <c r="K56" s="225">
        <f>'Рем.стр.ДУ 2'!BY56</f>
        <v>0</v>
      </c>
      <c r="L56" s="227">
        <f>'Рем.стр.ДУ-3'!CJ55</f>
        <v>0</v>
      </c>
      <c r="M56" s="322">
        <f>'Рем.стр.ДУ-3'!CK55</f>
        <v>0</v>
      </c>
      <c r="N56" s="228">
        <f t="shared" si="5"/>
        <v>1</v>
      </c>
      <c r="O56" s="229">
        <f t="shared" si="6"/>
        <v>11000</v>
      </c>
    </row>
    <row r="57" spans="1:15" ht="22.5" customHeight="1">
      <c r="A57" s="224">
        <v>46</v>
      </c>
      <c r="B57" s="962" t="s">
        <v>131</v>
      </c>
      <c r="C57" s="960"/>
      <c r="D57" s="960"/>
      <c r="E57" s="960"/>
      <c r="F57" s="230" t="s">
        <v>17</v>
      </c>
      <c r="G57" s="315">
        <v>1400</v>
      </c>
      <c r="H57" s="231">
        <f>'Рем.стр.ДУ-1'!BP56</f>
        <v>6</v>
      </c>
      <c r="I57" s="232">
        <f>'Рем.стр.ДУ-1'!BQ56</f>
        <v>8400</v>
      </c>
      <c r="J57" s="226">
        <f>'Рем.стр.ДУ 2'!BX57</f>
        <v>0</v>
      </c>
      <c r="K57" s="225">
        <f>'Рем.стр.ДУ 2'!BY57</f>
        <v>0</v>
      </c>
      <c r="L57" s="227">
        <f>'Рем.стр.ДУ-3'!CJ56</f>
        <v>9</v>
      </c>
      <c r="M57" s="322">
        <f>'Рем.стр.ДУ-3'!CK56</f>
        <v>12600</v>
      </c>
      <c r="N57" s="228">
        <f t="shared" si="5"/>
        <v>15</v>
      </c>
      <c r="O57" s="229">
        <f t="shared" si="6"/>
        <v>21000</v>
      </c>
    </row>
    <row r="58" spans="1:15" s="172" customFormat="1" ht="22.5" customHeight="1">
      <c r="A58" s="224">
        <v>47</v>
      </c>
      <c r="B58" s="962" t="s">
        <v>132</v>
      </c>
      <c r="C58" s="960"/>
      <c r="D58" s="960"/>
      <c r="E58" s="961"/>
      <c r="F58" s="230" t="s">
        <v>17</v>
      </c>
      <c r="G58" s="315">
        <v>1500</v>
      </c>
      <c r="H58" s="231">
        <f>'Рем.стр.ДУ-1'!BP57</f>
        <v>54</v>
      </c>
      <c r="I58" s="232">
        <f>'Рем.стр.ДУ-1'!BQ57</f>
        <v>81000</v>
      </c>
      <c r="J58" s="226">
        <f>'Рем.стр.ДУ 2'!BX58</f>
        <v>0</v>
      </c>
      <c r="K58" s="225">
        <f>'Рем.стр.ДУ 2'!BY58</f>
        <v>0</v>
      </c>
      <c r="L58" s="227">
        <f>'Рем.стр.ДУ-3'!CJ57</f>
        <v>29</v>
      </c>
      <c r="M58" s="322">
        <f>'Рем.стр.ДУ-3'!CK57</f>
        <v>43500</v>
      </c>
      <c r="N58" s="228">
        <f t="shared" si="5"/>
        <v>83</v>
      </c>
      <c r="O58" s="229">
        <f t="shared" si="6"/>
        <v>124500</v>
      </c>
    </row>
    <row r="59" spans="1:15" s="172" customFormat="1" ht="22.5" customHeight="1">
      <c r="A59" s="224">
        <v>48</v>
      </c>
      <c r="B59" s="962" t="s">
        <v>164</v>
      </c>
      <c r="C59" s="958"/>
      <c r="D59" s="958"/>
      <c r="E59" s="959"/>
      <c r="F59" s="230" t="s">
        <v>165</v>
      </c>
      <c r="G59" s="315">
        <v>850</v>
      </c>
      <c r="H59" s="231">
        <f>'Рем.стр.ДУ-1'!BP58</f>
        <v>0</v>
      </c>
      <c r="I59" s="232">
        <f>'Рем.стр.ДУ-1'!BQ58</f>
        <v>0</v>
      </c>
      <c r="J59" s="226">
        <f>'Рем.стр.ДУ 2'!BX59</f>
        <v>0</v>
      </c>
      <c r="K59" s="225">
        <f>'Рем.стр.ДУ 2'!BY59</f>
        <v>0</v>
      </c>
      <c r="L59" s="227">
        <f>'Рем.стр.ДУ-3'!CJ58</f>
        <v>35</v>
      </c>
      <c r="M59" s="322">
        <f>'Рем.стр.ДУ-3'!CK58</f>
        <v>29750</v>
      </c>
      <c r="N59" s="228">
        <f t="shared" si="5"/>
        <v>35</v>
      </c>
      <c r="O59" s="229">
        <f t="shared" si="6"/>
        <v>29750</v>
      </c>
    </row>
    <row r="60" spans="1:15" s="172" customFormat="1" ht="22.5" customHeight="1">
      <c r="A60" s="224">
        <v>49</v>
      </c>
      <c r="B60" s="962" t="s">
        <v>270</v>
      </c>
      <c r="C60" s="960"/>
      <c r="D60" s="960"/>
      <c r="E60" s="961"/>
      <c r="F60" s="230" t="s">
        <v>45</v>
      </c>
      <c r="G60" s="315">
        <v>1100</v>
      </c>
      <c r="H60" s="231">
        <f>'Рем.стр.ДУ-1'!BP59</f>
        <v>0</v>
      </c>
      <c r="I60" s="232">
        <f>'Рем.стр.ДУ-1'!BQ59</f>
        <v>0</v>
      </c>
      <c r="J60" s="226">
        <f>'Рем.стр.ДУ 2'!BX60</f>
        <v>23.4</v>
      </c>
      <c r="K60" s="225">
        <f>'Рем.стр.ДУ 2'!BY60</f>
        <v>25740</v>
      </c>
      <c r="L60" s="227">
        <f>'Рем.стр.ДУ-3'!CJ59</f>
        <v>0</v>
      </c>
      <c r="M60" s="322">
        <f>'Рем.стр.ДУ-3'!CK59</f>
        <v>0</v>
      </c>
      <c r="N60" s="228">
        <f t="shared" si="5"/>
        <v>23.4</v>
      </c>
      <c r="O60" s="229">
        <f t="shared" si="6"/>
        <v>25740</v>
      </c>
    </row>
    <row r="61" spans="1:15" s="172" customFormat="1" ht="21.75" customHeight="1">
      <c r="A61" s="224">
        <v>50</v>
      </c>
      <c r="B61" s="962" t="s">
        <v>253</v>
      </c>
      <c r="C61" s="960"/>
      <c r="D61" s="960"/>
      <c r="E61" s="961"/>
      <c r="F61" s="230" t="s">
        <v>17</v>
      </c>
      <c r="G61" s="315">
        <v>5000</v>
      </c>
      <c r="H61" s="231">
        <f>'Рем.стр.ДУ-1'!BP60</f>
        <v>12</v>
      </c>
      <c r="I61" s="232">
        <f>'Рем.стр.ДУ-1'!BQ60</f>
        <v>60000</v>
      </c>
      <c r="J61" s="226">
        <f>'Рем.стр.ДУ 2'!BX61</f>
        <v>0</v>
      </c>
      <c r="K61" s="225">
        <v>0</v>
      </c>
      <c r="L61" s="227">
        <f>'Рем.стр.ДУ-3'!CJ60</f>
        <v>17</v>
      </c>
      <c r="M61" s="322">
        <f>'Рем.стр.ДУ-3'!CK60</f>
        <v>85000</v>
      </c>
      <c r="N61" s="228">
        <f t="shared" si="5"/>
        <v>29</v>
      </c>
      <c r="O61" s="229">
        <f t="shared" si="6"/>
        <v>145000</v>
      </c>
    </row>
    <row r="62" spans="1:15" ht="24.75" customHeight="1" thickBot="1">
      <c r="A62" s="470">
        <v>51</v>
      </c>
      <c r="B62" s="954" t="s">
        <v>33</v>
      </c>
      <c r="C62" s="955"/>
      <c r="D62" s="955"/>
      <c r="E62" s="956"/>
      <c r="F62" s="471" t="s">
        <v>34</v>
      </c>
      <c r="G62" s="472"/>
      <c r="H62" s="473"/>
      <c r="I62" s="474">
        <f>'Рем.стр.ДУ-1'!BQ61</f>
        <v>161000</v>
      </c>
      <c r="J62" s="475"/>
      <c r="K62" s="476">
        <f>'Рем.стр.ДУ 2'!BY62</f>
        <v>30000</v>
      </c>
      <c r="L62" s="477"/>
      <c r="M62" s="478">
        <f>'Рем.стр.ДУ-3'!CK61</f>
        <v>168460.99000000002</v>
      </c>
      <c r="N62" s="479"/>
      <c r="O62" s="480">
        <f t="shared" si="6"/>
        <v>359460.99</v>
      </c>
    </row>
    <row r="63" spans="1:15" ht="22.5" customHeight="1" thickBot="1">
      <c r="A63" s="348">
        <v>52</v>
      </c>
      <c r="B63" s="1012" t="s">
        <v>191</v>
      </c>
      <c r="C63" s="1013"/>
      <c r="D63" s="1013"/>
      <c r="E63" s="1014"/>
      <c r="F63" s="234"/>
      <c r="G63" s="315"/>
      <c r="H63" s="231"/>
      <c r="I63" s="311">
        <f>'Рем.стр.ДУ-1'!BQ62</f>
        <v>3557896</v>
      </c>
      <c r="J63" s="225"/>
      <c r="K63" s="312">
        <f>'Рем.стр.ДУ 2'!BY63</f>
        <v>1751462</v>
      </c>
      <c r="L63" s="227"/>
      <c r="M63" s="322">
        <f>'Рем.стр.ДУ-3'!CK62</f>
        <v>5371566.99</v>
      </c>
      <c r="N63" s="228"/>
      <c r="O63" s="229">
        <f>I63+K63+M63</f>
        <v>10680924.99</v>
      </c>
    </row>
    <row r="64" spans="1:15" ht="21" customHeight="1" thickBot="1">
      <c r="A64" s="464">
        <v>53</v>
      </c>
      <c r="B64" s="1006" t="s">
        <v>213</v>
      </c>
      <c r="C64" s="1007"/>
      <c r="D64" s="1007"/>
      <c r="E64" s="1008"/>
      <c r="F64" s="456"/>
      <c r="G64" s="465"/>
      <c r="H64" s="458"/>
      <c r="I64" s="466">
        <f>'Рем.стр.ДУ-1'!BQ63</f>
        <v>619000</v>
      </c>
      <c r="J64" s="456"/>
      <c r="K64" s="467">
        <f>'Рем.стр.ДУ 2'!BY64</f>
        <v>402512</v>
      </c>
      <c r="L64" s="456"/>
      <c r="M64" s="468">
        <f>'Рем.стр.ДУ-3'!CK63</f>
        <v>1026938</v>
      </c>
      <c r="N64" s="458"/>
      <c r="O64" s="469">
        <f>I64+K64+M64</f>
        <v>2048450</v>
      </c>
    </row>
    <row r="65" spans="1:15" ht="23.25" customHeight="1" thickBot="1">
      <c r="A65" s="349">
        <v>54</v>
      </c>
      <c r="B65" s="1009" t="s">
        <v>54</v>
      </c>
      <c r="C65" s="1010"/>
      <c r="D65" s="1010"/>
      <c r="E65" s="1011"/>
      <c r="F65" s="556"/>
      <c r="G65" s="561"/>
      <c r="H65" s="556"/>
      <c r="I65" s="562">
        <f>'Рем.стр.ДУ-1'!BQ64</f>
        <v>4176896</v>
      </c>
      <c r="J65" s="555"/>
      <c r="K65" s="518">
        <f>'Рем.стр.ДУ 2'!BY65</f>
        <v>2153974</v>
      </c>
      <c r="L65" s="555"/>
      <c r="M65" s="563">
        <f>'Рем.стр.ДУ-3'!CK64</f>
        <v>6398504.99</v>
      </c>
      <c r="N65" s="556"/>
      <c r="O65" s="563">
        <f>I65+K65+M65</f>
        <v>12729374.99</v>
      </c>
    </row>
  </sheetData>
  <sheetProtection/>
  <mergeCells count="68">
    <mergeCell ref="B54:E54"/>
    <mergeCell ref="B55:E55"/>
    <mergeCell ref="B57:E57"/>
    <mergeCell ref="B56:E56"/>
    <mergeCell ref="B49:E49"/>
    <mergeCell ref="B50:E50"/>
    <mergeCell ref="B64:E64"/>
    <mergeCell ref="B65:E65"/>
    <mergeCell ref="A46:E46"/>
    <mergeCell ref="B59:E59"/>
    <mergeCell ref="B61:E61"/>
    <mergeCell ref="B63:E63"/>
    <mergeCell ref="B53:E53"/>
    <mergeCell ref="B37:E37"/>
    <mergeCell ref="B39:E39"/>
    <mergeCell ref="B40:E40"/>
    <mergeCell ref="B47:E47"/>
    <mergeCell ref="B43:E43"/>
    <mergeCell ref="B51:E51"/>
    <mergeCell ref="F5:F7"/>
    <mergeCell ref="G5:G7"/>
    <mergeCell ref="B19:E19"/>
    <mergeCell ref="B11:E11"/>
    <mergeCell ref="B58:E58"/>
    <mergeCell ref="B36:E36"/>
    <mergeCell ref="B42:E42"/>
    <mergeCell ref="B52:E52"/>
    <mergeCell ref="B48:E48"/>
    <mergeCell ref="B45:E45"/>
    <mergeCell ref="B12:E12"/>
    <mergeCell ref="B13:E13"/>
    <mergeCell ref="B14:E14"/>
    <mergeCell ref="B15:E15"/>
    <mergeCell ref="J5:K6"/>
    <mergeCell ref="B24:E24"/>
    <mergeCell ref="B16:E16"/>
    <mergeCell ref="B17:E17"/>
    <mergeCell ref="B18:E18"/>
    <mergeCell ref="B23:E23"/>
    <mergeCell ref="B35:E35"/>
    <mergeCell ref="B20:E20"/>
    <mergeCell ref="B21:E21"/>
    <mergeCell ref="B28:E28"/>
    <mergeCell ref="B22:E22"/>
    <mergeCell ref="B25:E25"/>
    <mergeCell ref="B26:E26"/>
    <mergeCell ref="B32:E32"/>
    <mergeCell ref="B34:E34"/>
    <mergeCell ref="A3:O3"/>
    <mergeCell ref="B10:E10"/>
    <mergeCell ref="B8:E8"/>
    <mergeCell ref="B9:E9"/>
    <mergeCell ref="N6:O6"/>
    <mergeCell ref="N5:O5"/>
    <mergeCell ref="L5:M6"/>
    <mergeCell ref="A5:A7"/>
    <mergeCell ref="B5:E7"/>
    <mergeCell ref="H5:I6"/>
    <mergeCell ref="B62:E62"/>
    <mergeCell ref="B27:E27"/>
    <mergeCell ref="B29:E29"/>
    <mergeCell ref="B31:E31"/>
    <mergeCell ref="B30:E30"/>
    <mergeCell ref="B41:E41"/>
    <mergeCell ref="B60:E60"/>
    <mergeCell ref="B44:E44"/>
    <mergeCell ref="B38:E38"/>
    <mergeCell ref="B33:E33"/>
  </mergeCells>
  <printOptions/>
  <pageMargins left="0.5905511811023623" right="0" top="0.75" bottom="0.15748031496062992" header="0.15748031496062992" footer="0.15748031496062992"/>
  <pageSetup horizontalDpi="600" verticalDpi="600" orientation="portrait" paperSize="9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4.125" style="0" customWidth="1"/>
    <col min="2" max="2" width="32.375" style="0" customWidth="1"/>
    <col min="3" max="3" width="13.375" style="0" customWidth="1"/>
    <col min="4" max="4" width="12.00390625" style="0" customWidth="1"/>
    <col min="5" max="5" width="13.25390625" style="0" customWidth="1"/>
    <col min="6" max="6" width="11.875" style="0" customWidth="1"/>
  </cols>
  <sheetData>
    <row r="2" spans="1:6" ht="15.75">
      <c r="A2" s="1015" t="s">
        <v>280</v>
      </c>
      <c r="B2" s="1016"/>
      <c r="C2" s="1016"/>
      <c r="D2" s="1016"/>
      <c r="E2" s="1016"/>
      <c r="F2" s="1016"/>
    </row>
    <row r="3" ht="13.5" thickBot="1"/>
    <row r="4" spans="1:6" ht="12.75">
      <c r="A4" s="74"/>
      <c r="B4" s="74"/>
      <c r="C4" s="74"/>
      <c r="D4" s="74"/>
      <c r="E4" s="74"/>
      <c r="F4" s="74"/>
    </row>
    <row r="5" spans="1:6" ht="12.75">
      <c r="A5" s="75" t="s">
        <v>85</v>
      </c>
      <c r="B5" s="75" t="s">
        <v>86</v>
      </c>
      <c r="C5" s="75" t="s">
        <v>66</v>
      </c>
      <c r="D5" s="75" t="s">
        <v>67</v>
      </c>
      <c r="E5" s="75" t="s">
        <v>77</v>
      </c>
      <c r="F5" s="75" t="s">
        <v>87</v>
      </c>
    </row>
    <row r="6" spans="1:6" ht="12.75">
      <c r="A6" s="75" t="s">
        <v>60</v>
      </c>
      <c r="B6" s="75"/>
      <c r="C6" s="75"/>
      <c r="D6" s="75"/>
      <c r="E6" s="75"/>
      <c r="F6" s="75"/>
    </row>
    <row r="7" spans="1:6" ht="13.5" thickBot="1">
      <c r="A7" s="178"/>
      <c r="B7" s="178"/>
      <c r="C7" s="178"/>
      <c r="D7" s="178"/>
      <c r="E7" s="178"/>
      <c r="F7" s="178"/>
    </row>
    <row r="8" spans="1:6" ht="12.75" customHeight="1" thickBot="1" thickTop="1">
      <c r="A8" s="323">
        <v>1</v>
      </c>
      <c r="B8" s="179">
        <v>2</v>
      </c>
      <c r="C8" s="179">
        <v>3</v>
      </c>
      <c r="D8" s="179">
        <v>4</v>
      </c>
      <c r="E8" s="179">
        <v>5</v>
      </c>
      <c r="F8" s="324">
        <v>6</v>
      </c>
    </row>
    <row r="9" spans="1:7" ht="13.5" thickTop="1">
      <c r="A9" s="174">
        <v>1</v>
      </c>
      <c r="B9" s="175" t="s">
        <v>88</v>
      </c>
      <c r="C9" s="176">
        <v>3557896</v>
      </c>
      <c r="D9" s="177">
        <v>1751462</v>
      </c>
      <c r="E9" s="177">
        <v>5382567</v>
      </c>
      <c r="F9" s="170">
        <v>10691925</v>
      </c>
      <c r="G9" s="52"/>
    </row>
    <row r="10" spans="1:7" ht="12.75">
      <c r="A10" s="77">
        <v>2</v>
      </c>
      <c r="B10" s="78" t="s">
        <v>89</v>
      </c>
      <c r="C10" s="135">
        <v>803240</v>
      </c>
      <c r="D10" s="136">
        <f>'СВОД САН-КА'!H77</f>
        <v>95950</v>
      </c>
      <c r="E10" s="137">
        <f>'СВОД САН-КА'!J77</f>
        <v>1387780</v>
      </c>
      <c r="F10" s="170">
        <v>2286970</v>
      </c>
      <c r="G10" s="52"/>
    </row>
    <row r="11" spans="1:8" ht="13.5" thickBot="1">
      <c r="A11" s="100">
        <v>3</v>
      </c>
      <c r="B11" s="101" t="s">
        <v>90</v>
      </c>
      <c r="C11" s="128">
        <f>'Эл.ДУ-1'!X51</f>
        <v>0</v>
      </c>
      <c r="D11" s="129">
        <f>'Эл. ДУ-2'!N51</f>
        <v>98865</v>
      </c>
      <c r="E11" s="130">
        <f>'Эл. ДУ-3'!AR51</f>
        <v>370475</v>
      </c>
      <c r="F11" s="258">
        <f>C11+D11+E11</f>
        <v>469340</v>
      </c>
      <c r="G11" s="52"/>
      <c r="H11" s="65"/>
    </row>
    <row r="12" spans="1:8" ht="13.5" thickBot="1">
      <c r="A12" s="131"/>
      <c r="B12" s="132" t="s">
        <v>130</v>
      </c>
      <c r="C12" s="133">
        <f>SUM(C9:C11)</f>
        <v>4361136</v>
      </c>
      <c r="D12" s="134">
        <f>SUM(D9:D11)</f>
        <v>1946277</v>
      </c>
      <c r="E12" s="257">
        <f>SUM(E9:E11)</f>
        <v>7140822</v>
      </c>
      <c r="F12" s="259">
        <v>13448235</v>
      </c>
      <c r="H12" s="65"/>
    </row>
    <row r="13" spans="1:6" ht="12.75">
      <c r="A13" s="76"/>
      <c r="B13" s="50"/>
      <c r="C13" s="50"/>
      <c r="D13" s="50"/>
      <c r="E13" s="50"/>
      <c r="F13" s="50"/>
    </row>
    <row r="14" spans="1:6" ht="12.75">
      <c r="A14" s="76"/>
      <c r="B14" s="50"/>
      <c r="C14" s="50"/>
      <c r="D14" s="50"/>
      <c r="E14" s="50"/>
      <c r="F14" s="50"/>
    </row>
    <row r="15" spans="1:6" ht="12.75">
      <c r="A15" s="50"/>
      <c r="B15" s="50"/>
      <c r="C15" s="50"/>
      <c r="D15" s="50"/>
      <c r="E15" s="50"/>
      <c r="F15" s="50"/>
    </row>
    <row r="17" spans="6:8" ht="12.75">
      <c r="F17" s="65"/>
      <c r="H17" s="65"/>
    </row>
  </sheetData>
  <sheetProtection/>
  <mergeCells count="1">
    <mergeCell ref="A2:F2"/>
  </mergeCells>
  <printOptions/>
  <pageMargins left="0.75" right="0.26" top="1" bottom="1" header="0.5" footer="0.5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D101"/>
  <sheetViews>
    <sheetView zoomScale="75" zoomScaleNormal="75" zoomScaleSheetLayoutView="75" zoomScalePageLayoutView="0" workbookViewId="0" topLeftCell="A1">
      <pane xSplit="4" ySplit="6" topLeftCell="E19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K24" sqref="K24"/>
    </sheetView>
  </sheetViews>
  <sheetFormatPr defaultColWidth="9.00390625" defaultRowHeight="12.75"/>
  <cols>
    <col min="1" max="1" width="4.25390625" style="0" customWidth="1"/>
    <col min="2" max="2" width="49.625" style="0" customWidth="1"/>
    <col min="3" max="3" width="9.625" style="0" customWidth="1"/>
    <col min="4" max="4" width="8.125" style="0" customWidth="1"/>
    <col min="5" max="5" width="10.00390625" style="0" customWidth="1"/>
    <col min="6" max="6" width="10.75390625" style="0" customWidth="1"/>
    <col min="7" max="7" width="9.25390625" style="0" customWidth="1"/>
    <col min="8" max="8" width="9.875" style="0" customWidth="1"/>
    <col min="9" max="9" width="11.25390625" style="0" customWidth="1"/>
    <col min="10" max="10" width="12.625" style="0" customWidth="1"/>
    <col min="11" max="11" width="11.00390625" style="0" customWidth="1"/>
    <col min="12" max="12" width="10.875" style="0" customWidth="1"/>
    <col min="13" max="13" width="8.875" style="0" customWidth="1"/>
    <col min="14" max="16" width="11.25390625" style="0" customWidth="1"/>
    <col min="17" max="17" width="9.875" style="0" customWidth="1"/>
    <col min="18" max="18" width="10.375" style="0" customWidth="1"/>
    <col min="19" max="19" width="7.625" style="0" customWidth="1"/>
    <col min="20" max="20" width="10.375" style="0" customWidth="1"/>
    <col min="21" max="21" width="8.125" style="0" customWidth="1"/>
    <col min="22" max="22" width="8.75390625" style="0" customWidth="1"/>
    <col min="23" max="23" width="6.75390625" style="0" customWidth="1"/>
    <col min="24" max="24" width="9.75390625" style="0" customWidth="1"/>
    <col min="25" max="25" width="7.375" style="0" customWidth="1"/>
    <col min="26" max="26" width="10.375" style="0" customWidth="1"/>
    <col min="27" max="27" width="8.25390625" style="52" customWidth="1"/>
    <col min="28" max="28" width="9.75390625" style="0" customWidth="1"/>
    <col min="29" max="29" width="8.625" style="0" customWidth="1"/>
    <col min="30" max="30" width="9.375" style="0" customWidth="1"/>
    <col min="31" max="31" width="8.125" style="0" customWidth="1"/>
    <col min="32" max="32" width="8.875" style="0" customWidth="1"/>
    <col min="33" max="33" width="7.125" style="52" customWidth="1"/>
    <col min="34" max="34" width="10.625" style="0" customWidth="1"/>
    <col min="35" max="35" width="7.75390625" style="0" customWidth="1"/>
    <col min="36" max="36" width="9.625" style="0" customWidth="1"/>
    <col min="37" max="37" width="7.875" style="0" customWidth="1"/>
    <col min="41" max="41" width="7.375" style="0" customWidth="1"/>
    <col min="42" max="42" width="8.125" style="0" customWidth="1"/>
    <col min="43" max="43" width="6.625" style="0" customWidth="1"/>
    <col min="44" max="44" width="9.375" style="0" customWidth="1"/>
    <col min="45" max="45" width="8.75390625" style="0" customWidth="1"/>
    <col min="46" max="46" width="9.625" style="0" customWidth="1"/>
    <col min="47" max="47" width="9.00390625" style="0" customWidth="1"/>
    <col min="48" max="48" width="11.375" style="0" customWidth="1"/>
    <col min="49" max="49" width="8.375" style="0" customWidth="1"/>
    <col min="50" max="50" width="11.375" style="0" customWidth="1"/>
    <col min="51" max="51" width="9.00390625" style="0" customWidth="1"/>
    <col min="52" max="54" width="11.375" style="0" customWidth="1"/>
    <col min="55" max="55" width="10.625" style="0" customWidth="1"/>
    <col min="56" max="56" width="12.875" style="0" customWidth="1"/>
  </cols>
  <sheetData>
    <row r="3" spans="1:44" ht="16.5" customHeight="1" thickBot="1">
      <c r="A3" s="652" t="s">
        <v>217</v>
      </c>
      <c r="B3" s="653"/>
      <c r="C3" s="653"/>
      <c r="D3" s="653"/>
      <c r="E3" s="517"/>
      <c r="F3" s="517"/>
      <c r="G3" s="517"/>
      <c r="H3" s="517"/>
      <c r="I3" s="517"/>
      <c r="J3" s="517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265"/>
      <c r="W3" s="194"/>
      <c r="X3" s="55"/>
      <c r="Y3" s="55"/>
      <c r="Z3" s="55"/>
      <c r="AA3" s="185"/>
      <c r="AB3" s="55"/>
      <c r="AC3" s="55"/>
      <c r="AD3" s="55"/>
      <c r="AE3" s="55"/>
      <c r="AF3" s="55"/>
      <c r="AG3" s="18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</row>
    <row r="4" spans="1:56" ht="22.5" customHeight="1" thickBot="1">
      <c r="A4" s="150"/>
      <c r="B4" s="151"/>
      <c r="C4" s="150"/>
      <c r="D4" s="151"/>
      <c r="E4" s="654" t="s">
        <v>95</v>
      </c>
      <c r="F4" s="655"/>
      <c r="G4" s="654" t="s">
        <v>95</v>
      </c>
      <c r="H4" s="654"/>
      <c r="I4" s="656" t="s">
        <v>95</v>
      </c>
      <c r="J4" s="657"/>
      <c r="K4" s="654" t="s">
        <v>95</v>
      </c>
      <c r="L4" s="655"/>
      <c r="M4" s="654" t="s">
        <v>95</v>
      </c>
      <c r="N4" s="655"/>
      <c r="O4" s="644" t="s">
        <v>37</v>
      </c>
      <c r="P4" s="645"/>
      <c r="Q4" s="644" t="s">
        <v>37</v>
      </c>
      <c r="R4" s="645"/>
      <c r="S4" s="644" t="s">
        <v>37</v>
      </c>
      <c r="T4" s="645"/>
      <c r="U4" s="644" t="s">
        <v>37</v>
      </c>
      <c r="V4" s="645"/>
      <c r="W4" s="644" t="s">
        <v>37</v>
      </c>
      <c r="X4" s="645"/>
      <c r="Y4" s="644" t="s">
        <v>37</v>
      </c>
      <c r="Z4" s="645"/>
      <c r="AA4" s="644" t="s">
        <v>37</v>
      </c>
      <c r="AB4" s="645"/>
      <c r="AC4" s="644" t="s">
        <v>56</v>
      </c>
      <c r="AD4" s="643"/>
      <c r="AE4" s="644" t="s">
        <v>56</v>
      </c>
      <c r="AF4" s="643"/>
      <c r="AG4" s="644" t="s">
        <v>38</v>
      </c>
      <c r="AH4" s="643"/>
      <c r="AI4" s="644" t="s">
        <v>38</v>
      </c>
      <c r="AJ4" s="643"/>
      <c r="AK4" s="645" t="s">
        <v>38</v>
      </c>
      <c r="AL4" s="645"/>
      <c r="AM4" s="644" t="s">
        <v>38</v>
      </c>
      <c r="AN4" s="645"/>
      <c r="AO4" s="644" t="s">
        <v>38</v>
      </c>
      <c r="AP4" s="645"/>
      <c r="AQ4" s="644" t="s">
        <v>38</v>
      </c>
      <c r="AR4" s="645"/>
      <c r="AS4" s="644" t="s">
        <v>179</v>
      </c>
      <c r="AT4" s="643"/>
      <c r="AU4" s="645" t="s">
        <v>179</v>
      </c>
      <c r="AV4" s="645"/>
      <c r="AW4" s="644" t="s">
        <v>179</v>
      </c>
      <c r="AX4" s="643"/>
      <c r="AY4" s="645" t="s">
        <v>179</v>
      </c>
      <c r="AZ4" s="645"/>
      <c r="BA4" s="642" t="s">
        <v>58</v>
      </c>
      <c r="BB4" s="643"/>
      <c r="BC4" s="281" t="s">
        <v>189</v>
      </c>
      <c r="BD4" s="282" t="s">
        <v>190</v>
      </c>
    </row>
    <row r="5" spans="1:56" ht="21.75" customHeight="1" thickBot="1">
      <c r="A5" s="152" t="s">
        <v>59</v>
      </c>
      <c r="B5" s="153" t="s">
        <v>1</v>
      </c>
      <c r="C5" s="152" t="s">
        <v>61</v>
      </c>
      <c r="D5" s="154" t="s">
        <v>57</v>
      </c>
      <c r="E5" s="651">
        <v>6</v>
      </c>
      <c r="F5" s="651"/>
      <c r="G5" s="651">
        <v>9</v>
      </c>
      <c r="H5" s="646"/>
      <c r="I5" s="650">
        <v>11</v>
      </c>
      <c r="J5" s="649"/>
      <c r="K5" s="647">
        <v>16</v>
      </c>
      <c r="L5" s="651"/>
      <c r="M5" s="651">
        <v>23</v>
      </c>
      <c r="N5" s="646"/>
      <c r="O5" s="648">
        <v>22</v>
      </c>
      <c r="P5" s="649"/>
      <c r="Q5" s="648">
        <v>34</v>
      </c>
      <c r="R5" s="649"/>
      <c r="S5" s="650">
        <v>42</v>
      </c>
      <c r="T5" s="651"/>
      <c r="U5" s="651">
        <v>58</v>
      </c>
      <c r="V5" s="651"/>
      <c r="W5" s="651" t="s">
        <v>81</v>
      </c>
      <c r="X5" s="651"/>
      <c r="Y5" s="651" t="s">
        <v>82</v>
      </c>
      <c r="Z5" s="651"/>
      <c r="AA5" s="651" t="s">
        <v>83</v>
      </c>
      <c r="AB5" s="651"/>
      <c r="AC5" s="646">
        <v>3</v>
      </c>
      <c r="AD5" s="647"/>
      <c r="AE5" s="660" t="s">
        <v>225</v>
      </c>
      <c r="AF5" s="661"/>
      <c r="AG5" s="646">
        <v>11</v>
      </c>
      <c r="AH5" s="647"/>
      <c r="AI5" s="646">
        <v>13</v>
      </c>
      <c r="AJ5" s="647"/>
      <c r="AK5" s="646">
        <v>15</v>
      </c>
      <c r="AL5" s="645"/>
      <c r="AM5" s="644">
        <v>17</v>
      </c>
      <c r="AN5" s="643"/>
      <c r="AO5" s="645">
        <v>19</v>
      </c>
      <c r="AP5" s="645"/>
      <c r="AQ5" s="644">
        <v>30</v>
      </c>
      <c r="AR5" s="645"/>
      <c r="AS5" s="646">
        <v>1</v>
      </c>
      <c r="AT5" s="645"/>
      <c r="AU5" s="646">
        <v>2</v>
      </c>
      <c r="AV5" s="645"/>
      <c r="AW5" s="646">
        <v>3</v>
      </c>
      <c r="AX5" s="645"/>
      <c r="AY5" s="646">
        <v>4</v>
      </c>
      <c r="AZ5" s="645"/>
      <c r="BA5" s="644">
        <v>5</v>
      </c>
      <c r="BB5" s="643"/>
      <c r="BC5" s="280" t="s">
        <v>64</v>
      </c>
      <c r="BD5" s="283" t="s">
        <v>64</v>
      </c>
    </row>
    <row r="6" spans="1:56" ht="32.25" customHeight="1" thickBot="1">
      <c r="A6" s="155" t="s">
        <v>60</v>
      </c>
      <c r="B6" s="156"/>
      <c r="C6" s="155" t="s">
        <v>62</v>
      </c>
      <c r="D6" s="157" t="s">
        <v>63</v>
      </c>
      <c r="E6" s="252" t="s">
        <v>6</v>
      </c>
      <c r="F6" s="254" t="s">
        <v>7</v>
      </c>
      <c r="G6" s="252" t="s">
        <v>6</v>
      </c>
      <c r="H6" s="253" t="s">
        <v>7</v>
      </c>
      <c r="I6" s="268" t="s">
        <v>6</v>
      </c>
      <c r="J6" s="269" t="s">
        <v>7</v>
      </c>
      <c r="K6" s="256" t="s">
        <v>6</v>
      </c>
      <c r="L6" s="254" t="s">
        <v>7</v>
      </c>
      <c r="M6" s="252" t="s">
        <v>6</v>
      </c>
      <c r="N6" s="254" t="s">
        <v>7</v>
      </c>
      <c r="O6" s="252" t="s">
        <v>6</v>
      </c>
      <c r="P6" s="254" t="s">
        <v>7</v>
      </c>
      <c r="Q6" s="252" t="s">
        <v>6</v>
      </c>
      <c r="R6" s="254" t="s">
        <v>7</v>
      </c>
      <c r="S6" s="256" t="s">
        <v>6</v>
      </c>
      <c r="T6" s="254" t="s">
        <v>7</v>
      </c>
      <c r="U6" s="252" t="s">
        <v>6</v>
      </c>
      <c r="V6" s="254" t="s">
        <v>7</v>
      </c>
      <c r="W6" s="252" t="s">
        <v>6</v>
      </c>
      <c r="X6" s="254" t="s">
        <v>7</v>
      </c>
      <c r="Y6" s="252" t="s">
        <v>6</v>
      </c>
      <c r="Z6" s="254" t="s">
        <v>7</v>
      </c>
      <c r="AA6" s="252" t="s">
        <v>6</v>
      </c>
      <c r="AB6" s="254" t="s">
        <v>7</v>
      </c>
      <c r="AC6" s="252" t="s">
        <v>6</v>
      </c>
      <c r="AD6" s="254" t="s">
        <v>7</v>
      </c>
      <c r="AE6" s="252" t="s">
        <v>6</v>
      </c>
      <c r="AF6" s="254" t="s">
        <v>7</v>
      </c>
      <c r="AG6" s="252" t="s">
        <v>6</v>
      </c>
      <c r="AH6" s="254" t="s">
        <v>7</v>
      </c>
      <c r="AI6" s="252" t="s">
        <v>6</v>
      </c>
      <c r="AJ6" s="254" t="s">
        <v>7</v>
      </c>
      <c r="AK6" s="252" t="s">
        <v>6</v>
      </c>
      <c r="AL6" s="253" t="s">
        <v>7</v>
      </c>
      <c r="AM6" s="252" t="s">
        <v>6</v>
      </c>
      <c r="AN6" s="253" t="s">
        <v>7</v>
      </c>
      <c r="AO6" s="252" t="s">
        <v>6</v>
      </c>
      <c r="AP6" s="253" t="s">
        <v>7</v>
      </c>
      <c r="AQ6" s="276" t="s">
        <v>6</v>
      </c>
      <c r="AR6" s="253" t="s">
        <v>7</v>
      </c>
      <c r="AS6" s="268" t="s">
        <v>6</v>
      </c>
      <c r="AT6" s="278" t="s">
        <v>7</v>
      </c>
      <c r="AU6" s="268" t="s">
        <v>6</v>
      </c>
      <c r="AV6" s="278" t="s">
        <v>7</v>
      </c>
      <c r="AW6" s="268" t="s">
        <v>6</v>
      </c>
      <c r="AX6" s="278" t="s">
        <v>7</v>
      </c>
      <c r="AY6" s="268" t="s">
        <v>6</v>
      </c>
      <c r="AZ6" s="531" t="s">
        <v>7</v>
      </c>
      <c r="BA6" s="268" t="s">
        <v>6</v>
      </c>
      <c r="BB6" s="531" t="s">
        <v>7</v>
      </c>
      <c r="BC6" s="252" t="s">
        <v>6</v>
      </c>
      <c r="BD6" s="277" t="s">
        <v>7</v>
      </c>
    </row>
    <row r="7" spans="1:56" ht="14.25">
      <c r="A7" s="97"/>
      <c r="B7" s="111" t="s">
        <v>72</v>
      </c>
      <c r="C7" s="295"/>
      <c r="D7" s="296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7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55"/>
      <c r="AI7" s="209"/>
      <c r="AJ7" s="209"/>
      <c r="AK7" s="209"/>
      <c r="AL7" s="209"/>
      <c r="AM7" s="207"/>
      <c r="AN7" s="207"/>
      <c r="AO7" s="207"/>
      <c r="AP7" s="210"/>
      <c r="AQ7" s="209"/>
      <c r="AR7" s="210"/>
      <c r="AS7" s="209"/>
      <c r="AT7" s="279"/>
      <c r="AU7" s="279"/>
      <c r="AV7" s="279"/>
      <c r="AW7" s="279"/>
      <c r="AX7" s="279"/>
      <c r="AY7" s="279"/>
      <c r="AZ7" s="279"/>
      <c r="BA7" s="279"/>
      <c r="BB7" s="279"/>
      <c r="BC7" s="209"/>
      <c r="BD7" s="209"/>
    </row>
    <row r="8" spans="1:56" ht="15">
      <c r="A8" s="97">
        <v>1</v>
      </c>
      <c r="B8" s="102" t="s">
        <v>8</v>
      </c>
      <c r="C8" s="297" t="s">
        <v>9</v>
      </c>
      <c r="D8" s="298">
        <v>330</v>
      </c>
      <c r="E8" s="193"/>
      <c r="F8" s="193">
        <f>D8*E8</f>
        <v>0</v>
      </c>
      <c r="G8" s="193"/>
      <c r="H8" s="193">
        <f>D8*G8</f>
        <v>0</v>
      </c>
      <c r="I8" s="193"/>
      <c r="J8" s="193">
        <f>D8*I8</f>
        <v>0</v>
      </c>
      <c r="K8" s="193"/>
      <c r="L8" s="193">
        <f>D8*K8</f>
        <v>0</v>
      </c>
      <c r="M8" s="193"/>
      <c r="N8" s="193">
        <f>D8*M8</f>
        <v>0</v>
      </c>
      <c r="O8" s="193"/>
      <c r="P8" s="193">
        <f>D8*O8</f>
        <v>0</v>
      </c>
      <c r="Q8" s="193"/>
      <c r="R8" s="193">
        <f>D8*Q8</f>
        <v>0</v>
      </c>
      <c r="S8" s="203"/>
      <c r="T8" s="193">
        <f>D8*S8</f>
        <v>0</v>
      </c>
      <c r="U8" s="193"/>
      <c r="V8" s="193">
        <f>D8*U8</f>
        <v>0</v>
      </c>
      <c r="W8" s="193"/>
      <c r="X8" s="193">
        <f>D8*W8</f>
        <v>0</v>
      </c>
      <c r="Y8" s="193"/>
      <c r="Z8" s="193">
        <f>D8*Y8</f>
        <v>0</v>
      </c>
      <c r="AA8" s="193"/>
      <c r="AB8" s="193">
        <f>D8*AA8</f>
        <v>0</v>
      </c>
      <c r="AC8" s="193"/>
      <c r="AD8" s="193">
        <f>D8*AC8</f>
        <v>0</v>
      </c>
      <c r="AE8" s="193"/>
      <c r="AF8" s="193">
        <f>D8*AE8</f>
        <v>0</v>
      </c>
      <c r="AG8" s="193"/>
      <c r="AH8" s="204">
        <f>D8*AG8</f>
        <v>0</v>
      </c>
      <c r="AI8" s="193"/>
      <c r="AJ8" s="193">
        <f>D8*AI8</f>
        <v>0</v>
      </c>
      <c r="AK8" s="193"/>
      <c r="AL8" s="193">
        <f>D8*AK8</f>
        <v>0</v>
      </c>
      <c r="AM8" s="203"/>
      <c r="AN8" s="203">
        <f>D8*AM8</f>
        <v>0</v>
      </c>
      <c r="AO8" s="203"/>
      <c r="AP8" s="245">
        <f>D8*AO8</f>
        <v>0</v>
      </c>
      <c r="AQ8" s="193"/>
      <c r="AR8" s="245">
        <f>D8*AQ8</f>
        <v>0</v>
      </c>
      <c r="AS8" s="193"/>
      <c r="AT8" s="245">
        <f>D8*AS8</f>
        <v>0</v>
      </c>
      <c r="AU8" s="210"/>
      <c r="AV8" s="210">
        <f>D8*AU8</f>
        <v>0</v>
      </c>
      <c r="AW8" s="210"/>
      <c r="AX8" s="210">
        <f>D8*AW8</f>
        <v>0</v>
      </c>
      <c r="AY8" s="210"/>
      <c r="AZ8" s="210">
        <f>D8*AY8</f>
        <v>0</v>
      </c>
      <c r="BA8" s="210"/>
      <c r="BB8" s="210">
        <f>D8*BA8</f>
        <v>0</v>
      </c>
      <c r="BC8" s="193">
        <f>E8+G8+I8+K8+M8+O8+Q8+S8+U8+W8+Y8+AA8+AC8+AE8+AG8+AI8+AK8+AM8+AO8+AQ8+AS8+AU8+AW8+AY8+BA8</f>
        <v>0</v>
      </c>
      <c r="BD8" s="193">
        <f>F8+H8+J8+L8+N8+P8+R8+T8+V8+X8+Z8+AB8+AD8+AF8+AH8+AJ8+AL8+AN8+AP8+AR8+AT8+AV8+AX8+AZ8+BB8</f>
        <v>0</v>
      </c>
    </row>
    <row r="9" spans="1:56" ht="15">
      <c r="A9" s="97">
        <v>2</v>
      </c>
      <c r="B9" s="102" t="s">
        <v>10</v>
      </c>
      <c r="C9" s="297" t="s">
        <v>9</v>
      </c>
      <c r="D9" s="298">
        <v>380</v>
      </c>
      <c r="E9" s="193"/>
      <c r="F9" s="193">
        <f aca="true" t="shared" si="0" ref="F9:F73">D9*E9</f>
        <v>0</v>
      </c>
      <c r="G9" s="193"/>
      <c r="H9" s="193">
        <f aca="true" t="shared" si="1" ref="H9:H73">D9*G9</f>
        <v>0</v>
      </c>
      <c r="I9" s="193"/>
      <c r="J9" s="193">
        <f aca="true" t="shared" si="2" ref="J9:J73">D9*I9</f>
        <v>0</v>
      </c>
      <c r="K9" s="193"/>
      <c r="L9" s="193">
        <f aca="true" t="shared" si="3" ref="L9:L72">D9*K9</f>
        <v>0</v>
      </c>
      <c r="M9" s="193"/>
      <c r="N9" s="193">
        <f aca="true" t="shared" si="4" ref="N9:N72">D9*M9</f>
        <v>0</v>
      </c>
      <c r="O9" s="193"/>
      <c r="P9" s="193">
        <f aca="true" t="shared" si="5" ref="P9:P72">D9*O9</f>
        <v>0</v>
      </c>
      <c r="Q9" s="193"/>
      <c r="R9" s="193">
        <f aca="true" t="shared" si="6" ref="R9:R72">D9*Q9</f>
        <v>0</v>
      </c>
      <c r="S9" s="203"/>
      <c r="T9" s="193">
        <f aca="true" t="shared" si="7" ref="T9:T72">D9*S9</f>
        <v>0</v>
      </c>
      <c r="U9" s="193"/>
      <c r="V9" s="193">
        <f aca="true" t="shared" si="8" ref="V9:V72">D9*U9</f>
        <v>0</v>
      </c>
      <c r="W9" s="193"/>
      <c r="X9" s="193">
        <f aca="true" t="shared" si="9" ref="X9:X72">D9*W9</f>
        <v>0</v>
      </c>
      <c r="Y9" s="193"/>
      <c r="Z9" s="193">
        <f aca="true" t="shared" si="10" ref="Z9:Z72">D9*Y9</f>
        <v>0</v>
      </c>
      <c r="AA9" s="193"/>
      <c r="AB9" s="193">
        <f aca="true" t="shared" si="11" ref="AB9:AB72">D9*AA9</f>
        <v>0</v>
      </c>
      <c r="AC9" s="193"/>
      <c r="AD9" s="193">
        <f aca="true" t="shared" si="12" ref="AD9:AD72">D9*AC9</f>
        <v>0</v>
      </c>
      <c r="AE9" s="193"/>
      <c r="AF9" s="193">
        <f aca="true" t="shared" si="13" ref="AF9:AF73">D9*AE9</f>
        <v>0</v>
      </c>
      <c r="AG9" s="193"/>
      <c r="AH9" s="204">
        <f aca="true" t="shared" si="14" ref="AH9:AH72">D9*AG9</f>
        <v>0</v>
      </c>
      <c r="AI9" s="193"/>
      <c r="AJ9" s="193">
        <f aca="true" t="shared" si="15" ref="AJ9:AJ72">D9*AI9</f>
        <v>0</v>
      </c>
      <c r="AK9" s="193"/>
      <c r="AL9" s="193">
        <f aca="true" t="shared" si="16" ref="AL9:AL72">D9*AK9</f>
        <v>0</v>
      </c>
      <c r="AM9" s="203"/>
      <c r="AN9" s="203">
        <f aca="true" t="shared" si="17" ref="AN9:AN72">D9*AM9</f>
        <v>0</v>
      </c>
      <c r="AO9" s="203"/>
      <c r="AP9" s="245">
        <f aca="true" t="shared" si="18" ref="AP9:AP73">D9*AO9</f>
        <v>0</v>
      </c>
      <c r="AQ9" s="193"/>
      <c r="AR9" s="245">
        <f aca="true" t="shared" si="19" ref="AR9:AR72">D9*AQ9</f>
        <v>0</v>
      </c>
      <c r="AS9" s="193"/>
      <c r="AT9" s="245">
        <f aca="true" t="shared" si="20" ref="AT9:AT72">D9*AS9</f>
        <v>0</v>
      </c>
      <c r="AU9" s="245"/>
      <c r="AV9" s="210">
        <f aca="true" t="shared" si="21" ref="AV9:AV72">D9*AU9</f>
        <v>0</v>
      </c>
      <c r="AW9" s="245"/>
      <c r="AX9" s="210">
        <f aca="true" t="shared" si="22" ref="AX9:AX72">D9*AW9</f>
        <v>0</v>
      </c>
      <c r="AY9" s="245"/>
      <c r="AZ9" s="210">
        <f aca="true" t="shared" si="23" ref="AZ9:AZ72">D9*AY9</f>
        <v>0</v>
      </c>
      <c r="BA9" s="245"/>
      <c r="BB9" s="210">
        <f aca="true" t="shared" si="24" ref="BB9:BB73">D9*BA9</f>
        <v>0</v>
      </c>
      <c r="BC9" s="193">
        <f aca="true" t="shared" si="25" ref="BC9:BC72">E9+G9+I9+K9+M9+O9+Q9+S9+U9+W9+Y9+AA9+AC9+AE9+AG9+AI9+AK9+AM9+AO9+AQ9+AS9+AU9+AW9+AY9+BA9</f>
        <v>0</v>
      </c>
      <c r="BD9" s="193">
        <f aca="true" t="shared" si="26" ref="BD9:BD72">F9+H9+J9+L9+N9+P9+R9+T9+V9+X9+Z9+AB9+AD9+AF9+AH9+AJ9+AL9+AN9+AP9+AR9+AT9+AV9+AX9+AZ9+BB9</f>
        <v>0</v>
      </c>
    </row>
    <row r="10" spans="1:56" ht="15">
      <c r="A10" s="97">
        <v>3</v>
      </c>
      <c r="B10" s="102" t="s">
        <v>11</v>
      </c>
      <c r="C10" s="297" t="s">
        <v>9</v>
      </c>
      <c r="D10" s="298">
        <v>480</v>
      </c>
      <c r="E10" s="193"/>
      <c r="F10" s="193">
        <f t="shared" si="0"/>
        <v>0</v>
      </c>
      <c r="G10" s="193"/>
      <c r="H10" s="193">
        <f t="shared" si="1"/>
        <v>0</v>
      </c>
      <c r="I10" s="193"/>
      <c r="J10" s="193">
        <f t="shared" si="2"/>
        <v>0</v>
      </c>
      <c r="K10" s="193"/>
      <c r="L10" s="193">
        <f t="shared" si="3"/>
        <v>0</v>
      </c>
      <c r="M10" s="193"/>
      <c r="N10" s="193">
        <f t="shared" si="4"/>
        <v>0</v>
      </c>
      <c r="O10" s="193"/>
      <c r="P10" s="193">
        <f t="shared" si="5"/>
        <v>0</v>
      </c>
      <c r="Q10" s="193"/>
      <c r="R10" s="193">
        <f t="shared" si="6"/>
        <v>0</v>
      </c>
      <c r="S10" s="203"/>
      <c r="T10" s="193">
        <f t="shared" si="7"/>
        <v>0</v>
      </c>
      <c r="U10" s="193"/>
      <c r="V10" s="193">
        <f t="shared" si="8"/>
        <v>0</v>
      </c>
      <c r="W10" s="193"/>
      <c r="X10" s="193">
        <f t="shared" si="9"/>
        <v>0</v>
      </c>
      <c r="Y10" s="193"/>
      <c r="Z10" s="193">
        <f t="shared" si="10"/>
        <v>0</v>
      </c>
      <c r="AA10" s="193"/>
      <c r="AB10" s="193">
        <f t="shared" si="11"/>
        <v>0</v>
      </c>
      <c r="AC10" s="193"/>
      <c r="AD10" s="193">
        <f t="shared" si="12"/>
        <v>0</v>
      </c>
      <c r="AE10" s="193"/>
      <c r="AF10" s="193">
        <f t="shared" si="13"/>
        <v>0</v>
      </c>
      <c r="AG10" s="193"/>
      <c r="AH10" s="204">
        <f t="shared" si="14"/>
        <v>0</v>
      </c>
      <c r="AI10" s="193"/>
      <c r="AJ10" s="193">
        <f t="shared" si="15"/>
        <v>0</v>
      </c>
      <c r="AK10" s="193"/>
      <c r="AL10" s="193">
        <f t="shared" si="16"/>
        <v>0</v>
      </c>
      <c r="AM10" s="203"/>
      <c r="AN10" s="203">
        <f t="shared" si="17"/>
        <v>0</v>
      </c>
      <c r="AO10" s="203"/>
      <c r="AP10" s="245">
        <f t="shared" si="18"/>
        <v>0</v>
      </c>
      <c r="AQ10" s="193"/>
      <c r="AR10" s="245">
        <f t="shared" si="19"/>
        <v>0</v>
      </c>
      <c r="AS10" s="193"/>
      <c r="AT10" s="245">
        <f t="shared" si="20"/>
        <v>0</v>
      </c>
      <c r="AU10" s="245"/>
      <c r="AV10" s="210">
        <f t="shared" si="21"/>
        <v>0</v>
      </c>
      <c r="AW10" s="245"/>
      <c r="AX10" s="210">
        <f t="shared" si="22"/>
        <v>0</v>
      </c>
      <c r="AY10" s="245"/>
      <c r="AZ10" s="210">
        <f t="shared" si="23"/>
        <v>0</v>
      </c>
      <c r="BA10" s="245"/>
      <c r="BB10" s="210">
        <f t="shared" si="24"/>
        <v>0</v>
      </c>
      <c r="BC10" s="193">
        <f t="shared" si="25"/>
        <v>0</v>
      </c>
      <c r="BD10" s="193">
        <f t="shared" si="26"/>
        <v>0</v>
      </c>
    </row>
    <row r="11" spans="1:56" ht="15">
      <c r="A11" s="97">
        <v>4</v>
      </c>
      <c r="B11" s="102" t="s">
        <v>12</v>
      </c>
      <c r="C11" s="297" t="s">
        <v>9</v>
      </c>
      <c r="D11" s="298">
        <v>520</v>
      </c>
      <c r="E11" s="193"/>
      <c r="F11" s="193">
        <f t="shared" si="0"/>
        <v>0</v>
      </c>
      <c r="G11" s="193"/>
      <c r="H11" s="193">
        <f t="shared" si="1"/>
        <v>0</v>
      </c>
      <c r="I11" s="193"/>
      <c r="J11" s="193">
        <f t="shared" si="2"/>
        <v>0</v>
      </c>
      <c r="K11" s="193"/>
      <c r="L11" s="193">
        <f t="shared" si="3"/>
        <v>0</v>
      </c>
      <c r="M11" s="193"/>
      <c r="N11" s="193">
        <f t="shared" si="4"/>
        <v>0</v>
      </c>
      <c r="O11" s="193"/>
      <c r="P11" s="193">
        <f t="shared" si="5"/>
        <v>0</v>
      </c>
      <c r="Q11" s="193"/>
      <c r="R11" s="193">
        <f t="shared" si="6"/>
        <v>0</v>
      </c>
      <c r="S11" s="203"/>
      <c r="T11" s="193">
        <f t="shared" si="7"/>
        <v>0</v>
      </c>
      <c r="U11" s="193"/>
      <c r="V11" s="193">
        <f t="shared" si="8"/>
        <v>0</v>
      </c>
      <c r="W11" s="193"/>
      <c r="X11" s="193">
        <f t="shared" si="9"/>
        <v>0</v>
      </c>
      <c r="Y11" s="193"/>
      <c r="Z11" s="193">
        <f t="shared" si="10"/>
        <v>0</v>
      </c>
      <c r="AA11" s="193"/>
      <c r="AB11" s="193">
        <f t="shared" si="11"/>
        <v>0</v>
      </c>
      <c r="AC11" s="193"/>
      <c r="AD11" s="193">
        <f t="shared" si="12"/>
        <v>0</v>
      </c>
      <c r="AE11" s="193"/>
      <c r="AF11" s="193">
        <f t="shared" si="13"/>
        <v>0</v>
      </c>
      <c r="AG11" s="193"/>
      <c r="AH11" s="204">
        <f t="shared" si="14"/>
        <v>0</v>
      </c>
      <c r="AI11" s="193"/>
      <c r="AJ11" s="193">
        <f t="shared" si="15"/>
        <v>0</v>
      </c>
      <c r="AK11" s="193"/>
      <c r="AL11" s="193">
        <f t="shared" si="16"/>
        <v>0</v>
      </c>
      <c r="AM11" s="203"/>
      <c r="AN11" s="203">
        <f t="shared" si="17"/>
        <v>0</v>
      </c>
      <c r="AO11" s="203"/>
      <c r="AP11" s="245">
        <f t="shared" si="18"/>
        <v>0</v>
      </c>
      <c r="AQ11" s="193"/>
      <c r="AR11" s="245">
        <f t="shared" si="19"/>
        <v>0</v>
      </c>
      <c r="AS11" s="193"/>
      <c r="AT11" s="245">
        <f t="shared" si="20"/>
        <v>0</v>
      </c>
      <c r="AU11" s="245"/>
      <c r="AV11" s="210">
        <f t="shared" si="21"/>
        <v>0</v>
      </c>
      <c r="AW11" s="245"/>
      <c r="AX11" s="210">
        <f t="shared" si="22"/>
        <v>0</v>
      </c>
      <c r="AY11" s="245"/>
      <c r="AZ11" s="210">
        <f t="shared" si="23"/>
        <v>0</v>
      </c>
      <c r="BA11" s="245"/>
      <c r="BB11" s="210">
        <f t="shared" si="24"/>
        <v>0</v>
      </c>
      <c r="BC11" s="193">
        <f t="shared" si="25"/>
        <v>0</v>
      </c>
      <c r="BD11" s="193">
        <f t="shared" si="26"/>
        <v>0</v>
      </c>
    </row>
    <row r="12" spans="1:56" ht="15">
      <c r="A12" s="97">
        <v>5</v>
      </c>
      <c r="B12" s="102" t="s">
        <v>13</v>
      </c>
      <c r="C12" s="297" t="s">
        <v>9</v>
      </c>
      <c r="D12" s="298">
        <v>550</v>
      </c>
      <c r="E12" s="193"/>
      <c r="F12" s="193">
        <f t="shared" si="0"/>
        <v>0</v>
      </c>
      <c r="G12" s="193"/>
      <c r="H12" s="193">
        <f t="shared" si="1"/>
        <v>0</v>
      </c>
      <c r="I12" s="193"/>
      <c r="J12" s="193">
        <f t="shared" si="2"/>
        <v>0</v>
      </c>
      <c r="K12" s="193"/>
      <c r="L12" s="193">
        <f t="shared" si="3"/>
        <v>0</v>
      </c>
      <c r="M12" s="193"/>
      <c r="N12" s="193">
        <f t="shared" si="4"/>
        <v>0</v>
      </c>
      <c r="O12" s="193"/>
      <c r="P12" s="193">
        <f t="shared" si="5"/>
        <v>0</v>
      </c>
      <c r="Q12" s="193"/>
      <c r="R12" s="193">
        <f t="shared" si="6"/>
        <v>0</v>
      </c>
      <c r="S12" s="203"/>
      <c r="T12" s="193">
        <f t="shared" si="7"/>
        <v>0</v>
      </c>
      <c r="U12" s="193"/>
      <c r="V12" s="193">
        <f t="shared" si="8"/>
        <v>0</v>
      </c>
      <c r="W12" s="193"/>
      <c r="X12" s="193">
        <f t="shared" si="9"/>
        <v>0</v>
      </c>
      <c r="Y12" s="193"/>
      <c r="Z12" s="193">
        <f t="shared" si="10"/>
        <v>0</v>
      </c>
      <c r="AA12" s="193"/>
      <c r="AB12" s="193">
        <f t="shared" si="11"/>
        <v>0</v>
      </c>
      <c r="AC12" s="193"/>
      <c r="AD12" s="193">
        <f t="shared" si="12"/>
        <v>0</v>
      </c>
      <c r="AE12" s="193"/>
      <c r="AF12" s="193">
        <f t="shared" si="13"/>
        <v>0</v>
      </c>
      <c r="AG12" s="193"/>
      <c r="AH12" s="204">
        <f t="shared" si="14"/>
        <v>0</v>
      </c>
      <c r="AI12" s="193"/>
      <c r="AJ12" s="193">
        <f t="shared" si="15"/>
        <v>0</v>
      </c>
      <c r="AK12" s="193"/>
      <c r="AL12" s="193">
        <f t="shared" si="16"/>
        <v>0</v>
      </c>
      <c r="AM12" s="203"/>
      <c r="AN12" s="203">
        <f t="shared" si="17"/>
        <v>0</v>
      </c>
      <c r="AO12" s="203"/>
      <c r="AP12" s="245">
        <f t="shared" si="18"/>
        <v>0</v>
      </c>
      <c r="AQ12" s="193"/>
      <c r="AR12" s="245">
        <f t="shared" si="19"/>
        <v>0</v>
      </c>
      <c r="AS12" s="193"/>
      <c r="AT12" s="245">
        <f t="shared" si="20"/>
        <v>0</v>
      </c>
      <c r="AU12" s="245"/>
      <c r="AV12" s="210">
        <f t="shared" si="21"/>
        <v>0</v>
      </c>
      <c r="AW12" s="245"/>
      <c r="AX12" s="210">
        <f t="shared" si="22"/>
        <v>0</v>
      </c>
      <c r="AY12" s="245"/>
      <c r="AZ12" s="210">
        <f t="shared" si="23"/>
        <v>0</v>
      </c>
      <c r="BA12" s="245"/>
      <c r="BB12" s="210">
        <f t="shared" si="24"/>
        <v>0</v>
      </c>
      <c r="BC12" s="193">
        <f t="shared" si="25"/>
        <v>0</v>
      </c>
      <c r="BD12" s="193">
        <f t="shared" si="26"/>
        <v>0</v>
      </c>
    </row>
    <row r="13" spans="1:56" ht="15">
      <c r="A13" s="97">
        <v>6</v>
      </c>
      <c r="B13" s="240" t="s">
        <v>161</v>
      </c>
      <c r="C13" s="297" t="s">
        <v>9</v>
      </c>
      <c r="D13" s="298">
        <v>650</v>
      </c>
      <c r="E13" s="193"/>
      <c r="F13" s="193">
        <f t="shared" si="0"/>
        <v>0</v>
      </c>
      <c r="G13" s="193"/>
      <c r="H13" s="193">
        <f t="shared" si="1"/>
        <v>0</v>
      </c>
      <c r="I13" s="193"/>
      <c r="J13" s="193">
        <f t="shared" si="2"/>
        <v>0</v>
      </c>
      <c r="K13" s="193"/>
      <c r="L13" s="193">
        <f t="shared" si="3"/>
        <v>0</v>
      </c>
      <c r="M13" s="193">
        <v>40</v>
      </c>
      <c r="N13" s="193">
        <f t="shared" si="4"/>
        <v>26000</v>
      </c>
      <c r="O13" s="193"/>
      <c r="P13" s="193">
        <f t="shared" si="5"/>
        <v>0</v>
      </c>
      <c r="Q13" s="193"/>
      <c r="R13" s="193">
        <f t="shared" si="6"/>
        <v>0</v>
      </c>
      <c r="S13" s="203">
        <v>15</v>
      </c>
      <c r="T13" s="193">
        <f t="shared" si="7"/>
        <v>9750</v>
      </c>
      <c r="U13" s="193"/>
      <c r="V13" s="193">
        <f t="shared" si="8"/>
        <v>0</v>
      </c>
      <c r="W13" s="193"/>
      <c r="X13" s="193">
        <f t="shared" si="9"/>
        <v>0</v>
      </c>
      <c r="Y13" s="193"/>
      <c r="Z13" s="193">
        <f t="shared" si="10"/>
        <v>0</v>
      </c>
      <c r="AA13" s="193"/>
      <c r="AB13" s="193">
        <f t="shared" si="11"/>
        <v>0</v>
      </c>
      <c r="AC13" s="193"/>
      <c r="AD13" s="193">
        <f t="shared" si="12"/>
        <v>0</v>
      </c>
      <c r="AE13" s="193"/>
      <c r="AF13" s="193">
        <f t="shared" si="13"/>
        <v>0</v>
      </c>
      <c r="AG13" s="193"/>
      <c r="AH13" s="204">
        <f t="shared" si="14"/>
        <v>0</v>
      </c>
      <c r="AI13" s="193"/>
      <c r="AJ13" s="193">
        <f t="shared" si="15"/>
        <v>0</v>
      </c>
      <c r="AK13" s="193"/>
      <c r="AL13" s="193">
        <f t="shared" si="16"/>
        <v>0</v>
      </c>
      <c r="AM13" s="203"/>
      <c r="AN13" s="203">
        <f t="shared" si="17"/>
        <v>0</v>
      </c>
      <c r="AO13" s="203"/>
      <c r="AP13" s="245">
        <f t="shared" si="18"/>
        <v>0</v>
      </c>
      <c r="AQ13" s="193"/>
      <c r="AR13" s="245">
        <f t="shared" si="19"/>
        <v>0</v>
      </c>
      <c r="AS13" s="193"/>
      <c r="AT13" s="245">
        <f t="shared" si="20"/>
        <v>0</v>
      </c>
      <c r="AU13" s="245"/>
      <c r="AV13" s="210">
        <f t="shared" si="21"/>
        <v>0</v>
      </c>
      <c r="AW13" s="245"/>
      <c r="AX13" s="210">
        <f t="shared" si="22"/>
        <v>0</v>
      </c>
      <c r="AY13" s="245"/>
      <c r="AZ13" s="210">
        <f t="shared" si="23"/>
        <v>0</v>
      </c>
      <c r="BA13" s="245"/>
      <c r="BB13" s="210">
        <f t="shared" si="24"/>
        <v>0</v>
      </c>
      <c r="BC13" s="193">
        <f t="shared" si="25"/>
        <v>55</v>
      </c>
      <c r="BD13" s="193">
        <f t="shared" si="26"/>
        <v>35750</v>
      </c>
    </row>
    <row r="14" spans="1:56" ht="15">
      <c r="A14" s="97">
        <v>7</v>
      </c>
      <c r="B14" s="102" t="s">
        <v>14</v>
      </c>
      <c r="C14" s="297" t="s">
        <v>9</v>
      </c>
      <c r="D14" s="298">
        <v>700</v>
      </c>
      <c r="E14" s="193"/>
      <c r="F14" s="193">
        <f t="shared" si="0"/>
        <v>0</v>
      </c>
      <c r="G14" s="193"/>
      <c r="H14" s="193">
        <f t="shared" si="1"/>
        <v>0</v>
      </c>
      <c r="I14" s="193"/>
      <c r="J14" s="193">
        <f t="shared" si="2"/>
        <v>0</v>
      </c>
      <c r="K14" s="193"/>
      <c r="L14" s="193">
        <f t="shared" si="3"/>
        <v>0</v>
      </c>
      <c r="M14" s="193"/>
      <c r="N14" s="193">
        <f t="shared" si="4"/>
        <v>0</v>
      </c>
      <c r="O14" s="193"/>
      <c r="P14" s="193">
        <f t="shared" si="5"/>
        <v>0</v>
      </c>
      <c r="Q14" s="193"/>
      <c r="R14" s="193">
        <f t="shared" si="6"/>
        <v>0</v>
      </c>
      <c r="S14" s="203"/>
      <c r="T14" s="193">
        <f t="shared" si="7"/>
        <v>0</v>
      </c>
      <c r="U14" s="193"/>
      <c r="V14" s="193">
        <f t="shared" si="8"/>
        <v>0</v>
      </c>
      <c r="W14" s="193"/>
      <c r="X14" s="193">
        <f t="shared" si="9"/>
        <v>0</v>
      </c>
      <c r="Y14" s="193"/>
      <c r="Z14" s="193">
        <f t="shared" si="10"/>
        <v>0</v>
      </c>
      <c r="AA14" s="193"/>
      <c r="AB14" s="193">
        <f t="shared" si="11"/>
        <v>0</v>
      </c>
      <c r="AC14" s="193"/>
      <c r="AD14" s="193">
        <f t="shared" si="12"/>
        <v>0</v>
      </c>
      <c r="AE14" s="193"/>
      <c r="AF14" s="193">
        <f t="shared" si="13"/>
        <v>0</v>
      </c>
      <c r="AG14" s="193"/>
      <c r="AH14" s="204">
        <f t="shared" si="14"/>
        <v>0</v>
      </c>
      <c r="AI14" s="193"/>
      <c r="AJ14" s="193">
        <f t="shared" si="15"/>
        <v>0</v>
      </c>
      <c r="AK14" s="193"/>
      <c r="AL14" s="193">
        <f t="shared" si="16"/>
        <v>0</v>
      </c>
      <c r="AM14" s="203"/>
      <c r="AN14" s="203">
        <f t="shared" si="17"/>
        <v>0</v>
      </c>
      <c r="AO14" s="203"/>
      <c r="AP14" s="245">
        <f t="shared" si="18"/>
        <v>0</v>
      </c>
      <c r="AQ14" s="193"/>
      <c r="AR14" s="245">
        <f t="shared" si="19"/>
        <v>0</v>
      </c>
      <c r="AS14" s="193"/>
      <c r="AT14" s="245">
        <f t="shared" si="20"/>
        <v>0</v>
      </c>
      <c r="AU14" s="245"/>
      <c r="AV14" s="210">
        <f t="shared" si="21"/>
        <v>0</v>
      </c>
      <c r="AW14" s="245"/>
      <c r="AX14" s="210">
        <f t="shared" si="22"/>
        <v>0</v>
      </c>
      <c r="AY14" s="245"/>
      <c r="AZ14" s="210">
        <f t="shared" si="23"/>
        <v>0</v>
      </c>
      <c r="BA14" s="245"/>
      <c r="BB14" s="210">
        <f t="shared" si="24"/>
        <v>0</v>
      </c>
      <c r="BC14" s="193">
        <f t="shared" si="25"/>
        <v>0</v>
      </c>
      <c r="BD14" s="193">
        <f t="shared" si="26"/>
        <v>0</v>
      </c>
    </row>
    <row r="15" spans="1:56" ht="15">
      <c r="A15" s="97">
        <v>8</v>
      </c>
      <c r="B15" s="102" t="s">
        <v>15</v>
      </c>
      <c r="C15" s="297" t="s">
        <v>9</v>
      </c>
      <c r="D15" s="298">
        <v>870</v>
      </c>
      <c r="E15" s="193"/>
      <c r="F15" s="193">
        <f t="shared" si="0"/>
        <v>0</v>
      </c>
      <c r="G15" s="193"/>
      <c r="H15" s="193">
        <f t="shared" si="1"/>
        <v>0</v>
      </c>
      <c r="I15" s="193"/>
      <c r="J15" s="193">
        <f t="shared" si="2"/>
        <v>0</v>
      </c>
      <c r="K15" s="193"/>
      <c r="L15" s="193">
        <f t="shared" si="3"/>
        <v>0</v>
      </c>
      <c r="M15" s="193"/>
      <c r="N15" s="193">
        <f t="shared" si="4"/>
        <v>0</v>
      </c>
      <c r="O15" s="193"/>
      <c r="P15" s="193">
        <f t="shared" si="5"/>
        <v>0</v>
      </c>
      <c r="Q15" s="193"/>
      <c r="R15" s="193">
        <f t="shared" si="6"/>
        <v>0</v>
      </c>
      <c r="S15" s="203"/>
      <c r="T15" s="193">
        <f t="shared" si="7"/>
        <v>0</v>
      </c>
      <c r="U15" s="193"/>
      <c r="V15" s="193">
        <f t="shared" si="8"/>
        <v>0</v>
      </c>
      <c r="W15" s="193"/>
      <c r="X15" s="193">
        <f t="shared" si="9"/>
        <v>0</v>
      </c>
      <c r="Y15" s="193"/>
      <c r="Z15" s="193">
        <f t="shared" si="10"/>
        <v>0</v>
      </c>
      <c r="AA15" s="193"/>
      <c r="AB15" s="193">
        <f t="shared" si="11"/>
        <v>0</v>
      </c>
      <c r="AC15" s="193"/>
      <c r="AD15" s="193">
        <f t="shared" si="12"/>
        <v>0</v>
      </c>
      <c r="AE15" s="193"/>
      <c r="AF15" s="193">
        <f t="shared" si="13"/>
        <v>0</v>
      </c>
      <c r="AG15" s="193"/>
      <c r="AH15" s="204">
        <f t="shared" si="14"/>
        <v>0</v>
      </c>
      <c r="AI15" s="193"/>
      <c r="AJ15" s="193">
        <f t="shared" si="15"/>
        <v>0</v>
      </c>
      <c r="AK15" s="193"/>
      <c r="AL15" s="193">
        <f t="shared" si="16"/>
        <v>0</v>
      </c>
      <c r="AM15" s="203"/>
      <c r="AN15" s="203">
        <f t="shared" si="17"/>
        <v>0</v>
      </c>
      <c r="AO15" s="203"/>
      <c r="AP15" s="245">
        <f t="shared" si="18"/>
        <v>0</v>
      </c>
      <c r="AQ15" s="193"/>
      <c r="AR15" s="245">
        <f t="shared" si="19"/>
        <v>0</v>
      </c>
      <c r="AS15" s="193"/>
      <c r="AT15" s="245">
        <f t="shared" si="20"/>
        <v>0</v>
      </c>
      <c r="AU15" s="245"/>
      <c r="AV15" s="210">
        <f t="shared" si="21"/>
        <v>0</v>
      </c>
      <c r="AW15" s="245"/>
      <c r="AX15" s="210">
        <f t="shared" si="22"/>
        <v>0</v>
      </c>
      <c r="AY15" s="245"/>
      <c r="AZ15" s="210">
        <f t="shared" si="23"/>
        <v>0</v>
      </c>
      <c r="BA15" s="245"/>
      <c r="BB15" s="210">
        <f t="shared" si="24"/>
        <v>0</v>
      </c>
      <c r="BC15" s="193">
        <f t="shared" si="25"/>
        <v>0</v>
      </c>
      <c r="BD15" s="193">
        <f t="shared" si="26"/>
        <v>0</v>
      </c>
    </row>
    <row r="16" spans="1:56" ht="15">
      <c r="A16" s="97">
        <v>9</v>
      </c>
      <c r="B16" s="102" t="s">
        <v>84</v>
      </c>
      <c r="C16" s="297" t="s">
        <v>9</v>
      </c>
      <c r="D16" s="298">
        <v>980</v>
      </c>
      <c r="E16" s="193"/>
      <c r="F16" s="193">
        <f t="shared" si="0"/>
        <v>0</v>
      </c>
      <c r="G16" s="193"/>
      <c r="H16" s="193">
        <f t="shared" si="1"/>
        <v>0</v>
      </c>
      <c r="I16" s="193"/>
      <c r="J16" s="193">
        <f t="shared" si="2"/>
        <v>0</v>
      </c>
      <c r="K16" s="193"/>
      <c r="L16" s="193">
        <f t="shared" si="3"/>
        <v>0</v>
      </c>
      <c r="M16" s="193"/>
      <c r="N16" s="193">
        <f t="shared" si="4"/>
        <v>0</v>
      </c>
      <c r="O16" s="193"/>
      <c r="P16" s="193">
        <f t="shared" si="5"/>
        <v>0</v>
      </c>
      <c r="Q16" s="193"/>
      <c r="R16" s="193">
        <f t="shared" si="6"/>
        <v>0</v>
      </c>
      <c r="S16" s="203"/>
      <c r="T16" s="193">
        <f t="shared" si="7"/>
        <v>0</v>
      </c>
      <c r="U16" s="193"/>
      <c r="V16" s="193">
        <f t="shared" si="8"/>
        <v>0</v>
      </c>
      <c r="W16" s="193"/>
      <c r="X16" s="193">
        <f t="shared" si="9"/>
        <v>0</v>
      </c>
      <c r="Y16" s="193"/>
      <c r="Z16" s="193">
        <f t="shared" si="10"/>
        <v>0</v>
      </c>
      <c r="AA16" s="193"/>
      <c r="AB16" s="193">
        <f t="shared" si="11"/>
        <v>0</v>
      </c>
      <c r="AC16" s="193"/>
      <c r="AD16" s="193">
        <f t="shared" si="12"/>
        <v>0</v>
      </c>
      <c r="AE16" s="193"/>
      <c r="AF16" s="193">
        <f t="shared" si="13"/>
        <v>0</v>
      </c>
      <c r="AG16" s="193"/>
      <c r="AH16" s="204">
        <f t="shared" si="14"/>
        <v>0</v>
      </c>
      <c r="AI16" s="193"/>
      <c r="AJ16" s="193">
        <f t="shared" si="15"/>
        <v>0</v>
      </c>
      <c r="AK16" s="193"/>
      <c r="AL16" s="193">
        <f t="shared" si="16"/>
        <v>0</v>
      </c>
      <c r="AM16" s="203"/>
      <c r="AN16" s="203">
        <f t="shared" si="17"/>
        <v>0</v>
      </c>
      <c r="AO16" s="203"/>
      <c r="AP16" s="245">
        <f t="shared" si="18"/>
        <v>0</v>
      </c>
      <c r="AQ16" s="193"/>
      <c r="AR16" s="245">
        <f t="shared" si="19"/>
        <v>0</v>
      </c>
      <c r="AS16" s="193"/>
      <c r="AT16" s="245">
        <f t="shared" si="20"/>
        <v>0</v>
      </c>
      <c r="AU16" s="245"/>
      <c r="AV16" s="210">
        <f t="shared" si="21"/>
        <v>0</v>
      </c>
      <c r="AW16" s="245"/>
      <c r="AX16" s="210">
        <f t="shared" si="22"/>
        <v>0</v>
      </c>
      <c r="AY16" s="245"/>
      <c r="AZ16" s="210">
        <f t="shared" si="23"/>
        <v>0</v>
      </c>
      <c r="BA16" s="245"/>
      <c r="BB16" s="210">
        <f t="shared" si="24"/>
        <v>0</v>
      </c>
      <c r="BC16" s="193">
        <f t="shared" si="25"/>
        <v>0</v>
      </c>
      <c r="BD16" s="193">
        <f t="shared" si="26"/>
        <v>0</v>
      </c>
    </row>
    <row r="17" spans="1:56" ht="15">
      <c r="A17" s="97">
        <v>10</v>
      </c>
      <c r="B17" s="102" t="s">
        <v>16</v>
      </c>
      <c r="C17" s="297"/>
      <c r="D17" s="298"/>
      <c r="E17" s="193"/>
      <c r="F17" s="193">
        <f t="shared" si="0"/>
        <v>0</v>
      </c>
      <c r="G17" s="193"/>
      <c r="H17" s="193">
        <f t="shared" si="1"/>
        <v>0</v>
      </c>
      <c r="I17" s="193"/>
      <c r="J17" s="193">
        <f t="shared" si="2"/>
        <v>0</v>
      </c>
      <c r="K17" s="193"/>
      <c r="L17" s="193">
        <f t="shared" si="3"/>
        <v>0</v>
      </c>
      <c r="M17" s="193"/>
      <c r="N17" s="193">
        <f t="shared" si="4"/>
        <v>0</v>
      </c>
      <c r="O17" s="193"/>
      <c r="P17" s="193">
        <f t="shared" si="5"/>
        <v>0</v>
      </c>
      <c r="Q17" s="193"/>
      <c r="R17" s="193">
        <f t="shared" si="6"/>
        <v>0</v>
      </c>
      <c r="S17" s="203"/>
      <c r="T17" s="193">
        <f t="shared" si="7"/>
        <v>0</v>
      </c>
      <c r="U17" s="193"/>
      <c r="V17" s="193">
        <f t="shared" si="8"/>
        <v>0</v>
      </c>
      <c r="W17" s="193"/>
      <c r="X17" s="193">
        <f t="shared" si="9"/>
        <v>0</v>
      </c>
      <c r="Y17" s="193"/>
      <c r="Z17" s="193">
        <f t="shared" si="10"/>
        <v>0</v>
      </c>
      <c r="AA17" s="193"/>
      <c r="AB17" s="193">
        <f t="shared" si="11"/>
        <v>0</v>
      </c>
      <c r="AC17" s="193"/>
      <c r="AD17" s="193">
        <f t="shared" si="12"/>
        <v>0</v>
      </c>
      <c r="AE17" s="193"/>
      <c r="AF17" s="193">
        <f t="shared" si="13"/>
        <v>0</v>
      </c>
      <c r="AG17" s="193"/>
      <c r="AH17" s="204">
        <f t="shared" si="14"/>
        <v>0</v>
      </c>
      <c r="AI17" s="193"/>
      <c r="AJ17" s="193">
        <f t="shared" si="15"/>
        <v>0</v>
      </c>
      <c r="AK17" s="193"/>
      <c r="AL17" s="193">
        <f t="shared" si="16"/>
        <v>0</v>
      </c>
      <c r="AM17" s="203"/>
      <c r="AN17" s="203">
        <f t="shared" si="17"/>
        <v>0</v>
      </c>
      <c r="AO17" s="203"/>
      <c r="AP17" s="245">
        <f t="shared" si="18"/>
        <v>0</v>
      </c>
      <c r="AQ17" s="193"/>
      <c r="AR17" s="245">
        <f t="shared" si="19"/>
        <v>0</v>
      </c>
      <c r="AS17" s="193"/>
      <c r="AT17" s="245">
        <f t="shared" si="20"/>
        <v>0</v>
      </c>
      <c r="AU17" s="245"/>
      <c r="AV17" s="210">
        <f t="shared" si="21"/>
        <v>0</v>
      </c>
      <c r="AW17" s="245"/>
      <c r="AX17" s="210">
        <f t="shared" si="22"/>
        <v>0</v>
      </c>
      <c r="AY17" s="245"/>
      <c r="AZ17" s="210">
        <f t="shared" si="23"/>
        <v>0</v>
      </c>
      <c r="BA17" s="245"/>
      <c r="BB17" s="210">
        <f t="shared" si="24"/>
        <v>0</v>
      </c>
      <c r="BC17" s="193">
        <f t="shared" si="25"/>
        <v>0</v>
      </c>
      <c r="BD17" s="193">
        <f t="shared" si="26"/>
        <v>0</v>
      </c>
    </row>
    <row r="18" spans="1:56" ht="15">
      <c r="A18" s="97">
        <v>11</v>
      </c>
      <c r="B18" s="102" t="s">
        <v>8</v>
      </c>
      <c r="C18" s="297" t="s">
        <v>17</v>
      </c>
      <c r="D18" s="298">
        <v>200</v>
      </c>
      <c r="E18" s="193"/>
      <c r="F18" s="193">
        <f t="shared" si="0"/>
        <v>0</v>
      </c>
      <c r="G18" s="193"/>
      <c r="H18" s="193">
        <f t="shared" si="1"/>
        <v>0</v>
      </c>
      <c r="I18" s="193"/>
      <c r="J18" s="193">
        <f t="shared" si="2"/>
        <v>0</v>
      </c>
      <c r="K18" s="193"/>
      <c r="L18" s="193">
        <f t="shared" si="3"/>
        <v>0</v>
      </c>
      <c r="M18" s="193"/>
      <c r="N18" s="193">
        <f t="shared" si="4"/>
        <v>0</v>
      </c>
      <c r="O18" s="193"/>
      <c r="P18" s="193">
        <f t="shared" si="5"/>
        <v>0</v>
      </c>
      <c r="Q18" s="193"/>
      <c r="R18" s="193">
        <f t="shared" si="6"/>
        <v>0</v>
      </c>
      <c r="S18" s="203"/>
      <c r="T18" s="193">
        <f t="shared" si="7"/>
        <v>0</v>
      </c>
      <c r="U18" s="193"/>
      <c r="V18" s="193">
        <f t="shared" si="8"/>
        <v>0</v>
      </c>
      <c r="W18" s="193"/>
      <c r="X18" s="193">
        <f t="shared" si="9"/>
        <v>0</v>
      </c>
      <c r="Y18" s="193"/>
      <c r="Z18" s="193">
        <f t="shared" si="10"/>
        <v>0</v>
      </c>
      <c r="AA18" s="193"/>
      <c r="AB18" s="193">
        <f t="shared" si="11"/>
        <v>0</v>
      </c>
      <c r="AC18" s="193"/>
      <c r="AD18" s="193">
        <f t="shared" si="12"/>
        <v>0</v>
      </c>
      <c r="AE18" s="193"/>
      <c r="AF18" s="193">
        <f t="shared" si="13"/>
        <v>0</v>
      </c>
      <c r="AG18" s="193"/>
      <c r="AH18" s="204">
        <f t="shared" si="14"/>
        <v>0</v>
      </c>
      <c r="AI18" s="193"/>
      <c r="AJ18" s="193">
        <f t="shared" si="15"/>
        <v>0</v>
      </c>
      <c r="AK18" s="193"/>
      <c r="AL18" s="193">
        <f t="shared" si="16"/>
        <v>0</v>
      </c>
      <c r="AM18" s="203"/>
      <c r="AN18" s="203">
        <f t="shared" si="17"/>
        <v>0</v>
      </c>
      <c r="AO18" s="203"/>
      <c r="AP18" s="245">
        <f t="shared" si="18"/>
        <v>0</v>
      </c>
      <c r="AQ18" s="193"/>
      <c r="AR18" s="245">
        <f t="shared" si="19"/>
        <v>0</v>
      </c>
      <c r="AS18" s="193"/>
      <c r="AT18" s="245">
        <f t="shared" si="20"/>
        <v>0</v>
      </c>
      <c r="AU18" s="245"/>
      <c r="AV18" s="210">
        <f t="shared" si="21"/>
        <v>0</v>
      </c>
      <c r="AW18" s="245"/>
      <c r="AX18" s="210">
        <f t="shared" si="22"/>
        <v>0</v>
      </c>
      <c r="AY18" s="245"/>
      <c r="AZ18" s="210">
        <f t="shared" si="23"/>
        <v>0</v>
      </c>
      <c r="BA18" s="245"/>
      <c r="BB18" s="210">
        <f t="shared" si="24"/>
        <v>0</v>
      </c>
      <c r="BC18" s="193">
        <f t="shared" si="25"/>
        <v>0</v>
      </c>
      <c r="BD18" s="193">
        <f t="shared" si="26"/>
        <v>0</v>
      </c>
    </row>
    <row r="19" spans="1:56" ht="15">
      <c r="A19" s="97">
        <v>12</v>
      </c>
      <c r="B19" s="102" t="s">
        <v>10</v>
      </c>
      <c r="C19" s="297" t="s">
        <v>17</v>
      </c>
      <c r="D19" s="298">
        <v>250</v>
      </c>
      <c r="E19" s="193"/>
      <c r="F19" s="193">
        <f t="shared" si="0"/>
        <v>0</v>
      </c>
      <c r="G19" s="193"/>
      <c r="H19" s="193">
        <f t="shared" si="1"/>
        <v>0</v>
      </c>
      <c r="I19" s="193"/>
      <c r="J19" s="193">
        <f t="shared" si="2"/>
        <v>0</v>
      </c>
      <c r="K19" s="193"/>
      <c r="L19" s="193">
        <f t="shared" si="3"/>
        <v>0</v>
      </c>
      <c r="M19" s="193">
        <v>11</v>
      </c>
      <c r="N19" s="193">
        <f t="shared" si="4"/>
        <v>2750</v>
      </c>
      <c r="O19" s="193"/>
      <c r="P19" s="193">
        <f t="shared" si="5"/>
        <v>0</v>
      </c>
      <c r="Q19" s="193"/>
      <c r="R19" s="193">
        <f t="shared" si="6"/>
        <v>0</v>
      </c>
      <c r="S19" s="203">
        <v>4</v>
      </c>
      <c r="T19" s="193">
        <f t="shared" si="7"/>
        <v>1000</v>
      </c>
      <c r="U19" s="193"/>
      <c r="V19" s="193">
        <f t="shared" si="8"/>
        <v>0</v>
      </c>
      <c r="W19" s="193"/>
      <c r="X19" s="193">
        <f t="shared" si="9"/>
        <v>0</v>
      </c>
      <c r="Y19" s="193"/>
      <c r="Z19" s="193">
        <f t="shared" si="10"/>
        <v>0</v>
      </c>
      <c r="AA19" s="193"/>
      <c r="AB19" s="193">
        <f t="shared" si="11"/>
        <v>0</v>
      </c>
      <c r="AC19" s="193"/>
      <c r="AD19" s="193">
        <f t="shared" si="12"/>
        <v>0</v>
      </c>
      <c r="AE19" s="193"/>
      <c r="AF19" s="193">
        <f t="shared" si="13"/>
        <v>0</v>
      </c>
      <c r="AG19" s="193"/>
      <c r="AH19" s="204">
        <f t="shared" si="14"/>
        <v>0</v>
      </c>
      <c r="AI19" s="193"/>
      <c r="AJ19" s="193">
        <f t="shared" si="15"/>
        <v>0</v>
      </c>
      <c r="AK19" s="193"/>
      <c r="AL19" s="193">
        <f t="shared" si="16"/>
        <v>0</v>
      </c>
      <c r="AM19" s="203"/>
      <c r="AN19" s="203">
        <f t="shared" si="17"/>
        <v>0</v>
      </c>
      <c r="AO19" s="203"/>
      <c r="AP19" s="245">
        <f t="shared" si="18"/>
        <v>0</v>
      </c>
      <c r="AQ19" s="193"/>
      <c r="AR19" s="245">
        <f t="shared" si="19"/>
        <v>0</v>
      </c>
      <c r="AS19" s="193"/>
      <c r="AT19" s="245">
        <f t="shared" si="20"/>
        <v>0</v>
      </c>
      <c r="AU19" s="245"/>
      <c r="AV19" s="210">
        <f t="shared" si="21"/>
        <v>0</v>
      </c>
      <c r="AW19" s="245"/>
      <c r="AX19" s="210">
        <f t="shared" si="22"/>
        <v>0</v>
      </c>
      <c r="AY19" s="245"/>
      <c r="AZ19" s="210">
        <f t="shared" si="23"/>
        <v>0</v>
      </c>
      <c r="BA19" s="245"/>
      <c r="BB19" s="210">
        <f t="shared" si="24"/>
        <v>0</v>
      </c>
      <c r="BC19" s="193">
        <f t="shared" si="25"/>
        <v>15</v>
      </c>
      <c r="BD19" s="193">
        <f t="shared" si="26"/>
        <v>3750</v>
      </c>
    </row>
    <row r="20" spans="1:56" ht="15">
      <c r="A20" s="97">
        <v>13</v>
      </c>
      <c r="B20" s="102" t="s">
        <v>11</v>
      </c>
      <c r="C20" s="297" t="s">
        <v>17</v>
      </c>
      <c r="D20" s="298">
        <v>300</v>
      </c>
      <c r="E20" s="193"/>
      <c r="F20" s="193">
        <f t="shared" si="0"/>
        <v>0</v>
      </c>
      <c r="G20" s="193"/>
      <c r="H20" s="193">
        <f t="shared" si="1"/>
        <v>0</v>
      </c>
      <c r="I20" s="193"/>
      <c r="J20" s="193">
        <f t="shared" si="2"/>
        <v>0</v>
      </c>
      <c r="K20" s="193"/>
      <c r="L20" s="193">
        <f t="shared" si="3"/>
        <v>0</v>
      </c>
      <c r="M20" s="193"/>
      <c r="N20" s="193">
        <f t="shared" si="4"/>
        <v>0</v>
      </c>
      <c r="O20" s="193"/>
      <c r="P20" s="193">
        <f t="shared" si="5"/>
        <v>0</v>
      </c>
      <c r="Q20" s="193"/>
      <c r="R20" s="193">
        <f t="shared" si="6"/>
        <v>0</v>
      </c>
      <c r="S20" s="203"/>
      <c r="T20" s="193">
        <f t="shared" si="7"/>
        <v>0</v>
      </c>
      <c r="U20" s="193"/>
      <c r="V20" s="193">
        <f t="shared" si="8"/>
        <v>0</v>
      </c>
      <c r="W20" s="193"/>
      <c r="X20" s="193">
        <f t="shared" si="9"/>
        <v>0</v>
      </c>
      <c r="Y20" s="193"/>
      <c r="Z20" s="193">
        <f t="shared" si="10"/>
        <v>0</v>
      </c>
      <c r="AA20" s="193"/>
      <c r="AB20" s="193">
        <f t="shared" si="11"/>
        <v>0</v>
      </c>
      <c r="AC20" s="193"/>
      <c r="AD20" s="193">
        <f t="shared" si="12"/>
        <v>0</v>
      </c>
      <c r="AE20" s="193"/>
      <c r="AF20" s="193">
        <f t="shared" si="13"/>
        <v>0</v>
      </c>
      <c r="AG20" s="193"/>
      <c r="AH20" s="204">
        <f t="shared" si="14"/>
        <v>0</v>
      </c>
      <c r="AI20" s="193"/>
      <c r="AJ20" s="193">
        <f t="shared" si="15"/>
        <v>0</v>
      </c>
      <c r="AK20" s="193"/>
      <c r="AL20" s="193">
        <f t="shared" si="16"/>
        <v>0</v>
      </c>
      <c r="AM20" s="203"/>
      <c r="AN20" s="203">
        <f t="shared" si="17"/>
        <v>0</v>
      </c>
      <c r="AO20" s="203"/>
      <c r="AP20" s="245">
        <f t="shared" si="18"/>
        <v>0</v>
      </c>
      <c r="AQ20" s="193"/>
      <c r="AR20" s="245">
        <f t="shared" si="19"/>
        <v>0</v>
      </c>
      <c r="AS20" s="193"/>
      <c r="AT20" s="245">
        <f t="shared" si="20"/>
        <v>0</v>
      </c>
      <c r="AU20" s="245"/>
      <c r="AV20" s="210">
        <f t="shared" si="21"/>
        <v>0</v>
      </c>
      <c r="AW20" s="245"/>
      <c r="AX20" s="210">
        <f t="shared" si="22"/>
        <v>0</v>
      </c>
      <c r="AY20" s="245"/>
      <c r="AZ20" s="210">
        <f t="shared" si="23"/>
        <v>0</v>
      </c>
      <c r="BA20" s="245"/>
      <c r="BB20" s="210">
        <f t="shared" si="24"/>
        <v>0</v>
      </c>
      <c r="BC20" s="193">
        <f t="shared" si="25"/>
        <v>0</v>
      </c>
      <c r="BD20" s="193">
        <f t="shared" si="26"/>
        <v>0</v>
      </c>
    </row>
    <row r="21" spans="1:56" ht="15">
      <c r="A21" s="97">
        <v>14</v>
      </c>
      <c r="B21" s="102" t="s">
        <v>12</v>
      </c>
      <c r="C21" s="297" t="s">
        <v>17</v>
      </c>
      <c r="D21" s="298">
        <v>350</v>
      </c>
      <c r="E21" s="193"/>
      <c r="F21" s="193">
        <f t="shared" si="0"/>
        <v>0</v>
      </c>
      <c r="G21" s="193"/>
      <c r="H21" s="193">
        <f t="shared" si="1"/>
        <v>0</v>
      </c>
      <c r="I21" s="193"/>
      <c r="J21" s="193">
        <f t="shared" si="2"/>
        <v>0</v>
      </c>
      <c r="K21" s="193"/>
      <c r="L21" s="193">
        <f t="shared" si="3"/>
        <v>0</v>
      </c>
      <c r="M21" s="193"/>
      <c r="N21" s="193">
        <f t="shared" si="4"/>
        <v>0</v>
      </c>
      <c r="O21" s="193"/>
      <c r="P21" s="193">
        <f t="shared" si="5"/>
        <v>0</v>
      </c>
      <c r="Q21" s="193"/>
      <c r="R21" s="193">
        <f t="shared" si="6"/>
        <v>0</v>
      </c>
      <c r="S21" s="203">
        <v>1</v>
      </c>
      <c r="T21" s="193">
        <f t="shared" si="7"/>
        <v>350</v>
      </c>
      <c r="U21" s="193"/>
      <c r="V21" s="193">
        <f t="shared" si="8"/>
        <v>0</v>
      </c>
      <c r="W21" s="193"/>
      <c r="X21" s="193">
        <f t="shared" si="9"/>
        <v>0</v>
      </c>
      <c r="Y21" s="193"/>
      <c r="Z21" s="193">
        <f t="shared" si="10"/>
        <v>0</v>
      </c>
      <c r="AA21" s="193"/>
      <c r="AB21" s="193">
        <f t="shared" si="11"/>
        <v>0</v>
      </c>
      <c r="AC21" s="193"/>
      <c r="AD21" s="193">
        <f t="shared" si="12"/>
        <v>0</v>
      </c>
      <c r="AE21" s="193"/>
      <c r="AF21" s="193">
        <f t="shared" si="13"/>
        <v>0</v>
      </c>
      <c r="AG21" s="193"/>
      <c r="AH21" s="204">
        <f t="shared" si="14"/>
        <v>0</v>
      </c>
      <c r="AI21" s="193"/>
      <c r="AJ21" s="193">
        <f t="shared" si="15"/>
        <v>0</v>
      </c>
      <c r="AK21" s="193"/>
      <c r="AL21" s="193">
        <f t="shared" si="16"/>
        <v>0</v>
      </c>
      <c r="AM21" s="203"/>
      <c r="AN21" s="203">
        <f t="shared" si="17"/>
        <v>0</v>
      </c>
      <c r="AO21" s="203"/>
      <c r="AP21" s="245">
        <f t="shared" si="18"/>
        <v>0</v>
      </c>
      <c r="AQ21" s="193"/>
      <c r="AR21" s="245">
        <f t="shared" si="19"/>
        <v>0</v>
      </c>
      <c r="AS21" s="193"/>
      <c r="AT21" s="245">
        <f t="shared" si="20"/>
        <v>0</v>
      </c>
      <c r="AU21" s="245"/>
      <c r="AV21" s="210">
        <f t="shared" si="21"/>
        <v>0</v>
      </c>
      <c r="AW21" s="245"/>
      <c r="AX21" s="210">
        <f t="shared" si="22"/>
        <v>0</v>
      </c>
      <c r="AY21" s="245"/>
      <c r="AZ21" s="210">
        <f t="shared" si="23"/>
        <v>0</v>
      </c>
      <c r="BA21" s="245"/>
      <c r="BB21" s="210">
        <f t="shared" si="24"/>
        <v>0</v>
      </c>
      <c r="BC21" s="193">
        <f t="shared" si="25"/>
        <v>1</v>
      </c>
      <c r="BD21" s="193">
        <f t="shared" si="26"/>
        <v>350</v>
      </c>
    </row>
    <row r="22" spans="1:56" ht="15">
      <c r="A22" s="97">
        <v>15</v>
      </c>
      <c r="B22" s="102" t="s">
        <v>13</v>
      </c>
      <c r="C22" s="297" t="s">
        <v>17</v>
      </c>
      <c r="D22" s="298">
        <v>400</v>
      </c>
      <c r="E22" s="193"/>
      <c r="F22" s="193">
        <f t="shared" si="0"/>
        <v>0</v>
      </c>
      <c r="G22" s="193"/>
      <c r="H22" s="193">
        <f t="shared" si="1"/>
        <v>0</v>
      </c>
      <c r="I22" s="193"/>
      <c r="J22" s="193">
        <f t="shared" si="2"/>
        <v>0</v>
      </c>
      <c r="K22" s="193"/>
      <c r="L22" s="193">
        <f t="shared" si="3"/>
        <v>0</v>
      </c>
      <c r="M22" s="193"/>
      <c r="N22" s="193">
        <f t="shared" si="4"/>
        <v>0</v>
      </c>
      <c r="O22" s="193"/>
      <c r="P22" s="193">
        <f t="shared" si="5"/>
        <v>0</v>
      </c>
      <c r="Q22" s="193"/>
      <c r="R22" s="193">
        <f t="shared" si="6"/>
        <v>0</v>
      </c>
      <c r="S22" s="203"/>
      <c r="T22" s="193">
        <f t="shared" si="7"/>
        <v>0</v>
      </c>
      <c r="U22" s="193"/>
      <c r="V22" s="193">
        <f t="shared" si="8"/>
        <v>0</v>
      </c>
      <c r="W22" s="193"/>
      <c r="X22" s="193">
        <f t="shared" si="9"/>
        <v>0</v>
      </c>
      <c r="Y22" s="193"/>
      <c r="Z22" s="193">
        <f t="shared" si="10"/>
        <v>0</v>
      </c>
      <c r="AA22" s="193"/>
      <c r="AB22" s="193">
        <f t="shared" si="11"/>
        <v>0</v>
      </c>
      <c r="AC22" s="193"/>
      <c r="AD22" s="193">
        <f t="shared" si="12"/>
        <v>0</v>
      </c>
      <c r="AE22" s="193"/>
      <c r="AF22" s="193">
        <f t="shared" si="13"/>
        <v>0</v>
      </c>
      <c r="AG22" s="193"/>
      <c r="AH22" s="204">
        <f t="shared" si="14"/>
        <v>0</v>
      </c>
      <c r="AI22" s="193"/>
      <c r="AJ22" s="193">
        <f t="shared" si="15"/>
        <v>0</v>
      </c>
      <c r="AK22" s="193"/>
      <c r="AL22" s="193">
        <f t="shared" si="16"/>
        <v>0</v>
      </c>
      <c r="AM22" s="203"/>
      <c r="AN22" s="203">
        <f t="shared" si="17"/>
        <v>0</v>
      </c>
      <c r="AO22" s="203"/>
      <c r="AP22" s="245">
        <f t="shared" si="18"/>
        <v>0</v>
      </c>
      <c r="AQ22" s="193"/>
      <c r="AR22" s="245">
        <f t="shared" si="19"/>
        <v>0</v>
      </c>
      <c r="AS22" s="193"/>
      <c r="AT22" s="245">
        <f t="shared" si="20"/>
        <v>0</v>
      </c>
      <c r="AU22" s="245"/>
      <c r="AV22" s="210">
        <f t="shared" si="21"/>
        <v>0</v>
      </c>
      <c r="AW22" s="245"/>
      <c r="AX22" s="210">
        <f t="shared" si="22"/>
        <v>0</v>
      </c>
      <c r="AY22" s="245"/>
      <c r="AZ22" s="210">
        <f t="shared" si="23"/>
        <v>0</v>
      </c>
      <c r="BA22" s="245"/>
      <c r="BB22" s="210">
        <f t="shared" si="24"/>
        <v>0</v>
      </c>
      <c r="BC22" s="193">
        <f t="shared" si="25"/>
        <v>0</v>
      </c>
      <c r="BD22" s="193">
        <f t="shared" si="26"/>
        <v>0</v>
      </c>
    </row>
    <row r="23" spans="1:56" ht="15">
      <c r="A23" s="97">
        <v>16</v>
      </c>
      <c r="B23" s="102" t="s">
        <v>18</v>
      </c>
      <c r="C23" s="297" t="s">
        <v>17</v>
      </c>
      <c r="D23" s="298">
        <v>500</v>
      </c>
      <c r="E23" s="193"/>
      <c r="F23" s="193">
        <f t="shared" si="0"/>
        <v>0</v>
      </c>
      <c r="G23" s="193"/>
      <c r="H23" s="193">
        <f t="shared" si="1"/>
        <v>0</v>
      </c>
      <c r="I23" s="193"/>
      <c r="J23" s="193">
        <f t="shared" si="2"/>
        <v>0</v>
      </c>
      <c r="K23" s="193"/>
      <c r="L23" s="193">
        <f t="shared" si="3"/>
        <v>0</v>
      </c>
      <c r="M23" s="193"/>
      <c r="N23" s="193">
        <f t="shared" si="4"/>
        <v>0</v>
      </c>
      <c r="O23" s="193"/>
      <c r="P23" s="193">
        <f t="shared" si="5"/>
        <v>0</v>
      </c>
      <c r="Q23" s="193"/>
      <c r="R23" s="193">
        <f t="shared" si="6"/>
        <v>0</v>
      </c>
      <c r="S23" s="203"/>
      <c r="T23" s="193">
        <f t="shared" si="7"/>
        <v>0</v>
      </c>
      <c r="U23" s="193"/>
      <c r="V23" s="193">
        <f t="shared" si="8"/>
        <v>0</v>
      </c>
      <c r="W23" s="193"/>
      <c r="X23" s="193">
        <f t="shared" si="9"/>
        <v>0</v>
      </c>
      <c r="Y23" s="193"/>
      <c r="Z23" s="193">
        <f t="shared" si="10"/>
        <v>0</v>
      </c>
      <c r="AA23" s="193"/>
      <c r="AB23" s="193">
        <f t="shared" si="11"/>
        <v>0</v>
      </c>
      <c r="AC23" s="193"/>
      <c r="AD23" s="193">
        <f t="shared" si="12"/>
        <v>0</v>
      </c>
      <c r="AE23" s="193"/>
      <c r="AF23" s="193">
        <f t="shared" si="13"/>
        <v>0</v>
      </c>
      <c r="AG23" s="193"/>
      <c r="AH23" s="204">
        <f t="shared" si="14"/>
        <v>0</v>
      </c>
      <c r="AI23" s="193"/>
      <c r="AJ23" s="193">
        <f t="shared" si="15"/>
        <v>0</v>
      </c>
      <c r="AK23" s="193"/>
      <c r="AL23" s="193">
        <f t="shared" si="16"/>
        <v>0</v>
      </c>
      <c r="AM23" s="203"/>
      <c r="AN23" s="203">
        <f t="shared" si="17"/>
        <v>0</v>
      </c>
      <c r="AO23" s="203"/>
      <c r="AP23" s="245">
        <f t="shared" si="18"/>
        <v>0</v>
      </c>
      <c r="AQ23" s="193"/>
      <c r="AR23" s="245">
        <f t="shared" si="19"/>
        <v>0</v>
      </c>
      <c r="AS23" s="193"/>
      <c r="AT23" s="245">
        <f t="shared" si="20"/>
        <v>0</v>
      </c>
      <c r="AU23" s="245"/>
      <c r="AV23" s="210">
        <f t="shared" si="21"/>
        <v>0</v>
      </c>
      <c r="AW23" s="245"/>
      <c r="AX23" s="210">
        <f t="shared" si="22"/>
        <v>0</v>
      </c>
      <c r="AY23" s="245"/>
      <c r="AZ23" s="210">
        <f t="shared" si="23"/>
        <v>0</v>
      </c>
      <c r="BA23" s="245"/>
      <c r="BB23" s="210">
        <f t="shared" si="24"/>
        <v>0</v>
      </c>
      <c r="BC23" s="193">
        <f t="shared" si="25"/>
        <v>0</v>
      </c>
      <c r="BD23" s="193">
        <f t="shared" si="26"/>
        <v>0</v>
      </c>
    </row>
    <row r="24" spans="1:56" ht="15">
      <c r="A24" s="97">
        <v>17</v>
      </c>
      <c r="B24" s="102" t="s">
        <v>19</v>
      </c>
      <c r="C24" s="297"/>
      <c r="D24" s="298"/>
      <c r="E24" s="193"/>
      <c r="F24" s="193">
        <f t="shared" si="0"/>
        <v>0</v>
      </c>
      <c r="G24" s="193"/>
      <c r="H24" s="193">
        <f t="shared" si="1"/>
        <v>0</v>
      </c>
      <c r="I24" s="193"/>
      <c r="J24" s="193">
        <f t="shared" si="2"/>
        <v>0</v>
      </c>
      <c r="K24" s="193"/>
      <c r="L24" s="193">
        <f t="shared" si="3"/>
        <v>0</v>
      </c>
      <c r="M24" s="193"/>
      <c r="N24" s="193">
        <f t="shared" si="4"/>
        <v>0</v>
      </c>
      <c r="O24" s="193"/>
      <c r="P24" s="193">
        <f t="shared" si="5"/>
        <v>0</v>
      </c>
      <c r="Q24" s="193"/>
      <c r="R24" s="193">
        <f t="shared" si="6"/>
        <v>0</v>
      </c>
      <c r="S24" s="203"/>
      <c r="T24" s="193">
        <f t="shared" si="7"/>
        <v>0</v>
      </c>
      <c r="U24" s="193"/>
      <c r="V24" s="193">
        <f t="shared" si="8"/>
        <v>0</v>
      </c>
      <c r="W24" s="193"/>
      <c r="X24" s="193">
        <f t="shared" si="9"/>
        <v>0</v>
      </c>
      <c r="Y24" s="193"/>
      <c r="Z24" s="193">
        <f t="shared" si="10"/>
        <v>0</v>
      </c>
      <c r="AA24" s="193"/>
      <c r="AB24" s="193">
        <f t="shared" si="11"/>
        <v>0</v>
      </c>
      <c r="AC24" s="193"/>
      <c r="AD24" s="193">
        <f t="shared" si="12"/>
        <v>0</v>
      </c>
      <c r="AE24" s="193"/>
      <c r="AF24" s="193">
        <f t="shared" si="13"/>
        <v>0</v>
      </c>
      <c r="AG24" s="193"/>
      <c r="AH24" s="204">
        <f t="shared" si="14"/>
        <v>0</v>
      </c>
      <c r="AI24" s="193"/>
      <c r="AJ24" s="193">
        <f t="shared" si="15"/>
        <v>0</v>
      </c>
      <c r="AK24" s="193"/>
      <c r="AL24" s="193">
        <f t="shared" si="16"/>
        <v>0</v>
      </c>
      <c r="AM24" s="203"/>
      <c r="AN24" s="203">
        <f t="shared" si="17"/>
        <v>0</v>
      </c>
      <c r="AO24" s="203"/>
      <c r="AP24" s="245">
        <f t="shared" si="18"/>
        <v>0</v>
      </c>
      <c r="AQ24" s="193"/>
      <c r="AR24" s="245">
        <f t="shared" si="19"/>
        <v>0</v>
      </c>
      <c r="AS24" s="193"/>
      <c r="AT24" s="245">
        <f t="shared" si="20"/>
        <v>0</v>
      </c>
      <c r="AU24" s="245"/>
      <c r="AV24" s="210">
        <f t="shared" si="21"/>
        <v>0</v>
      </c>
      <c r="AW24" s="245"/>
      <c r="AX24" s="210">
        <f t="shared" si="22"/>
        <v>0</v>
      </c>
      <c r="AY24" s="245"/>
      <c r="AZ24" s="210">
        <f t="shared" si="23"/>
        <v>0</v>
      </c>
      <c r="BA24" s="245"/>
      <c r="BB24" s="210">
        <f t="shared" si="24"/>
        <v>0</v>
      </c>
      <c r="BC24" s="193">
        <f t="shared" si="25"/>
        <v>0</v>
      </c>
      <c r="BD24" s="193">
        <f t="shared" si="26"/>
        <v>0</v>
      </c>
    </row>
    <row r="25" spans="1:56" ht="15">
      <c r="A25" s="97">
        <v>18</v>
      </c>
      <c r="B25" s="102" t="s">
        <v>18</v>
      </c>
      <c r="C25" s="297" t="s">
        <v>17</v>
      </c>
      <c r="D25" s="298">
        <v>3300</v>
      </c>
      <c r="E25" s="193"/>
      <c r="F25" s="193">
        <f t="shared" si="0"/>
        <v>0</v>
      </c>
      <c r="G25" s="193"/>
      <c r="H25" s="193">
        <f t="shared" si="1"/>
        <v>0</v>
      </c>
      <c r="I25" s="193"/>
      <c r="J25" s="193">
        <f t="shared" si="2"/>
        <v>0</v>
      </c>
      <c r="K25" s="193"/>
      <c r="L25" s="193">
        <f t="shared" si="3"/>
        <v>0</v>
      </c>
      <c r="M25" s="193"/>
      <c r="N25" s="193">
        <f t="shared" si="4"/>
        <v>0</v>
      </c>
      <c r="O25" s="193"/>
      <c r="P25" s="193">
        <f t="shared" si="5"/>
        <v>0</v>
      </c>
      <c r="Q25" s="193"/>
      <c r="R25" s="193">
        <f t="shared" si="6"/>
        <v>0</v>
      </c>
      <c r="S25" s="203"/>
      <c r="T25" s="193">
        <f t="shared" si="7"/>
        <v>0</v>
      </c>
      <c r="U25" s="193"/>
      <c r="V25" s="193">
        <f t="shared" si="8"/>
        <v>0</v>
      </c>
      <c r="W25" s="193"/>
      <c r="X25" s="193">
        <f t="shared" si="9"/>
        <v>0</v>
      </c>
      <c r="Y25" s="193"/>
      <c r="Z25" s="193">
        <f t="shared" si="10"/>
        <v>0</v>
      </c>
      <c r="AA25" s="193"/>
      <c r="AB25" s="193">
        <f t="shared" si="11"/>
        <v>0</v>
      </c>
      <c r="AC25" s="193"/>
      <c r="AD25" s="193">
        <f t="shared" si="12"/>
        <v>0</v>
      </c>
      <c r="AE25" s="193"/>
      <c r="AF25" s="193">
        <f t="shared" si="13"/>
        <v>0</v>
      </c>
      <c r="AG25" s="193"/>
      <c r="AH25" s="204">
        <f t="shared" si="14"/>
        <v>0</v>
      </c>
      <c r="AI25" s="193"/>
      <c r="AJ25" s="193">
        <f t="shared" si="15"/>
        <v>0</v>
      </c>
      <c r="AK25" s="193"/>
      <c r="AL25" s="193">
        <f t="shared" si="16"/>
        <v>0</v>
      </c>
      <c r="AM25" s="203"/>
      <c r="AN25" s="203">
        <f t="shared" si="17"/>
        <v>0</v>
      </c>
      <c r="AO25" s="203"/>
      <c r="AP25" s="245">
        <f t="shared" si="18"/>
        <v>0</v>
      </c>
      <c r="AQ25" s="193"/>
      <c r="AR25" s="245">
        <f t="shared" si="19"/>
        <v>0</v>
      </c>
      <c r="AS25" s="193"/>
      <c r="AT25" s="245">
        <f t="shared" si="20"/>
        <v>0</v>
      </c>
      <c r="AU25" s="245"/>
      <c r="AV25" s="210">
        <f t="shared" si="21"/>
        <v>0</v>
      </c>
      <c r="AW25" s="245"/>
      <c r="AX25" s="210">
        <f t="shared" si="22"/>
        <v>0</v>
      </c>
      <c r="AY25" s="245"/>
      <c r="AZ25" s="210">
        <f t="shared" si="23"/>
        <v>0</v>
      </c>
      <c r="BA25" s="245"/>
      <c r="BB25" s="210">
        <f t="shared" si="24"/>
        <v>0</v>
      </c>
      <c r="BC25" s="193">
        <f t="shared" si="25"/>
        <v>0</v>
      </c>
      <c r="BD25" s="193">
        <f t="shared" si="26"/>
        <v>0</v>
      </c>
    </row>
    <row r="26" spans="1:56" ht="15">
      <c r="A26" s="97">
        <v>19</v>
      </c>
      <c r="B26" s="102" t="s">
        <v>20</v>
      </c>
      <c r="C26" s="297" t="s">
        <v>17</v>
      </c>
      <c r="D26" s="298">
        <v>5500</v>
      </c>
      <c r="E26" s="193"/>
      <c r="F26" s="193">
        <f t="shared" si="0"/>
        <v>0</v>
      </c>
      <c r="G26" s="193"/>
      <c r="H26" s="193">
        <f t="shared" si="1"/>
        <v>0</v>
      </c>
      <c r="I26" s="193"/>
      <c r="J26" s="193">
        <f t="shared" si="2"/>
        <v>0</v>
      </c>
      <c r="K26" s="193"/>
      <c r="L26" s="193">
        <f t="shared" si="3"/>
        <v>0</v>
      </c>
      <c r="M26" s="193"/>
      <c r="N26" s="193">
        <f t="shared" si="4"/>
        <v>0</v>
      </c>
      <c r="O26" s="193"/>
      <c r="P26" s="193">
        <f t="shared" si="5"/>
        <v>0</v>
      </c>
      <c r="Q26" s="193"/>
      <c r="R26" s="193">
        <f t="shared" si="6"/>
        <v>0</v>
      </c>
      <c r="S26" s="203"/>
      <c r="T26" s="193">
        <f t="shared" si="7"/>
        <v>0</v>
      </c>
      <c r="U26" s="193"/>
      <c r="V26" s="193">
        <f t="shared" si="8"/>
        <v>0</v>
      </c>
      <c r="W26" s="193"/>
      <c r="X26" s="193">
        <f t="shared" si="9"/>
        <v>0</v>
      </c>
      <c r="Y26" s="193"/>
      <c r="Z26" s="193">
        <f t="shared" si="10"/>
        <v>0</v>
      </c>
      <c r="AA26" s="193"/>
      <c r="AB26" s="193">
        <f t="shared" si="11"/>
        <v>0</v>
      </c>
      <c r="AC26" s="193"/>
      <c r="AD26" s="193">
        <f t="shared" si="12"/>
        <v>0</v>
      </c>
      <c r="AE26" s="193"/>
      <c r="AF26" s="193">
        <f t="shared" si="13"/>
        <v>0</v>
      </c>
      <c r="AG26" s="193"/>
      <c r="AH26" s="204">
        <f t="shared" si="14"/>
        <v>0</v>
      </c>
      <c r="AI26" s="193"/>
      <c r="AJ26" s="193">
        <f t="shared" si="15"/>
        <v>0</v>
      </c>
      <c r="AK26" s="193"/>
      <c r="AL26" s="193">
        <f t="shared" si="16"/>
        <v>0</v>
      </c>
      <c r="AM26" s="203"/>
      <c r="AN26" s="203">
        <f t="shared" si="17"/>
        <v>0</v>
      </c>
      <c r="AO26" s="203"/>
      <c r="AP26" s="245">
        <f t="shared" si="18"/>
        <v>0</v>
      </c>
      <c r="AQ26" s="193"/>
      <c r="AR26" s="245">
        <f t="shared" si="19"/>
        <v>0</v>
      </c>
      <c r="AS26" s="193"/>
      <c r="AT26" s="245">
        <f t="shared" si="20"/>
        <v>0</v>
      </c>
      <c r="AU26" s="245"/>
      <c r="AV26" s="210">
        <f t="shared" si="21"/>
        <v>0</v>
      </c>
      <c r="AW26" s="245"/>
      <c r="AX26" s="210">
        <f t="shared" si="22"/>
        <v>0</v>
      </c>
      <c r="AY26" s="245"/>
      <c r="AZ26" s="210">
        <f t="shared" si="23"/>
        <v>0</v>
      </c>
      <c r="BA26" s="245"/>
      <c r="BB26" s="210">
        <f t="shared" si="24"/>
        <v>0</v>
      </c>
      <c r="BC26" s="193">
        <f t="shared" si="25"/>
        <v>0</v>
      </c>
      <c r="BD26" s="193">
        <f t="shared" si="26"/>
        <v>0</v>
      </c>
    </row>
    <row r="27" spans="1:56" ht="15">
      <c r="A27" s="97">
        <v>20</v>
      </c>
      <c r="B27" s="112" t="s">
        <v>73</v>
      </c>
      <c r="C27" s="297"/>
      <c r="D27" s="298"/>
      <c r="E27" s="193"/>
      <c r="F27" s="193">
        <f t="shared" si="0"/>
        <v>0</v>
      </c>
      <c r="G27" s="193"/>
      <c r="H27" s="193">
        <f t="shared" si="1"/>
        <v>0</v>
      </c>
      <c r="I27" s="193"/>
      <c r="J27" s="193">
        <f t="shared" si="2"/>
        <v>0</v>
      </c>
      <c r="K27" s="193"/>
      <c r="L27" s="193">
        <f t="shared" si="3"/>
        <v>0</v>
      </c>
      <c r="M27" s="193"/>
      <c r="N27" s="193">
        <f t="shared" si="4"/>
        <v>0</v>
      </c>
      <c r="O27" s="193"/>
      <c r="P27" s="193">
        <f t="shared" si="5"/>
        <v>0</v>
      </c>
      <c r="Q27" s="193"/>
      <c r="R27" s="193">
        <f t="shared" si="6"/>
        <v>0</v>
      </c>
      <c r="S27" s="203"/>
      <c r="T27" s="193">
        <f t="shared" si="7"/>
        <v>0</v>
      </c>
      <c r="U27" s="193"/>
      <c r="V27" s="193">
        <f t="shared" si="8"/>
        <v>0</v>
      </c>
      <c r="W27" s="193"/>
      <c r="X27" s="193">
        <f t="shared" si="9"/>
        <v>0</v>
      </c>
      <c r="Y27" s="193"/>
      <c r="Z27" s="193">
        <f t="shared" si="10"/>
        <v>0</v>
      </c>
      <c r="AA27" s="193"/>
      <c r="AB27" s="193">
        <f t="shared" si="11"/>
        <v>0</v>
      </c>
      <c r="AC27" s="193"/>
      <c r="AD27" s="193">
        <f t="shared" si="12"/>
        <v>0</v>
      </c>
      <c r="AE27" s="193"/>
      <c r="AF27" s="193">
        <f t="shared" si="13"/>
        <v>0</v>
      </c>
      <c r="AG27" s="193"/>
      <c r="AH27" s="204">
        <f t="shared" si="14"/>
        <v>0</v>
      </c>
      <c r="AI27" s="193"/>
      <c r="AJ27" s="193">
        <f t="shared" si="15"/>
        <v>0</v>
      </c>
      <c r="AK27" s="193"/>
      <c r="AL27" s="193">
        <f t="shared" si="16"/>
        <v>0</v>
      </c>
      <c r="AM27" s="203"/>
      <c r="AN27" s="203">
        <f t="shared" si="17"/>
        <v>0</v>
      </c>
      <c r="AO27" s="203"/>
      <c r="AP27" s="245">
        <f t="shared" si="18"/>
        <v>0</v>
      </c>
      <c r="AQ27" s="193"/>
      <c r="AR27" s="245">
        <f t="shared" si="19"/>
        <v>0</v>
      </c>
      <c r="AS27" s="193"/>
      <c r="AT27" s="245">
        <f t="shared" si="20"/>
        <v>0</v>
      </c>
      <c r="AU27" s="245"/>
      <c r="AV27" s="210">
        <f t="shared" si="21"/>
        <v>0</v>
      </c>
      <c r="AW27" s="245"/>
      <c r="AX27" s="210">
        <f t="shared" si="22"/>
        <v>0</v>
      </c>
      <c r="AY27" s="245"/>
      <c r="AZ27" s="210">
        <f t="shared" si="23"/>
        <v>0</v>
      </c>
      <c r="BA27" s="245"/>
      <c r="BB27" s="210">
        <f t="shared" si="24"/>
        <v>0</v>
      </c>
      <c r="BC27" s="193">
        <f t="shared" si="25"/>
        <v>0</v>
      </c>
      <c r="BD27" s="193">
        <f t="shared" si="26"/>
        <v>0</v>
      </c>
    </row>
    <row r="28" spans="1:56" ht="15">
      <c r="A28" s="97">
        <v>21</v>
      </c>
      <c r="B28" s="102" t="s">
        <v>8</v>
      </c>
      <c r="C28" s="297" t="s">
        <v>9</v>
      </c>
      <c r="D28" s="298">
        <v>330</v>
      </c>
      <c r="E28" s="193"/>
      <c r="F28" s="193">
        <f t="shared" si="0"/>
        <v>0</v>
      </c>
      <c r="G28" s="193"/>
      <c r="H28" s="193">
        <f t="shared" si="1"/>
        <v>0</v>
      </c>
      <c r="I28" s="193"/>
      <c r="J28" s="193">
        <f t="shared" si="2"/>
        <v>0</v>
      </c>
      <c r="K28" s="193"/>
      <c r="L28" s="193">
        <f t="shared" si="3"/>
        <v>0</v>
      </c>
      <c r="M28" s="193"/>
      <c r="N28" s="193">
        <f t="shared" si="4"/>
        <v>0</v>
      </c>
      <c r="O28" s="193"/>
      <c r="P28" s="193">
        <f t="shared" si="5"/>
        <v>0</v>
      </c>
      <c r="Q28" s="193"/>
      <c r="R28" s="193">
        <f t="shared" si="6"/>
        <v>0</v>
      </c>
      <c r="S28" s="203"/>
      <c r="T28" s="193">
        <f t="shared" si="7"/>
        <v>0</v>
      </c>
      <c r="U28" s="193"/>
      <c r="V28" s="193">
        <f t="shared" si="8"/>
        <v>0</v>
      </c>
      <c r="W28" s="193"/>
      <c r="X28" s="193">
        <f t="shared" si="9"/>
        <v>0</v>
      </c>
      <c r="Y28" s="193"/>
      <c r="Z28" s="193">
        <f t="shared" si="10"/>
        <v>0</v>
      </c>
      <c r="AA28" s="193"/>
      <c r="AB28" s="193">
        <f t="shared" si="11"/>
        <v>0</v>
      </c>
      <c r="AC28" s="193"/>
      <c r="AD28" s="193">
        <f t="shared" si="12"/>
        <v>0</v>
      </c>
      <c r="AE28" s="193"/>
      <c r="AF28" s="193">
        <f t="shared" si="13"/>
        <v>0</v>
      </c>
      <c r="AG28" s="193"/>
      <c r="AH28" s="204">
        <f t="shared" si="14"/>
        <v>0</v>
      </c>
      <c r="AI28" s="193"/>
      <c r="AJ28" s="193">
        <f t="shared" si="15"/>
        <v>0</v>
      </c>
      <c r="AK28" s="193"/>
      <c r="AL28" s="193">
        <f t="shared" si="16"/>
        <v>0</v>
      </c>
      <c r="AM28" s="203"/>
      <c r="AN28" s="203">
        <f t="shared" si="17"/>
        <v>0</v>
      </c>
      <c r="AO28" s="203"/>
      <c r="AP28" s="245">
        <f t="shared" si="18"/>
        <v>0</v>
      </c>
      <c r="AQ28" s="193"/>
      <c r="AR28" s="245">
        <f t="shared" si="19"/>
        <v>0</v>
      </c>
      <c r="AS28" s="193"/>
      <c r="AT28" s="245">
        <f t="shared" si="20"/>
        <v>0</v>
      </c>
      <c r="AU28" s="245"/>
      <c r="AV28" s="210">
        <f t="shared" si="21"/>
        <v>0</v>
      </c>
      <c r="AW28" s="245"/>
      <c r="AX28" s="210">
        <f t="shared" si="22"/>
        <v>0</v>
      </c>
      <c r="AY28" s="245"/>
      <c r="AZ28" s="210">
        <f t="shared" si="23"/>
        <v>0</v>
      </c>
      <c r="BA28" s="245"/>
      <c r="BB28" s="210">
        <f t="shared" si="24"/>
        <v>0</v>
      </c>
      <c r="BC28" s="193">
        <f t="shared" si="25"/>
        <v>0</v>
      </c>
      <c r="BD28" s="193">
        <f t="shared" si="26"/>
        <v>0</v>
      </c>
    </row>
    <row r="29" spans="1:56" ht="15">
      <c r="A29" s="97">
        <v>22</v>
      </c>
      <c r="B29" s="102" t="s">
        <v>10</v>
      </c>
      <c r="C29" s="297" t="s">
        <v>9</v>
      </c>
      <c r="D29" s="298">
        <v>380</v>
      </c>
      <c r="E29" s="193"/>
      <c r="F29" s="193">
        <f t="shared" si="0"/>
        <v>0</v>
      </c>
      <c r="G29" s="193"/>
      <c r="H29" s="193">
        <f t="shared" si="1"/>
        <v>0</v>
      </c>
      <c r="I29" s="193"/>
      <c r="J29" s="193">
        <f t="shared" si="2"/>
        <v>0</v>
      </c>
      <c r="K29" s="193"/>
      <c r="L29" s="193">
        <f t="shared" si="3"/>
        <v>0</v>
      </c>
      <c r="M29" s="193"/>
      <c r="N29" s="193">
        <f t="shared" si="4"/>
        <v>0</v>
      </c>
      <c r="O29" s="193"/>
      <c r="P29" s="193">
        <f t="shared" si="5"/>
        <v>0</v>
      </c>
      <c r="Q29" s="193"/>
      <c r="R29" s="193">
        <f t="shared" si="6"/>
        <v>0</v>
      </c>
      <c r="S29" s="203"/>
      <c r="T29" s="193">
        <f t="shared" si="7"/>
        <v>0</v>
      </c>
      <c r="U29" s="193"/>
      <c r="V29" s="193">
        <f t="shared" si="8"/>
        <v>0</v>
      </c>
      <c r="W29" s="193"/>
      <c r="X29" s="193">
        <f t="shared" si="9"/>
        <v>0</v>
      </c>
      <c r="Y29" s="193"/>
      <c r="Z29" s="193">
        <f t="shared" si="10"/>
        <v>0</v>
      </c>
      <c r="AA29" s="193"/>
      <c r="AB29" s="193">
        <f t="shared" si="11"/>
        <v>0</v>
      </c>
      <c r="AC29" s="193"/>
      <c r="AD29" s="193">
        <f t="shared" si="12"/>
        <v>0</v>
      </c>
      <c r="AE29" s="193"/>
      <c r="AF29" s="193">
        <f t="shared" si="13"/>
        <v>0</v>
      </c>
      <c r="AG29" s="193"/>
      <c r="AH29" s="204">
        <f t="shared" si="14"/>
        <v>0</v>
      </c>
      <c r="AI29" s="193"/>
      <c r="AJ29" s="193">
        <f t="shared" si="15"/>
        <v>0</v>
      </c>
      <c r="AK29" s="193"/>
      <c r="AL29" s="193">
        <f t="shared" si="16"/>
        <v>0</v>
      </c>
      <c r="AM29" s="203"/>
      <c r="AN29" s="203">
        <f t="shared" si="17"/>
        <v>0</v>
      </c>
      <c r="AO29" s="203"/>
      <c r="AP29" s="245">
        <f t="shared" si="18"/>
        <v>0</v>
      </c>
      <c r="AQ29" s="193"/>
      <c r="AR29" s="245">
        <f t="shared" si="19"/>
        <v>0</v>
      </c>
      <c r="AS29" s="193"/>
      <c r="AT29" s="245">
        <f t="shared" si="20"/>
        <v>0</v>
      </c>
      <c r="AU29" s="245"/>
      <c r="AV29" s="210">
        <f t="shared" si="21"/>
        <v>0</v>
      </c>
      <c r="AW29" s="245"/>
      <c r="AX29" s="210">
        <f t="shared" si="22"/>
        <v>0</v>
      </c>
      <c r="AY29" s="245"/>
      <c r="AZ29" s="210">
        <f t="shared" si="23"/>
        <v>0</v>
      </c>
      <c r="BA29" s="245"/>
      <c r="BB29" s="210">
        <f t="shared" si="24"/>
        <v>0</v>
      </c>
      <c r="BC29" s="193">
        <f t="shared" si="25"/>
        <v>0</v>
      </c>
      <c r="BD29" s="193">
        <f t="shared" si="26"/>
        <v>0</v>
      </c>
    </row>
    <row r="30" spans="1:56" ht="15">
      <c r="A30" s="97">
        <v>23</v>
      </c>
      <c r="B30" s="102" t="s">
        <v>21</v>
      </c>
      <c r="C30" s="297" t="s">
        <v>9</v>
      </c>
      <c r="D30" s="298">
        <v>480</v>
      </c>
      <c r="E30" s="193"/>
      <c r="F30" s="193">
        <f t="shared" si="0"/>
        <v>0</v>
      </c>
      <c r="G30" s="193"/>
      <c r="H30" s="193">
        <f t="shared" si="1"/>
        <v>0</v>
      </c>
      <c r="I30" s="193"/>
      <c r="J30" s="193">
        <f t="shared" si="2"/>
        <v>0</v>
      </c>
      <c r="K30" s="193"/>
      <c r="L30" s="193">
        <f t="shared" si="3"/>
        <v>0</v>
      </c>
      <c r="M30" s="193"/>
      <c r="N30" s="193">
        <f t="shared" si="4"/>
        <v>0</v>
      </c>
      <c r="O30" s="193"/>
      <c r="P30" s="193">
        <f t="shared" si="5"/>
        <v>0</v>
      </c>
      <c r="Q30" s="193"/>
      <c r="R30" s="193">
        <f t="shared" si="6"/>
        <v>0</v>
      </c>
      <c r="S30" s="203"/>
      <c r="T30" s="193">
        <f t="shared" si="7"/>
        <v>0</v>
      </c>
      <c r="U30" s="193"/>
      <c r="V30" s="193">
        <f t="shared" si="8"/>
        <v>0</v>
      </c>
      <c r="W30" s="193"/>
      <c r="X30" s="193">
        <f t="shared" si="9"/>
        <v>0</v>
      </c>
      <c r="Y30" s="193"/>
      <c r="Z30" s="193">
        <f t="shared" si="10"/>
        <v>0</v>
      </c>
      <c r="AA30" s="193"/>
      <c r="AB30" s="193">
        <f t="shared" si="11"/>
        <v>0</v>
      </c>
      <c r="AC30" s="193"/>
      <c r="AD30" s="193">
        <f t="shared" si="12"/>
        <v>0</v>
      </c>
      <c r="AE30" s="193"/>
      <c r="AF30" s="193">
        <f t="shared" si="13"/>
        <v>0</v>
      </c>
      <c r="AG30" s="193"/>
      <c r="AH30" s="204">
        <f t="shared" si="14"/>
        <v>0</v>
      </c>
      <c r="AI30" s="193"/>
      <c r="AJ30" s="193">
        <f t="shared" si="15"/>
        <v>0</v>
      </c>
      <c r="AK30" s="193"/>
      <c r="AL30" s="193">
        <f t="shared" si="16"/>
        <v>0</v>
      </c>
      <c r="AM30" s="203"/>
      <c r="AN30" s="203">
        <f t="shared" si="17"/>
        <v>0</v>
      </c>
      <c r="AO30" s="203"/>
      <c r="AP30" s="245">
        <f t="shared" si="18"/>
        <v>0</v>
      </c>
      <c r="AQ30" s="193"/>
      <c r="AR30" s="245">
        <f t="shared" si="19"/>
        <v>0</v>
      </c>
      <c r="AS30" s="193"/>
      <c r="AT30" s="245">
        <f t="shared" si="20"/>
        <v>0</v>
      </c>
      <c r="AU30" s="245"/>
      <c r="AV30" s="210">
        <f t="shared" si="21"/>
        <v>0</v>
      </c>
      <c r="AW30" s="245"/>
      <c r="AX30" s="210">
        <f t="shared" si="22"/>
        <v>0</v>
      </c>
      <c r="AY30" s="245"/>
      <c r="AZ30" s="210">
        <f t="shared" si="23"/>
        <v>0</v>
      </c>
      <c r="BA30" s="245"/>
      <c r="BB30" s="210">
        <f t="shared" si="24"/>
        <v>0</v>
      </c>
      <c r="BC30" s="193">
        <f t="shared" si="25"/>
        <v>0</v>
      </c>
      <c r="BD30" s="193">
        <f t="shared" si="26"/>
        <v>0</v>
      </c>
    </row>
    <row r="31" spans="1:56" ht="15">
      <c r="A31" s="97">
        <v>24</v>
      </c>
      <c r="B31" s="102" t="s">
        <v>22</v>
      </c>
      <c r="C31" s="297" t="s">
        <v>9</v>
      </c>
      <c r="D31" s="298">
        <v>520</v>
      </c>
      <c r="E31" s="193"/>
      <c r="F31" s="193">
        <f t="shared" si="0"/>
        <v>0</v>
      </c>
      <c r="G31" s="193"/>
      <c r="H31" s="193">
        <f t="shared" si="1"/>
        <v>0</v>
      </c>
      <c r="I31" s="193"/>
      <c r="J31" s="193">
        <f t="shared" si="2"/>
        <v>0</v>
      </c>
      <c r="K31" s="193">
        <v>30</v>
      </c>
      <c r="L31" s="193">
        <f t="shared" si="3"/>
        <v>15600</v>
      </c>
      <c r="M31" s="193"/>
      <c r="N31" s="193">
        <f t="shared" si="4"/>
        <v>0</v>
      </c>
      <c r="O31" s="193"/>
      <c r="P31" s="193">
        <f t="shared" si="5"/>
        <v>0</v>
      </c>
      <c r="Q31" s="193"/>
      <c r="R31" s="193">
        <f t="shared" si="6"/>
        <v>0</v>
      </c>
      <c r="S31" s="203"/>
      <c r="T31" s="193">
        <f t="shared" si="7"/>
        <v>0</v>
      </c>
      <c r="U31" s="193"/>
      <c r="V31" s="193">
        <f t="shared" si="8"/>
        <v>0</v>
      </c>
      <c r="W31" s="193"/>
      <c r="X31" s="193">
        <f t="shared" si="9"/>
        <v>0</v>
      </c>
      <c r="Y31" s="193"/>
      <c r="Z31" s="193">
        <f t="shared" si="10"/>
        <v>0</v>
      </c>
      <c r="AA31" s="193"/>
      <c r="AB31" s="193">
        <f t="shared" si="11"/>
        <v>0</v>
      </c>
      <c r="AC31" s="193"/>
      <c r="AD31" s="193">
        <f t="shared" si="12"/>
        <v>0</v>
      </c>
      <c r="AE31" s="193"/>
      <c r="AF31" s="193">
        <f t="shared" si="13"/>
        <v>0</v>
      </c>
      <c r="AG31" s="193"/>
      <c r="AH31" s="204">
        <f t="shared" si="14"/>
        <v>0</v>
      </c>
      <c r="AI31" s="193"/>
      <c r="AJ31" s="193">
        <f t="shared" si="15"/>
        <v>0</v>
      </c>
      <c r="AK31" s="193"/>
      <c r="AL31" s="193">
        <f t="shared" si="16"/>
        <v>0</v>
      </c>
      <c r="AM31" s="203"/>
      <c r="AN31" s="203">
        <f t="shared" si="17"/>
        <v>0</v>
      </c>
      <c r="AO31" s="203"/>
      <c r="AP31" s="245">
        <f t="shared" si="18"/>
        <v>0</v>
      </c>
      <c r="AQ31" s="193"/>
      <c r="AR31" s="245">
        <f t="shared" si="19"/>
        <v>0</v>
      </c>
      <c r="AS31" s="193"/>
      <c r="AT31" s="245">
        <f t="shared" si="20"/>
        <v>0</v>
      </c>
      <c r="AU31" s="245"/>
      <c r="AV31" s="210">
        <f t="shared" si="21"/>
        <v>0</v>
      </c>
      <c r="AW31" s="245"/>
      <c r="AX31" s="210">
        <f t="shared" si="22"/>
        <v>0</v>
      </c>
      <c r="AY31" s="245"/>
      <c r="AZ31" s="210">
        <f t="shared" si="23"/>
        <v>0</v>
      </c>
      <c r="BA31" s="245"/>
      <c r="BB31" s="210">
        <f t="shared" si="24"/>
        <v>0</v>
      </c>
      <c r="BC31" s="193">
        <f t="shared" si="25"/>
        <v>30</v>
      </c>
      <c r="BD31" s="193">
        <f t="shared" si="26"/>
        <v>15600</v>
      </c>
    </row>
    <row r="32" spans="1:56" ht="15">
      <c r="A32" s="97">
        <v>25</v>
      </c>
      <c r="B32" s="102" t="s">
        <v>13</v>
      </c>
      <c r="C32" s="297" t="s">
        <v>9</v>
      </c>
      <c r="D32" s="298">
        <v>550</v>
      </c>
      <c r="E32" s="626">
        <f>20*0</f>
        <v>0</v>
      </c>
      <c r="F32" s="626">
        <f t="shared" si="0"/>
        <v>0</v>
      </c>
      <c r="G32" s="193"/>
      <c r="H32" s="193">
        <f t="shared" si="1"/>
        <v>0</v>
      </c>
      <c r="I32" s="193"/>
      <c r="J32" s="193">
        <f t="shared" si="2"/>
        <v>0</v>
      </c>
      <c r="K32" s="193"/>
      <c r="L32" s="193">
        <f t="shared" si="3"/>
        <v>0</v>
      </c>
      <c r="M32" s="193"/>
      <c r="N32" s="193">
        <f t="shared" si="4"/>
        <v>0</v>
      </c>
      <c r="O32" s="193"/>
      <c r="P32" s="193">
        <f t="shared" si="5"/>
        <v>0</v>
      </c>
      <c r="Q32" s="193"/>
      <c r="R32" s="193">
        <f t="shared" si="6"/>
        <v>0</v>
      </c>
      <c r="S32" s="203"/>
      <c r="T32" s="193">
        <f t="shared" si="7"/>
        <v>0</v>
      </c>
      <c r="U32" s="193"/>
      <c r="V32" s="193">
        <f t="shared" si="8"/>
        <v>0</v>
      </c>
      <c r="W32" s="193"/>
      <c r="X32" s="193">
        <f t="shared" si="9"/>
        <v>0</v>
      </c>
      <c r="Y32" s="193"/>
      <c r="Z32" s="193">
        <f t="shared" si="10"/>
        <v>0</v>
      </c>
      <c r="AA32" s="193"/>
      <c r="AB32" s="193">
        <f t="shared" si="11"/>
        <v>0</v>
      </c>
      <c r="AC32" s="193"/>
      <c r="AD32" s="193">
        <f t="shared" si="12"/>
        <v>0</v>
      </c>
      <c r="AE32" s="193"/>
      <c r="AF32" s="193">
        <f t="shared" si="13"/>
        <v>0</v>
      </c>
      <c r="AG32" s="193"/>
      <c r="AH32" s="204">
        <f t="shared" si="14"/>
        <v>0</v>
      </c>
      <c r="AI32" s="193"/>
      <c r="AJ32" s="193">
        <f t="shared" si="15"/>
        <v>0</v>
      </c>
      <c r="AK32" s="193"/>
      <c r="AL32" s="193">
        <f t="shared" si="16"/>
        <v>0</v>
      </c>
      <c r="AM32" s="203"/>
      <c r="AN32" s="203">
        <f t="shared" si="17"/>
        <v>0</v>
      </c>
      <c r="AO32" s="203"/>
      <c r="AP32" s="245">
        <f t="shared" si="18"/>
        <v>0</v>
      </c>
      <c r="AQ32" s="193"/>
      <c r="AR32" s="245">
        <f t="shared" si="19"/>
        <v>0</v>
      </c>
      <c r="AS32" s="193"/>
      <c r="AT32" s="245">
        <f t="shared" si="20"/>
        <v>0</v>
      </c>
      <c r="AU32" s="245"/>
      <c r="AV32" s="210">
        <f t="shared" si="21"/>
        <v>0</v>
      </c>
      <c r="AW32" s="245"/>
      <c r="AX32" s="210">
        <f t="shared" si="22"/>
        <v>0</v>
      </c>
      <c r="AY32" s="245"/>
      <c r="AZ32" s="210">
        <f t="shared" si="23"/>
        <v>0</v>
      </c>
      <c r="BA32" s="245"/>
      <c r="BB32" s="210">
        <f t="shared" si="24"/>
        <v>0</v>
      </c>
      <c r="BC32" s="193">
        <f t="shared" si="25"/>
        <v>0</v>
      </c>
      <c r="BD32" s="193">
        <f t="shared" si="26"/>
        <v>0</v>
      </c>
    </row>
    <row r="33" spans="1:56" ht="15">
      <c r="A33" s="97">
        <v>26</v>
      </c>
      <c r="B33" s="102" t="s">
        <v>23</v>
      </c>
      <c r="C33" s="297" t="s">
        <v>9</v>
      </c>
      <c r="D33" s="298">
        <v>700</v>
      </c>
      <c r="E33" s="626">
        <f>20*0</f>
        <v>0</v>
      </c>
      <c r="F33" s="626">
        <f t="shared" si="0"/>
        <v>0</v>
      </c>
      <c r="G33" s="193"/>
      <c r="H33" s="193">
        <f t="shared" si="1"/>
        <v>0</v>
      </c>
      <c r="I33" s="193"/>
      <c r="J33" s="193">
        <f t="shared" si="2"/>
        <v>0</v>
      </c>
      <c r="K33" s="193">
        <v>30</v>
      </c>
      <c r="L33" s="193">
        <f t="shared" si="3"/>
        <v>21000</v>
      </c>
      <c r="M33" s="193"/>
      <c r="N33" s="193">
        <f t="shared" si="4"/>
        <v>0</v>
      </c>
      <c r="O33" s="193"/>
      <c r="P33" s="193">
        <f t="shared" si="5"/>
        <v>0</v>
      </c>
      <c r="Q33" s="193"/>
      <c r="R33" s="193">
        <f t="shared" si="6"/>
        <v>0</v>
      </c>
      <c r="S33" s="203"/>
      <c r="T33" s="193">
        <f t="shared" si="7"/>
        <v>0</v>
      </c>
      <c r="U33" s="193"/>
      <c r="V33" s="193">
        <f t="shared" si="8"/>
        <v>0</v>
      </c>
      <c r="W33" s="193"/>
      <c r="X33" s="193">
        <f t="shared" si="9"/>
        <v>0</v>
      </c>
      <c r="Y33" s="193"/>
      <c r="Z33" s="193">
        <f t="shared" si="10"/>
        <v>0</v>
      </c>
      <c r="AA33" s="193"/>
      <c r="AB33" s="193">
        <f t="shared" si="11"/>
        <v>0</v>
      </c>
      <c r="AC33" s="193"/>
      <c r="AD33" s="193">
        <f t="shared" si="12"/>
        <v>0</v>
      </c>
      <c r="AE33" s="193"/>
      <c r="AF33" s="193">
        <f t="shared" si="13"/>
        <v>0</v>
      </c>
      <c r="AG33" s="193"/>
      <c r="AH33" s="204">
        <f t="shared" si="14"/>
        <v>0</v>
      </c>
      <c r="AI33" s="193"/>
      <c r="AJ33" s="193">
        <f t="shared" si="15"/>
        <v>0</v>
      </c>
      <c r="AK33" s="193"/>
      <c r="AL33" s="193">
        <f t="shared" si="16"/>
        <v>0</v>
      </c>
      <c r="AM33" s="203"/>
      <c r="AN33" s="203">
        <f t="shared" si="17"/>
        <v>0</v>
      </c>
      <c r="AO33" s="203"/>
      <c r="AP33" s="245">
        <f t="shared" si="18"/>
        <v>0</v>
      </c>
      <c r="AQ33" s="193"/>
      <c r="AR33" s="245">
        <f t="shared" si="19"/>
        <v>0</v>
      </c>
      <c r="AS33" s="193"/>
      <c r="AT33" s="245">
        <f t="shared" si="20"/>
        <v>0</v>
      </c>
      <c r="AU33" s="245"/>
      <c r="AV33" s="210">
        <f t="shared" si="21"/>
        <v>0</v>
      </c>
      <c r="AW33" s="245"/>
      <c r="AX33" s="210">
        <f t="shared" si="22"/>
        <v>0</v>
      </c>
      <c r="AY33" s="245"/>
      <c r="AZ33" s="210">
        <f t="shared" si="23"/>
        <v>0</v>
      </c>
      <c r="BA33" s="245"/>
      <c r="BB33" s="210">
        <f t="shared" si="24"/>
        <v>0</v>
      </c>
      <c r="BC33" s="193">
        <f t="shared" si="25"/>
        <v>30</v>
      </c>
      <c r="BD33" s="193">
        <f t="shared" si="26"/>
        <v>21000</v>
      </c>
    </row>
    <row r="34" spans="1:56" ht="15">
      <c r="A34" s="97">
        <v>27</v>
      </c>
      <c r="B34" s="102" t="s">
        <v>24</v>
      </c>
      <c r="C34" s="297" t="s">
        <v>9</v>
      </c>
      <c r="D34" s="298">
        <v>870</v>
      </c>
      <c r="E34" s="193"/>
      <c r="F34" s="193">
        <f t="shared" si="0"/>
        <v>0</v>
      </c>
      <c r="G34" s="193"/>
      <c r="H34" s="193">
        <f t="shared" si="1"/>
        <v>0</v>
      </c>
      <c r="I34" s="193"/>
      <c r="J34" s="193">
        <f t="shared" si="2"/>
        <v>0</v>
      </c>
      <c r="K34" s="193"/>
      <c r="L34" s="193">
        <f t="shared" si="3"/>
        <v>0</v>
      </c>
      <c r="M34" s="193"/>
      <c r="N34" s="193">
        <f t="shared" si="4"/>
        <v>0</v>
      </c>
      <c r="O34" s="193"/>
      <c r="P34" s="193">
        <f t="shared" si="5"/>
        <v>0</v>
      </c>
      <c r="Q34" s="193"/>
      <c r="R34" s="193">
        <f t="shared" si="6"/>
        <v>0</v>
      </c>
      <c r="S34" s="203"/>
      <c r="T34" s="193">
        <f t="shared" si="7"/>
        <v>0</v>
      </c>
      <c r="U34" s="193"/>
      <c r="V34" s="193">
        <f t="shared" si="8"/>
        <v>0</v>
      </c>
      <c r="W34" s="193"/>
      <c r="X34" s="193">
        <f t="shared" si="9"/>
        <v>0</v>
      </c>
      <c r="Y34" s="193"/>
      <c r="Z34" s="193">
        <f t="shared" si="10"/>
        <v>0</v>
      </c>
      <c r="AA34" s="193"/>
      <c r="AB34" s="193">
        <f t="shared" si="11"/>
        <v>0</v>
      </c>
      <c r="AC34" s="193"/>
      <c r="AD34" s="193">
        <f t="shared" si="12"/>
        <v>0</v>
      </c>
      <c r="AE34" s="193"/>
      <c r="AF34" s="193">
        <f t="shared" si="13"/>
        <v>0</v>
      </c>
      <c r="AG34" s="193"/>
      <c r="AH34" s="204">
        <f t="shared" si="14"/>
        <v>0</v>
      </c>
      <c r="AI34" s="193"/>
      <c r="AJ34" s="193">
        <f t="shared" si="15"/>
        <v>0</v>
      </c>
      <c r="AK34" s="193"/>
      <c r="AL34" s="193">
        <f t="shared" si="16"/>
        <v>0</v>
      </c>
      <c r="AM34" s="203"/>
      <c r="AN34" s="203">
        <f t="shared" si="17"/>
        <v>0</v>
      </c>
      <c r="AO34" s="203"/>
      <c r="AP34" s="245">
        <f t="shared" si="18"/>
        <v>0</v>
      </c>
      <c r="AQ34" s="193"/>
      <c r="AR34" s="245">
        <f t="shared" si="19"/>
        <v>0</v>
      </c>
      <c r="AS34" s="193"/>
      <c r="AT34" s="245">
        <f t="shared" si="20"/>
        <v>0</v>
      </c>
      <c r="AU34" s="245"/>
      <c r="AV34" s="210">
        <f t="shared" si="21"/>
        <v>0</v>
      </c>
      <c r="AW34" s="245"/>
      <c r="AX34" s="210">
        <f t="shared" si="22"/>
        <v>0</v>
      </c>
      <c r="AY34" s="245"/>
      <c r="AZ34" s="210">
        <f t="shared" si="23"/>
        <v>0</v>
      </c>
      <c r="BA34" s="245"/>
      <c r="BB34" s="210">
        <f t="shared" si="24"/>
        <v>0</v>
      </c>
      <c r="BC34" s="193">
        <f t="shared" si="25"/>
        <v>0</v>
      </c>
      <c r="BD34" s="193">
        <f t="shared" si="26"/>
        <v>0</v>
      </c>
    </row>
    <row r="35" spans="1:56" ht="15">
      <c r="A35" s="97">
        <v>28</v>
      </c>
      <c r="B35" s="102" t="s">
        <v>136</v>
      </c>
      <c r="C35" s="297"/>
      <c r="D35" s="298">
        <v>980</v>
      </c>
      <c r="E35" s="193"/>
      <c r="F35" s="193">
        <f t="shared" si="0"/>
        <v>0</v>
      </c>
      <c r="G35" s="193"/>
      <c r="H35" s="193">
        <f t="shared" si="1"/>
        <v>0</v>
      </c>
      <c r="I35" s="193"/>
      <c r="J35" s="193">
        <f t="shared" si="2"/>
        <v>0</v>
      </c>
      <c r="K35" s="193"/>
      <c r="L35" s="193">
        <f t="shared" si="3"/>
        <v>0</v>
      </c>
      <c r="M35" s="193"/>
      <c r="N35" s="193">
        <f t="shared" si="4"/>
        <v>0</v>
      </c>
      <c r="O35" s="193"/>
      <c r="P35" s="193">
        <f t="shared" si="5"/>
        <v>0</v>
      </c>
      <c r="Q35" s="193"/>
      <c r="R35" s="193">
        <f t="shared" si="6"/>
        <v>0</v>
      </c>
      <c r="S35" s="203"/>
      <c r="T35" s="193">
        <f t="shared" si="7"/>
        <v>0</v>
      </c>
      <c r="U35" s="193"/>
      <c r="V35" s="193">
        <f t="shared" si="8"/>
        <v>0</v>
      </c>
      <c r="W35" s="193"/>
      <c r="X35" s="193">
        <f t="shared" si="9"/>
        <v>0</v>
      </c>
      <c r="Y35" s="193"/>
      <c r="Z35" s="193">
        <f t="shared" si="10"/>
        <v>0</v>
      </c>
      <c r="AA35" s="193"/>
      <c r="AB35" s="193">
        <f t="shared" si="11"/>
        <v>0</v>
      </c>
      <c r="AC35" s="193"/>
      <c r="AD35" s="193">
        <f t="shared" si="12"/>
        <v>0</v>
      </c>
      <c r="AE35" s="193"/>
      <c r="AF35" s="193">
        <f t="shared" si="13"/>
        <v>0</v>
      </c>
      <c r="AG35" s="193"/>
      <c r="AH35" s="204">
        <f t="shared" si="14"/>
        <v>0</v>
      </c>
      <c r="AI35" s="193"/>
      <c r="AJ35" s="193">
        <f t="shared" si="15"/>
        <v>0</v>
      </c>
      <c r="AK35" s="193"/>
      <c r="AL35" s="193">
        <f t="shared" si="16"/>
        <v>0</v>
      </c>
      <c r="AM35" s="203"/>
      <c r="AN35" s="203">
        <f t="shared" si="17"/>
        <v>0</v>
      </c>
      <c r="AO35" s="203"/>
      <c r="AP35" s="245">
        <f t="shared" si="18"/>
        <v>0</v>
      </c>
      <c r="AQ35" s="193"/>
      <c r="AR35" s="245">
        <f t="shared" si="19"/>
        <v>0</v>
      </c>
      <c r="AS35" s="193"/>
      <c r="AT35" s="245">
        <f t="shared" si="20"/>
        <v>0</v>
      </c>
      <c r="AU35" s="245"/>
      <c r="AV35" s="210">
        <f t="shared" si="21"/>
        <v>0</v>
      </c>
      <c r="AW35" s="245"/>
      <c r="AX35" s="210">
        <f t="shared" si="22"/>
        <v>0</v>
      </c>
      <c r="AY35" s="245"/>
      <c r="AZ35" s="210">
        <f t="shared" si="23"/>
        <v>0</v>
      </c>
      <c r="BA35" s="245"/>
      <c r="BB35" s="210">
        <f t="shared" si="24"/>
        <v>0</v>
      </c>
      <c r="BC35" s="193">
        <f t="shared" si="25"/>
        <v>0</v>
      </c>
      <c r="BD35" s="193">
        <f t="shared" si="26"/>
        <v>0</v>
      </c>
    </row>
    <row r="36" spans="1:56" ht="15">
      <c r="A36" s="97">
        <v>29</v>
      </c>
      <c r="B36" s="102" t="s">
        <v>25</v>
      </c>
      <c r="C36" s="297"/>
      <c r="E36" s="193"/>
      <c r="F36" s="193">
        <f t="shared" si="0"/>
        <v>0</v>
      </c>
      <c r="G36" s="193"/>
      <c r="H36" s="193">
        <f t="shared" si="1"/>
        <v>0</v>
      </c>
      <c r="I36" s="193"/>
      <c r="J36" s="193">
        <f t="shared" si="2"/>
        <v>0</v>
      </c>
      <c r="K36" s="193"/>
      <c r="L36" s="193">
        <f t="shared" si="3"/>
        <v>0</v>
      </c>
      <c r="M36" s="193"/>
      <c r="N36" s="193">
        <f t="shared" si="4"/>
        <v>0</v>
      </c>
      <c r="O36" s="193"/>
      <c r="P36" s="193">
        <f t="shared" si="5"/>
        <v>0</v>
      </c>
      <c r="Q36" s="193"/>
      <c r="R36" s="193">
        <f t="shared" si="6"/>
        <v>0</v>
      </c>
      <c r="S36" s="203"/>
      <c r="T36" s="193">
        <f t="shared" si="7"/>
        <v>0</v>
      </c>
      <c r="U36" s="193"/>
      <c r="V36" s="193">
        <f t="shared" si="8"/>
        <v>0</v>
      </c>
      <c r="W36" s="193"/>
      <c r="X36" s="193">
        <f t="shared" si="9"/>
        <v>0</v>
      </c>
      <c r="Y36" s="193"/>
      <c r="Z36" s="193">
        <f t="shared" si="10"/>
        <v>0</v>
      </c>
      <c r="AA36" s="193"/>
      <c r="AB36" s="193">
        <f t="shared" si="11"/>
        <v>0</v>
      </c>
      <c r="AC36" s="193"/>
      <c r="AD36" s="193">
        <f t="shared" si="12"/>
        <v>0</v>
      </c>
      <c r="AE36" s="193"/>
      <c r="AF36" s="193">
        <f t="shared" si="13"/>
        <v>0</v>
      </c>
      <c r="AG36" s="193"/>
      <c r="AH36" s="204">
        <f t="shared" si="14"/>
        <v>0</v>
      </c>
      <c r="AI36" s="193"/>
      <c r="AJ36" s="193">
        <f t="shared" si="15"/>
        <v>0</v>
      </c>
      <c r="AK36" s="193"/>
      <c r="AL36" s="193">
        <f t="shared" si="16"/>
        <v>0</v>
      </c>
      <c r="AM36" s="203"/>
      <c r="AN36" s="203">
        <f t="shared" si="17"/>
        <v>0</v>
      </c>
      <c r="AO36" s="203"/>
      <c r="AP36" s="245">
        <f t="shared" si="18"/>
        <v>0</v>
      </c>
      <c r="AQ36" s="193"/>
      <c r="AR36" s="245">
        <f t="shared" si="19"/>
        <v>0</v>
      </c>
      <c r="AS36" s="193"/>
      <c r="AT36" s="245">
        <f t="shared" si="20"/>
        <v>0</v>
      </c>
      <c r="AU36" s="245"/>
      <c r="AV36" s="210">
        <f t="shared" si="21"/>
        <v>0</v>
      </c>
      <c r="AW36" s="245"/>
      <c r="AX36" s="210">
        <f t="shared" si="22"/>
        <v>0</v>
      </c>
      <c r="AY36" s="245"/>
      <c r="AZ36" s="210">
        <f t="shared" si="23"/>
        <v>0</v>
      </c>
      <c r="BA36" s="245"/>
      <c r="BB36" s="210">
        <f t="shared" si="24"/>
        <v>0</v>
      </c>
      <c r="BC36" s="193">
        <f t="shared" si="25"/>
        <v>0</v>
      </c>
      <c r="BD36" s="193">
        <f t="shared" si="26"/>
        <v>0</v>
      </c>
    </row>
    <row r="37" spans="1:56" ht="15">
      <c r="A37" s="97">
        <v>30</v>
      </c>
      <c r="B37" s="102" t="s">
        <v>8</v>
      </c>
      <c r="C37" s="297" t="s">
        <v>26</v>
      </c>
      <c r="D37" s="298">
        <v>200</v>
      </c>
      <c r="E37" s="193"/>
      <c r="F37" s="193">
        <f t="shared" si="0"/>
        <v>0</v>
      </c>
      <c r="G37" s="193"/>
      <c r="H37" s="193">
        <f t="shared" si="1"/>
        <v>0</v>
      </c>
      <c r="I37" s="193"/>
      <c r="J37" s="193">
        <f t="shared" si="2"/>
        <v>0</v>
      </c>
      <c r="K37" s="193"/>
      <c r="L37" s="193">
        <f t="shared" si="3"/>
        <v>0</v>
      </c>
      <c r="M37" s="193"/>
      <c r="N37" s="193">
        <f t="shared" si="4"/>
        <v>0</v>
      </c>
      <c r="O37" s="193"/>
      <c r="P37" s="193">
        <f t="shared" si="5"/>
        <v>0</v>
      </c>
      <c r="Q37" s="193"/>
      <c r="R37" s="193">
        <f t="shared" si="6"/>
        <v>0</v>
      </c>
      <c r="S37" s="203"/>
      <c r="T37" s="193">
        <f t="shared" si="7"/>
        <v>0</v>
      </c>
      <c r="U37" s="193"/>
      <c r="V37" s="193">
        <f t="shared" si="8"/>
        <v>0</v>
      </c>
      <c r="W37" s="193"/>
      <c r="X37" s="193">
        <f t="shared" si="9"/>
        <v>0</v>
      </c>
      <c r="Y37" s="193"/>
      <c r="Z37" s="193">
        <f t="shared" si="10"/>
        <v>0</v>
      </c>
      <c r="AA37" s="193"/>
      <c r="AB37" s="193">
        <f t="shared" si="11"/>
        <v>0</v>
      </c>
      <c r="AC37" s="193"/>
      <c r="AD37" s="193">
        <f t="shared" si="12"/>
        <v>0</v>
      </c>
      <c r="AE37" s="193"/>
      <c r="AF37" s="193">
        <f t="shared" si="13"/>
        <v>0</v>
      </c>
      <c r="AG37" s="193"/>
      <c r="AH37" s="204">
        <f t="shared" si="14"/>
        <v>0</v>
      </c>
      <c r="AI37" s="193"/>
      <c r="AJ37" s="193">
        <f t="shared" si="15"/>
        <v>0</v>
      </c>
      <c r="AK37" s="193"/>
      <c r="AL37" s="193">
        <f t="shared" si="16"/>
        <v>0</v>
      </c>
      <c r="AM37" s="203"/>
      <c r="AN37" s="203">
        <f t="shared" si="17"/>
        <v>0</v>
      </c>
      <c r="AO37" s="203"/>
      <c r="AP37" s="245">
        <f t="shared" si="18"/>
        <v>0</v>
      </c>
      <c r="AQ37" s="193"/>
      <c r="AR37" s="245">
        <f t="shared" si="19"/>
        <v>0</v>
      </c>
      <c r="AS37" s="193"/>
      <c r="AT37" s="245">
        <f t="shared" si="20"/>
        <v>0</v>
      </c>
      <c r="AU37" s="245"/>
      <c r="AV37" s="210">
        <f t="shared" si="21"/>
        <v>0</v>
      </c>
      <c r="AW37" s="245"/>
      <c r="AX37" s="210">
        <f t="shared" si="22"/>
        <v>0</v>
      </c>
      <c r="AY37" s="245"/>
      <c r="AZ37" s="210">
        <f t="shared" si="23"/>
        <v>0</v>
      </c>
      <c r="BA37" s="245"/>
      <c r="BB37" s="210">
        <f t="shared" si="24"/>
        <v>0</v>
      </c>
      <c r="BC37" s="193">
        <f t="shared" si="25"/>
        <v>0</v>
      </c>
      <c r="BD37" s="193">
        <f t="shared" si="26"/>
        <v>0</v>
      </c>
    </row>
    <row r="38" spans="1:56" ht="15">
      <c r="A38" s="97">
        <v>31</v>
      </c>
      <c r="B38" s="102" t="s">
        <v>10</v>
      </c>
      <c r="C38" s="297" t="s">
        <v>26</v>
      </c>
      <c r="D38" s="298">
        <v>250</v>
      </c>
      <c r="E38" s="193"/>
      <c r="F38" s="193">
        <f t="shared" si="0"/>
        <v>0</v>
      </c>
      <c r="G38" s="193"/>
      <c r="H38" s="193">
        <f t="shared" si="1"/>
        <v>0</v>
      </c>
      <c r="I38" s="193"/>
      <c r="J38" s="193">
        <f t="shared" si="2"/>
        <v>0</v>
      </c>
      <c r="K38" s="193"/>
      <c r="L38" s="193">
        <f t="shared" si="3"/>
        <v>0</v>
      </c>
      <c r="M38" s="193"/>
      <c r="N38" s="193">
        <f t="shared" si="4"/>
        <v>0</v>
      </c>
      <c r="O38" s="193"/>
      <c r="P38" s="193">
        <f t="shared" si="5"/>
        <v>0</v>
      </c>
      <c r="Q38" s="193"/>
      <c r="R38" s="193">
        <f t="shared" si="6"/>
        <v>0</v>
      </c>
      <c r="S38" s="203"/>
      <c r="T38" s="193">
        <f t="shared" si="7"/>
        <v>0</v>
      </c>
      <c r="U38" s="193"/>
      <c r="V38" s="193">
        <f t="shared" si="8"/>
        <v>0</v>
      </c>
      <c r="W38" s="193"/>
      <c r="X38" s="193">
        <f t="shared" si="9"/>
        <v>0</v>
      </c>
      <c r="Y38" s="193"/>
      <c r="Z38" s="193">
        <f t="shared" si="10"/>
        <v>0</v>
      </c>
      <c r="AA38" s="193"/>
      <c r="AB38" s="193">
        <f t="shared" si="11"/>
        <v>0</v>
      </c>
      <c r="AC38" s="193"/>
      <c r="AD38" s="193">
        <f t="shared" si="12"/>
        <v>0</v>
      </c>
      <c r="AE38" s="193"/>
      <c r="AF38" s="193">
        <f t="shared" si="13"/>
        <v>0</v>
      </c>
      <c r="AG38" s="193"/>
      <c r="AH38" s="204">
        <f t="shared" si="14"/>
        <v>0</v>
      </c>
      <c r="AI38" s="193"/>
      <c r="AJ38" s="193">
        <f t="shared" si="15"/>
        <v>0</v>
      </c>
      <c r="AK38" s="193"/>
      <c r="AL38" s="193">
        <f t="shared" si="16"/>
        <v>0</v>
      </c>
      <c r="AM38" s="203"/>
      <c r="AN38" s="203">
        <f t="shared" si="17"/>
        <v>0</v>
      </c>
      <c r="AO38" s="203"/>
      <c r="AP38" s="245">
        <f t="shared" si="18"/>
        <v>0</v>
      </c>
      <c r="AQ38" s="193"/>
      <c r="AR38" s="245">
        <f t="shared" si="19"/>
        <v>0</v>
      </c>
      <c r="AS38" s="193"/>
      <c r="AT38" s="245">
        <f t="shared" si="20"/>
        <v>0</v>
      </c>
      <c r="AU38" s="245"/>
      <c r="AV38" s="210">
        <f t="shared" si="21"/>
        <v>0</v>
      </c>
      <c r="AW38" s="245"/>
      <c r="AX38" s="210">
        <f t="shared" si="22"/>
        <v>0</v>
      </c>
      <c r="AY38" s="245"/>
      <c r="AZ38" s="210">
        <f t="shared" si="23"/>
        <v>0</v>
      </c>
      <c r="BA38" s="245"/>
      <c r="BB38" s="210">
        <f t="shared" si="24"/>
        <v>0</v>
      </c>
      <c r="BC38" s="193">
        <f t="shared" si="25"/>
        <v>0</v>
      </c>
      <c r="BD38" s="193">
        <f t="shared" si="26"/>
        <v>0</v>
      </c>
    </row>
    <row r="39" spans="1:56" ht="15">
      <c r="A39" s="97">
        <v>32</v>
      </c>
      <c r="B39" s="102" t="s">
        <v>11</v>
      </c>
      <c r="C39" s="297" t="s">
        <v>26</v>
      </c>
      <c r="D39" s="298">
        <v>300</v>
      </c>
      <c r="E39" s="193"/>
      <c r="F39" s="193">
        <f t="shared" si="0"/>
        <v>0</v>
      </c>
      <c r="G39" s="193"/>
      <c r="H39" s="193">
        <f t="shared" si="1"/>
        <v>0</v>
      </c>
      <c r="I39" s="193"/>
      <c r="J39" s="193">
        <f t="shared" si="2"/>
        <v>0</v>
      </c>
      <c r="K39" s="193"/>
      <c r="L39" s="193">
        <f t="shared" si="3"/>
        <v>0</v>
      </c>
      <c r="M39" s="193"/>
      <c r="N39" s="193">
        <f t="shared" si="4"/>
        <v>0</v>
      </c>
      <c r="O39" s="193"/>
      <c r="P39" s="193">
        <f t="shared" si="5"/>
        <v>0</v>
      </c>
      <c r="Q39" s="193"/>
      <c r="R39" s="193">
        <f t="shared" si="6"/>
        <v>0</v>
      </c>
      <c r="S39" s="203"/>
      <c r="T39" s="193">
        <f t="shared" si="7"/>
        <v>0</v>
      </c>
      <c r="U39" s="193"/>
      <c r="V39" s="193">
        <f t="shared" si="8"/>
        <v>0</v>
      </c>
      <c r="W39" s="193"/>
      <c r="X39" s="193">
        <f t="shared" si="9"/>
        <v>0</v>
      </c>
      <c r="Y39" s="193"/>
      <c r="Z39" s="193">
        <f t="shared" si="10"/>
        <v>0</v>
      </c>
      <c r="AA39" s="193"/>
      <c r="AB39" s="193">
        <f t="shared" si="11"/>
        <v>0</v>
      </c>
      <c r="AC39" s="193"/>
      <c r="AD39" s="193">
        <f t="shared" si="12"/>
        <v>0</v>
      </c>
      <c r="AE39" s="193"/>
      <c r="AF39" s="193">
        <f t="shared" si="13"/>
        <v>0</v>
      </c>
      <c r="AG39" s="193"/>
      <c r="AH39" s="204">
        <f t="shared" si="14"/>
        <v>0</v>
      </c>
      <c r="AI39" s="193"/>
      <c r="AJ39" s="193">
        <f t="shared" si="15"/>
        <v>0</v>
      </c>
      <c r="AK39" s="193"/>
      <c r="AL39" s="193">
        <f t="shared" si="16"/>
        <v>0</v>
      </c>
      <c r="AM39" s="203"/>
      <c r="AN39" s="203">
        <f t="shared" si="17"/>
        <v>0</v>
      </c>
      <c r="AO39" s="203"/>
      <c r="AP39" s="245">
        <f t="shared" si="18"/>
        <v>0</v>
      </c>
      <c r="AQ39" s="193"/>
      <c r="AR39" s="245">
        <f t="shared" si="19"/>
        <v>0</v>
      </c>
      <c r="AS39" s="193"/>
      <c r="AT39" s="245">
        <f t="shared" si="20"/>
        <v>0</v>
      </c>
      <c r="AU39" s="245"/>
      <c r="AV39" s="210">
        <f t="shared" si="21"/>
        <v>0</v>
      </c>
      <c r="AW39" s="245"/>
      <c r="AX39" s="210">
        <f t="shared" si="22"/>
        <v>0</v>
      </c>
      <c r="AY39" s="245"/>
      <c r="AZ39" s="210">
        <f t="shared" si="23"/>
        <v>0</v>
      </c>
      <c r="BA39" s="245"/>
      <c r="BB39" s="210">
        <f t="shared" si="24"/>
        <v>0</v>
      </c>
      <c r="BC39" s="193">
        <f t="shared" si="25"/>
        <v>0</v>
      </c>
      <c r="BD39" s="193">
        <f t="shared" si="26"/>
        <v>0</v>
      </c>
    </row>
    <row r="40" spans="1:56" ht="15">
      <c r="A40" s="97">
        <v>33</v>
      </c>
      <c r="B40" s="102" t="s">
        <v>12</v>
      </c>
      <c r="C40" s="297" t="s">
        <v>26</v>
      </c>
      <c r="D40" s="298">
        <v>350</v>
      </c>
      <c r="E40" s="193"/>
      <c r="F40" s="193">
        <f t="shared" si="0"/>
        <v>0</v>
      </c>
      <c r="G40" s="193"/>
      <c r="H40" s="193">
        <f t="shared" si="1"/>
        <v>0</v>
      </c>
      <c r="I40" s="193"/>
      <c r="J40" s="193">
        <f t="shared" si="2"/>
        <v>0</v>
      </c>
      <c r="K40" s="193"/>
      <c r="L40" s="193">
        <f t="shared" si="3"/>
        <v>0</v>
      </c>
      <c r="M40" s="193"/>
      <c r="N40" s="193">
        <f t="shared" si="4"/>
        <v>0</v>
      </c>
      <c r="O40" s="193"/>
      <c r="P40" s="193">
        <f t="shared" si="5"/>
        <v>0</v>
      </c>
      <c r="Q40" s="193"/>
      <c r="R40" s="193">
        <f t="shared" si="6"/>
        <v>0</v>
      </c>
      <c r="S40" s="203"/>
      <c r="T40" s="193">
        <f t="shared" si="7"/>
        <v>0</v>
      </c>
      <c r="U40" s="193"/>
      <c r="V40" s="193">
        <f t="shared" si="8"/>
        <v>0</v>
      </c>
      <c r="W40" s="193"/>
      <c r="X40" s="193">
        <f t="shared" si="9"/>
        <v>0</v>
      </c>
      <c r="Y40" s="193"/>
      <c r="Z40" s="193">
        <f t="shared" si="10"/>
        <v>0</v>
      </c>
      <c r="AA40" s="193"/>
      <c r="AB40" s="193">
        <f t="shared" si="11"/>
        <v>0</v>
      </c>
      <c r="AC40" s="193"/>
      <c r="AD40" s="193">
        <f t="shared" si="12"/>
        <v>0</v>
      </c>
      <c r="AE40" s="193"/>
      <c r="AF40" s="193">
        <f t="shared" si="13"/>
        <v>0</v>
      </c>
      <c r="AG40" s="193"/>
      <c r="AH40" s="204">
        <f t="shared" si="14"/>
        <v>0</v>
      </c>
      <c r="AI40" s="193"/>
      <c r="AJ40" s="193">
        <f t="shared" si="15"/>
        <v>0</v>
      </c>
      <c r="AK40" s="193"/>
      <c r="AL40" s="193">
        <f t="shared" si="16"/>
        <v>0</v>
      </c>
      <c r="AM40" s="203"/>
      <c r="AN40" s="203">
        <f t="shared" si="17"/>
        <v>0</v>
      </c>
      <c r="AO40" s="203"/>
      <c r="AP40" s="245">
        <f t="shared" si="18"/>
        <v>0</v>
      </c>
      <c r="AQ40" s="193"/>
      <c r="AR40" s="245">
        <f t="shared" si="19"/>
        <v>0</v>
      </c>
      <c r="AS40" s="193"/>
      <c r="AT40" s="245">
        <f t="shared" si="20"/>
        <v>0</v>
      </c>
      <c r="AU40" s="245"/>
      <c r="AV40" s="210">
        <f t="shared" si="21"/>
        <v>0</v>
      </c>
      <c r="AW40" s="245"/>
      <c r="AX40" s="210">
        <f t="shared" si="22"/>
        <v>0</v>
      </c>
      <c r="AY40" s="245"/>
      <c r="AZ40" s="210">
        <f t="shared" si="23"/>
        <v>0</v>
      </c>
      <c r="BA40" s="245"/>
      <c r="BB40" s="210">
        <f t="shared" si="24"/>
        <v>0</v>
      </c>
      <c r="BC40" s="193">
        <f t="shared" si="25"/>
        <v>0</v>
      </c>
      <c r="BD40" s="193">
        <f t="shared" si="26"/>
        <v>0</v>
      </c>
    </row>
    <row r="41" spans="1:56" ht="15">
      <c r="A41" s="97">
        <v>34</v>
      </c>
      <c r="B41" s="102" t="s">
        <v>13</v>
      </c>
      <c r="C41" s="297" t="s">
        <v>26</v>
      </c>
      <c r="D41" s="298">
        <v>400</v>
      </c>
      <c r="E41" s="193"/>
      <c r="F41" s="193">
        <f t="shared" si="0"/>
        <v>0</v>
      </c>
      <c r="G41" s="193"/>
      <c r="H41" s="193">
        <f t="shared" si="1"/>
        <v>0</v>
      </c>
      <c r="I41" s="193"/>
      <c r="J41" s="193">
        <f t="shared" si="2"/>
        <v>0</v>
      </c>
      <c r="K41" s="193"/>
      <c r="L41" s="193">
        <f t="shared" si="3"/>
        <v>0</v>
      </c>
      <c r="M41" s="193"/>
      <c r="N41" s="193">
        <f t="shared" si="4"/>
        <v>0</v>
      </c>
      <c r="O41" s="193"/>
      <c r="P41" s="193">
        <f t="shared" si="5"/>
        <v>0</v>
      </c>
      <c r="Q41" s="193"/>
      <c r="R41" s="193">
        <f t="shared" si="6"/>
        <v>0</v>
      </c>
      <c r="S41" s="203"/>
      <c r="T41" s="193">
        <f t="shared" si="7"/>
        <v>0</v>
      </c>
      <c r="U41" s="193"/>
      <c r="V41" s="193">
        <f t="shared" si="8"/>
        <v>0</v>
      </c>
      <c r="W41" s="193"/>
      <c r="X41" s="193">
        <f t="shared" si="9"/>
        <v>0</v>
      </c>
      <c r="Y41" s="193"/>
      <c r="Z41" s="193">
        <f t="shared" si="10"/>
        <v>0</v>
      </c>
      <c r="AA41" s="193"/>
      <c r="AB41" s="193">
        <f t="shared" si="11"/>
        <v>0</v>
      </c>
      <c r="AC41" s="193"/>
      <c r="AD41" s="193">
        <f t="shared" si="12"/>
        <v>0</v>
      </c>
      <c r="AE41" s="193"/>
      <c r="AF41" s="193">
        <f t="shared" si="13"/>
        <v>0</v>
      </c>
      <c r="AG41" s="193"/>
      <c r="AH41" s="204">
        <f t="shared" si="14"/>
        <v>0</v>
      </c>
      <c r="AI41" s="193"/>
      <c r="AJ41" s="193">
        <f t="shared" si="15"/>
        <v>0</v>
      </c>
      <c r="AK41" s="193"/>
      <c r="AL41" s="193">
        <f t="shared" si="16"/>
        <v>0</v>
      </c>
      <c r="AM41" s="203"/>
      <c r="AN41" s="203">
        <f t="shared" si="17"/>
        <v>0</v>
      </c>
      <c r="AO41" s="203"/>
      <c r="AP41" s="245">
        <f t="shared" si="18"/>
        <v>0</v>
      </c>
      <c r="AQ41" s="193"/>
      <c r="AR41" s="245">
        <f t="shared" si="19"/>
        <v>0</v>
      </c>
      <c r="AS41" s="193"/>
      <c r="AT41" s="245">
        <f t="shared" si="20"/>
        <v>0</v>
      </c>
      <c r="AU41" s="245"/>
      <c r="AV41" s="210">
        <f t="shared" si="21"/>
        <v>0</v>
      </c>
      <c r="AW41" s="245"/>
      <c r="AX41" s="210">
        <f t="shared" si="22"/>
        <v>0</v>
      </c>
      <c r="AY41" s="245"/>
      <c r="AZ41" s="210">
        <f t="shared" si="23"/>
        <v>0</v>
      </c>
      <c r="BA41" s="245"/>
      <c r="BB41" s="210">
        <f t="shared" si="24"/>
        <v>0</v>
      </c>
      <c r="BC41" s="193">
        <f t="shared" si="25"/>
        <v>0</v>
      </c>
      <c r="BD41" s="193">
        <f t="shared" si="26"/>
        <v>0</v>
      </c>
    </row>
    <row r="42" spans="1:56" ht="15">
      <c r="A42" s="97">
        <v>35</v>
      </c>
      <c r="B42" s="240" t="s">
        <v>137</v>
      </c>
      <c r="C42" s="297" t="s">
        <v>26</v>
      </c>
      <c r="D42" s="298">
        <v>500</v>
      </c>
      <c r="E42" s="193"/>
      <c r="F42" s="193">
        <f t="shared" si="0"/>
        <v>0</v>
      </c>
      <c r="G42" s="193"/>
      <c r="H42" s="193">
        <f t="shared" si="1"/>
        <v>0</v>
      </c>
      <c r="I42" s="193"/>
      <c r="J42" s="193">
        <f t="shared" si="2"/>
        <v>0</v>
      </c>
      <c r="K42" s="193"/>
      <c r="L42" s="193">
        <f t="shared" si="3"/>
        <v>0</v>
      </c>
      <c r="M42" s="193"/>
      <c r="N42" s="193">
        <f t="shared" si="4"/>
        <v>0</v>
      </c>
      <c r="O42" s="193"/>
      <c r="P42" s="193">
        <f t="shared" si="5"/>
        <v>0</v>
      </c>
      <c r="Q42" s="193"/>
      <c r="R42" s="193">
        <f t="shared" si="6"/>
        <v>0</v>
      </c>
      <c r="S42" s="203"/>
      <c r="T42" s="193">
        <f t="shared" si="7"/>
        <v>0</v>
      </c>
      <c r="U42" s="193"/>
      <c r="V42" s="193">
        <f t="shared" si="8"/>
        <v>0</v>
      </c>
      <c r="W42" s="193"/>
      <c r="X42" s="193">
        <f t="shared" si="9"/>
        <v>0</v>
      </c>
      <c r="Y42" s="193"/>
      <c r="Z42" s="193">
        <f t="shared" si="10"/>
        <v>0</v>
      </c>
      <c r="AA42" s="193"/>
      <c r="AB42" s="193">
        <f t="shared" si="11"/>
        <v>0</v>
      </c>
      <c r="AC42" s="193"/>
      <c r="AD42" s="193">
        <f t="shared" si="12"/>
        <v>0</v>
      </c>
      <c r="AE42" s="193"/>
      <c r="AF42" s="193">
        <f t="shared" si="13"/>
        <v>0</v>
      </c>
      <c r="AG42" s="193"/>
      <c r="AH42" s="204">
        <f t="shared" si="14"/>
        <v>0</v>
      </c>
      <c r="AI42" s="193"/>
      <c r="AJ42" s="193">
        <f t="shared" si="15"/>
        <v>0</v>
      </c>
      <c r="AK42" s="193"/>
      <c r="AL42" s="193">
        <f t="shared" si="16"/>
        <v>0</v>
      </c>
      <c r="AM42" s="203"/>
      <c r="AN42" s="203">
        <f t="shared" si="17"/>
        <v>0</v>
      </c>
      <c r="AO42" s="203"/>
      <c r="AP42" s="245">
        <f t="shared" si="18"/>
        <v>0</v>
      </c>
      <c r="AQ42" s="193"/>
      <c r="AR42" s="245">
        <f t="shared" si="19"/>
        <v>0</v>
      </c>
      <c r="AS42" s="193"/>
      <c r="AT42" s="245">
        <f t="shared" si="20"/>
        <v>0</v>
      </c>
      <c r="AU42" s="245"/>
      <c r="AV42" s="210">
        <f t="shared" si="21"/>
        <v>0</v>
      </c>
      <c r="AW42" s="245"/>
      <c r="AX42" s="210">
        <f t="shared" si="22"/>
        <v>0</v>
      </c>
      <c r="AY42" s="245"/>
      <c r="AZ42" s="210">
        <f t="shared" si="23"/>
        <v>0</v>
      </c>
      <c r="BA42" s="245"/>
      <c r="BB42" s="210">
        <f t="shared" si="24"/>
        <v>0</v>
      </c>
      <c r="BC42" s="193">
        <f t="shared" si="25"/>
        <v>0</v>
      </c>
      <c r="BD42" s="193">
        <f t="shared" si="26"/>
        <v>0</v>
      </c>
    </row>
    <row r="43" spans="1:56" ht="15">
      <c r="A43" s="97">
        <v>36</v>
      </c>
      <c r="B43" s="102" t="s">
        <v>19</v>
      </c>
      <c r="C43" s="297"/>
      <c r="D43" s="298"/>
      <c r="E43" s="193"/>
      <c r="F43" s="193">
        <f t="shared" si="0"/>
        <v>0</v>
      </c>
      <c r="G43" s="193"/>
      <c r="H43" s="193">
        <f t="shared" si="1"/>
        <v>0</v>
      </c>
      <c r="I43" s="193"/>
      <c r="J43" s="193">
        <f t="shared" si="2"/>
        <v>0</v>
      </c>
      <c r="K43" s="193"/>
      <c r="L43" s="193">
        <f t="shared" si="3"/>
        <v>0</v>
      </c>
      <c r="M43" s="193"/>
      <c r="N43" s="193">
        <f t="shared" si="4"/>
        <v>0</v>
      </c>
      <c r="O43" s="193"/>
      <c r="P43" s="193">
        <f t="shared" si="5"/>
        <v>0</v>
      </c>
      <c r="Q43" s="193"/>
      <c r="R43" s="193">
        <f t="shared" si="6"/>
        <v>0</v>
      </c>
      <c r="S43" s="203"/>
      <c r="T43" s="193">
        <f t="shared" si="7"/>
        <v>0</v>
      </c>
      <c r="U43" s="193"/>
      <c r="V43" s="193">
        <f t="shared" si="8"/>
        <v>0</v>
      </c>
      <c r="W43" s="193"/>
      <c r="X43" s="193">
        <f t="shared" si="9"/>
        <v>0</v>
      </c>
      <c r="Y43" s="193"/>
      <c r="Z43" s="193">
        <f t="shared" si="10"/>
        <v>0</v>
      </c>
      <c r="AA43" s="193"/>
      <c r="AB43" s="193">
        <f t="shared" si="11"/>
        <v>0</v>
      </c>
      <c r="AC43" s="193"/>
      <c r="AD43" s="193">
        <f t="shared" si="12"/>
        <v>0</v>
      </c>
      <c r="AE43" s="193"/>
      <c r="AF43" s="193">
        <f t="shared" si="13"/>
        <v>0</v>
      </c>
      <c r="AG43" s="193"/>
      <c r="AH43" s="204">
        <f t="shared" si="14"/>
        <v>0</v>
      </c>
      <c r="AI43" s="193"/>
      <c r="AJ43" s="193">
        <f t="shared" si="15"/>
        <v>0</v>
      </c>
      <c r="AK43" s="193"/>
      <c r="AL43" s="193">
        <f t="shared" si="16"/>
        <v>0</v>
      </c>
      <c r="AM43" s="203"/>
      <c r="AN43" s="203">
        <f t="shared" si="17"/>
        <v>0</v>
      </c>
      <c r="AO43" s="203"/>
      <c r="AP43" s="245">
        <f t="shared" si="18"/>
        <v>0</v>
      </c>
      <c r="AQ43" s="193"/>
      <c r="AR43" s="245">
        <f t="shared" si="19"/>
        <v>0</v>
      </c>
      <c r="AS43" s="193"/>
      <c r="AT43" s="245">
        <f t="shared" si="20"/>
        <v>0</v>
      </c>
      <c r="AU43" s="245"/>
      <c r="AV43" s="210">
        <f t="shared" si="21"/>
        <v>0</v>
      </c>
      <c r="AW43" s="245"/>
      <c r="AX43" s="210">
        <f t="shared" si="22"/>
        <v>0</v>
      </c>
      <c r="AY43" s="245"/>
      <c r="AZ43" s="210">
        <f t="shared" si="23"/>
        <v>0</v>
      </c>
      <c r="BA43" s="245"/>
      <c r="BB43" s="210">
        <f t="shared" si="24"/>
        <v>0</v>
      </c>
      <c r="BC43" s="193">
        <f t="shared" si="25"/>
        <v>0</v>
      </c>
      <c r="BD43" s="193">
        <f t="shared" si="26"/>
        <v>0</v>
      </c>
    </row>
    <row r="44" spans="1:56" ht="15">
      <c r="A44" s="97">
        <v>37</v>
      </c>
      <c r="B44" s="102" t="s">
        <v>18</v>
      </c>
      <c r="C44" s="297" t="s">
        <v>26</v>
      </c>
      <c r="D44" s="298">
        <v>3300</v>
      </c>
      <c r="E44" s="193"/>
      <c r="F44" s="193">
        <f t="shared" si="0"/>
        <v>0</v>
      </c>
      <c r="G44" s="193"/>
      <c r="H44" s="193">
        <f t="shared" si="1"/>
        <v>0</v>
      </c>
      <c r="I44" s="193"/>
      <c r="J44" s="193">
        <f t="shared" si="2"/>
        <v>0</v>
      </c>
      <c r="K44" s="193"/>
      <c r="L44" s="193">
        <f t="shared" si="3"/>
        <v>0</v>
      </c>
      <c r="M44" s="193"/>
      <c r="N44" s="193">
        <f t="shared" si="4"/>
        <v>0</v>
      </c>
      <c r="O44" s="193"/>
      <c r="P44" s="193">
        <f t="shared" si="5"/>
        <v>0</v>
      </c>
      <c r="Q44" s="193"/>
      <c r="R44" s="193">
        <f t="shared" si="6"/>
        <v>0</v>
      </c>
      <c r="S44" s="203"/>
      <c r="T44" s="193">
        <f t="shared" si="7"/>
        <v>0</v>
      </c>
      <c r="U44" s="193"/>
      <c r="V44" s="193">
        <f t="shared" si="8"/>
        <v>0</v>
      </c>
      <c r="W44" s="193"/>
      <c r="X44" s="193">
        <f t="shared" si="9"/>
        <v>0</v>
      </c>
      <c r="Y44" s="193"/>
      <c r="Z44" s="193">
        <f t="shared" si="10"/>
        <v>0</v>
      </c>
      <c r="AA44" s="193"/>
      <c r="AB44" s="193">
        <f t="shared" si="11"/>
        <v>0</v>
      </c>
      <c r="AC44" s="193"/>
      <c r="AD44" s="193">
        <f t="shared" si="12"/>
        <v>0</v>
      </c>
      <c r="AE44" s="193"/>
      <c r="AF44" s="193">
        <f t="shared" si="13"/>
        <v>0</v>
      </c>
      <c r="AG44" s="193"/>
      <c r="AH44" s="204">
        <f t="shared" si="14"/>
        <v>0</v>
      </c>
      <c r="AI44" s="193"/>
      <c r="AJ44" s="193">
        <f t="shared" si="15"/>
        <v>0</v>
      </c>
      <c r="AK44" s="193"/>
      <c r="AL44" s="193">
        <f t="shared" si="16"/>
        <v>0</v>
      </c>
      <c r="AM44" s="203"/>
      <c r="AN44" s="203">
        <f t="shared" si="17"/>
        <v>0</v>
      </c>
      <c r="AO44" s="203"/>
      <c r="AP44" s="245">
        <f t="shared" si="18"/>
        <v>0</v>
      </c>
      <c r="AQ44" s="193"/>
      <c r="AR44" s="245">
        <f t="shared" si="19"/>
        <v>0</v>
      </c>
      <c r="AS44" s="193"/>
      <c r="AT44" s="245">
        <f t="shared" si="20"/>
        <v>0</v>
      </c>
      <c r="AU44" s="245"/>
      <c r="AV44" s="210">
        <f t="shared" si="21"/>
        <v>0</v>
      </c>
      <c r="AW44" s="245"/>
      <c r="AX44" s="210">
        <f t="shared" si="22"/>
        <v>0</v>
      </c>
      <c r="AY44" s="245"/>
      <c r="AZ44" s="210">
        <f t="shared" si="23"/>
        <v>0</v>
      </c>
      <c r="BA44" s="245"/>
      <c r="BB44" s="210">
        <f t="shared" si="24"/>
        <v>0</v>
      </c>
      <c r="BC44" s="193">
        <f t="shared" si="25"/>
        <v>0</v>
      </c>
      <c r="BD44" s="193">
        <f t="shared" si="26"/>
        <v>0</v>
      </c>
    </row>
    <row r="45" spans="1:56" ht="15">
      <c r="A45" s="97">
        <v>38</v>
      </c>
      <c r="B45" s="102" t="s">
        <v>20</v>
      </c>
      <c r="C45" s="297" t="s">
        <v>26</v>
      </c>
      <c r="D45" s="298">
        <v>5500</v>
      </c>
      <c r="E45" s="193"/>
      <c r="F45" s="193">
        <f t="shared" si="0"/>
        <v>0</v>
      </c>
      <c r="G45" s="193"/>
      <c r="H45" s="193">
        <f t="shared" si="1"/>
        <v>0</v>
      </c>
      <c r="I45" s="193"/>
      <c r="J45" s="193">
        <f t="shared" si="2"/>
        <v>0</v>
      </c>
      <c r="K45" s="193"/>
      <c r="L45" s="193">
        <f t="shared" si="3"/>
        <v>0</v>
      </c>
      <c r="M45" s="193"/>
      <c r="N45" s="193">
        <f t="shared" si="4"/>
        <v>0</v>
      </c>
      <c r="O45" s="193"/>
      <c r="P45" s="193">
        <f t="shared" si="5"/>
        <v>0</v>
      </c>
      <c r="Q45" s="193"/>
      <c r="R45" s="193">
        <f t="shared" si="6"/>
        <v>0</v>
      </c>
      <c r="S45" s="203"/>
      <c r="T45" s="193">
        <f t="shared" si="7"/>
        <v>0</v>
      </c>
      <c r="U45" s="193"/>
      <c r="V45" s="193">
        <f t="shared" si="8"/>
        <v>0</v>
      </c>
      <c r="W45" s="193"/>
      <c r="X45" s="193">
        <f t="shared" si="9"/>
        <v>0</v>
      </c>
      <c r="Y45" s="193"/>
      <c r="Z45" s="193">
        <f t="shared" si="10"/>
        <v>0</v>
      </c>
      <c r="AA45" s="193"/>
      <c r="AB45" s="193">
        <f t="shared" si="11"/>
        <v>0</v>
      </c>
      <c r="AC45" s="193"/>
      <c r="AD45" s="193">
        <f t="shared" si="12"/>
        <v>0</v>
      </c>
      <c r="AE45" s="193"/>
      <c r="AF45" s="193">
        <f t="shared" si="13"/>
        <v>0</v>
      </c>
      <c r="AG45" s="193"/>
      <c r="AH45" s="204">
        <f t="shared" si="14"/>
        <v>0</v>
      </c>
      <c r="AI45" s="193"/>
      <c r="AJ45" s="193">
        <f t="shared" si="15"/>
        <v>0</v>
      </c>
      <c r="AK45" s="193"/>
      <c r="AL45" s="193">
        <f t="shared" si="16"/>
        <v>0</v>
      </c>
      <c r="AM45" s="203"/>
      <c r="AN45" s="203">
        <f t="shared" si="17"/>
        <v>0</v>
      </c>
      <c r="AO45" s="203"/>
      <c r="AP45" s="245">
        <f t="shared" si="18"/>
        <v>0</v>
      </c>
      <c r="AQ45" s="193"/>
      <c r="AR45" s="245">
        <f t="shared" si="19"/>
        <v>0</v>
      </c>
      <c r="AS45" s="193"/>
      <c r="AT45" s="245">
        <f t="shared" si="20"/>
        <v>0</v>
      </c>
      <c r="AU45" s="245"/>
      <c r="AV45" s="210">
        <f t="shared" si="21"/>
        <v>0</v>
      </c>
      <c r="AW45" s="245"/>
      <c r="AX45" s="210">
        <f t="shared" si="22"/>
        <v>0</v>
      </c>
      <c r="AY45" s="245"/>
      <c r="AZ45" s="210">
        <f t="shared" si="23"/>
        <v>0</v>
      </c>
      <c r="BA45" s="245"/>
      <c r="BB45" s="210">
        <f t="shared" si="24"/>
        <v>0</v>
      </c>
      <c r="BC45" s="193">
        <f t="shared" si="25"/>
        <v>0</v>
      </c>
      <c r="BD45" s="193">
        <f t="shared" si="26"/>
        <v>0</v>
      </c>
    </row>
    <row r="46" spans="1:56" ht="15">
      <c r="A46" s="97">
        <v>39</v>
      </c>
      <c r="B46" s="112" t="s">
        <v>74</v>
      </c>
      <c r="C46" s="297"/>
      <c r="D46" s="298"/>
      <c r="E46" s="193"/>
      <c r="F46" s="193">
        <f t="shared" si="0"/>
        <v>0</v>
      </c>
      <c r="G46" s="193"/>
      <c r="H46" s="193">
        <f t="shared" si="1"/>
        <v>0</v>
      </c>
      <c r="I46" s="193"/>
      <c r="J46" s="193">
        <f t="shared" si="2"/>
        <v>0</v>
      </c>
      <c r="K46" s="193"/>
      <c r="L46" s="193">
        <f t="shared" si="3"/>
        <v>0</v>
      </c>
      <c r="M46" s="193"/>
      <c r="N46" s="193">
        <f t="shared" si="4"/>
        <v>0</v>
      </c>
      <c r="O46" s="193"/>
      <c r="P46" s="193">
        <f t="shared" si="5"/>
        <v>0</v>
      </c>
      <c r="Q46" s="193"/>
      <c r="R46" s="193">
        <f t="shared" si="6"/>
        <v>0</v>
      </c>
      <c r="S46" s="203"/>
      <c r="T46" s="193">
        <f t="shared" si="7"/>
        <v>0</v>
      </c>
      <c r="U46" s="193"/>
      <c r="V46" s="193">
        <f t="shared" si="8"/>
        <v>0</v>
      </c>
      <c r="W46" s="193"/>
      <c r="X46" s="193">
        <f t="shared" si="9"/>
        <v>0</v>
      </c>
      <c r="Y46" s="193"/>
      <c r="Z46" s="193">
        <f t="shared" si="10"/>
        <v>0</v>
      </c>
      <c r="AA46" s="193"/>
      <c r="AB46" s="193">
        <f t="shared" si="11"/>
        <v>0</v>
      </c>
      <c r="AC46" s="193"/>
      <c r="AD46" s="193">
        <f t="shared" si="12"/>
        <v>0</v>
      </c>
      <c r="AE46" s="193"/>
      <c r="AF46" s="193">
        <f t="shared" si="13"/>
        <v>0</v>
      </c>
      <c r="AG46" s="193"/>
      <c r="AH46" s="204">
        <f t="shared" si="14"/>
        <v>0</v>
      </c>
      <c r="AI46" s="193"/>
      <c r="AJ46" s="193">
        <f t="shared" si="15"/>
        <v>0</v>
      </c>
      <c r="AK46" s="193"/>
      <c r="AL46" s="193">
        <f t="shared" si="16"/>
        <v>0</v>
      </c>
      <c r="AM46" s="203"/>
      <c r="AN46" s="203">
        <f t="shared" si="17"/>
        <v>0</v>
      </c>
      <c r="AO46" s="203"/>
      <c r="AP46" s="245">
        <f t="shared" si="18"/>
        <v>0</v>
      </c>
      <c r="AQ46" s="193"/>
      <c r="AR46" s="245">
        <f t="shared" si="19"/>
        <v>0</v>
      </c>
      <c r="AS46" s="193"/>
      <c r="AT46" s="245">
        <f t="shared" si="20"/>
        <v>0</v>
      </c>
      <c r="AU46" s="245"/>
      <c r="AV46" s="210">
        <f t="shared" si="21"/>
        <v>0</v>
      </c>
      <c r="AW46" s="245"/>
      <c r="AX46" s="210">
        <f t="shared" si="22"/>
        <v>0</v>
      </c>
      <c r="AY46" s="245"/>
      <c r="AZ46" s="210">
        <f t="shared" si="23"/>
        <v>0</v>
      </c>
      <c r="BA46" s="245"/>
      <c r="BB46" s="210">
        <f t="shared" si="24"/>
        <v>0</v>
      </c>
      <c r="BC46" s="193">
        <f t="shared" si="25"/>
        <v>0</v>
      </c>
      <c r="BD46" s="193">
        <f t="shared" si="26"/>
        <v>0</v>
      </c>
    </row>
    <row r="47" spans="1:56" ht="15">
      <c r="A47" s="97">
        <v>40</v>
      </c>
      <c r="B47" s="238" t="s">
        <v>8</v>
      </c>
      <c r="C47" s="297" t="s">
        <v>9</v>
      </c>
      <c r="D47" s="298">
        <v>330</v>
      </c>
      <c r="E47" s="193"/>
      <c r="F47" s="193">
        <f t="shared" si="0"/>
        <v>0</v>
      </c>
      <c r="G47" s="193"/>
      <c r="H47" s="193">
        <f t="shared" si="1"/>
        <v>0</v>
      </c>
      <c r="I47" s="193"/>
      <c r="J47" s="193">
        <f t="shared" si="2"/>
        <v>0</v>
      </c>
      <c r="K47" s="193"/>
      <c r="L47" s="193">
        <f t="shared" si="3"/>
        <v>0</v>
      </c>
      <c r="M47" s="193"/>
      <c r="N47" s="193">
        <f t="shared" si="4"/>
        <v>0</v>
      </c>
      <c r="O47" s="193"/>
      <c r="P47" s="193">
        <f t="shared" si="5"/>
        <v>0</v>
      </c>
      <c r="Q47" s="193"/>
      <c r="R47" s="193">
        <f t="shared" si="6"/>
        <v>0</v>
      </c>
      <c r="S47" s="203"/>
      <c r="T47" s="193">
        <f t="shared" si="7"/>
        <v>0</v>
      </c>
      <c r="U47" s="193"/>
      <c r="V47" s="193">
        <f t="shared" si="8"/>
        <v>0</v>
      </c>
      <c r="W47" s="193"/>
      <c r="X47" s="193">
        <f t="shared" si="9"/>
        <v>0</v>
      </c>
      <c r="Y47" s="193"/>
      <c r="Z47" s="193">
        <f t="shared" si="10"/>
        <v>0</v>
      </c>
      <c r="AA47" s="193"/>
      <c r="AB47" s="193">
        <f t="shared" si="11"/>
        <v>0</v>
      </c>
      <c r="AC47" s="193"/>
      <c r="AD47" s="193">
        <f t="shared" si="12"/>
        <v>0</v>
      </c>
      <c r="AE47" s="193"/>
      <c r="AF47" s="193">
        <f t="shared" si="13"/>
        <v>0</v>
      </c>
      <c r="AG47" s="193"/>
      <c r="AH47" s="204">
        <f t="shared" si="14"/>
        <v>0</v>
      </c>
      <c r="AI47" s="193"/>
      <c r="AJ47" s="193">
        <f t="shared" si="15"/>
        <v>0</v>
      </c>
      <c r="AK47" s="193"/>
      <c r="AL47" s="193">
        <f t="shared" si="16"/>
        <v>0</v>
      </c>
      <c r="AM47" s="203"/>
      <c r="AN47" s="203">
        <f t="shared" si="17"/>
        <v>0</v>
      </c>
      <c r="AO47" s="203"/>
      <c r="AP47" s="245">
        <f t="shared" si="18"/>
        <v>0</v>
      </c>
      <c r="AQ47" s="193"/>
      <c r="AR47" s="245">
        <f t="shared" si="19"/>
        <v>0</v>
      </c>
      <c r="AS47" s="193"/>
      <c r="AT47" s="245">
        <f t="shared" si="20"/>
        <v>0</v>
      </c>
      <c r="AU47" s="245"/>
      <c r="AV47" s="210">
        <f t="shared" si="21"/>
        <v>0</v>
      </c>
      <c r="AW47" s="245"/>
      <c r="AX47" s="210">
        <f t="shared" si="22"/>
        <v>0</v>
      </c>
      <c r="AY47" s="245"/>
      <c r="AZ47" s="210">
        <f t="shared" si="23"/>
        <v>0</v>
      </c>
      <c r="BA47" s="245"/>
      <c r="BB47" s="210">
        <f t="shared" si="24"/>
        <v>0</v>
      </c>
      <c r="BC47" s="193">
        <f t="shared" si="25"/>
        <v>0</v>
      </c>
      <c r="BD47" s="193">
        <f t="shared" si="26"/>
        <v>0</v>
      </c>
    </row>
    <row r="48" spans="1:56" ht="15">
      <c r="A48" s="97">
        <v>41</v>
      </c>
      <c r="B48" s="102" t="s">
        <v>10</v>
      </c>
      <c r="C48" s="297" t="s">
        <v>9</v>
      </c>
      <c r="D48" s="298">
        <v>380</v>
      </c>
      <c r="E48" s="193"/>
      <c r="F48" s="193">
        <f t="shared" si="0"/>
        <v>0</v>
      </c>
      <c r="G48" s="193"/>
      <c r="H48" s="193">
        <f t="shared" si="1"/>
        <v>0</v>
      </c>
      <c r="I48" s="193"/>
      <c r="J48" s="193">
        <f t="shared" si="2"/>
        <v>0</v>
      </c>
      <c r="K48" s="193"/>
      <c r="L48" s="193">
        <f t="shared" si="3"/>
        <v>0</v>
      </c>
      <c r="M48" s="193"/>
      <c r="N48" s="193">
        <f t="shared" si="4"/>
        <v>0</v>
      </c>
      <c r="O48" s="193"/>
      <c r="P48" s="193">
        <f t="shared" si="5"/>
        <v>0</v>
      </c>
      <c r="Q48" s="193"/>
      <c r="R48" s="193">
        <f t="shared" si="6"/>
        <v>0</v>
      </c>
      <c r="S48" s="203"/>
      <c r="T48" s="193">
        <f t="shared" si="7"/>
        <v>0</v>
      </c>
      <c r="U48" s="193"/>
      <c r="V48" s="193">
        <f t="shared" si="8"/>
        <v>0</v>
      </c>
      <c r="W48" s="193"/>
      <c r="X48" s="193">
        <f t="shared" si="9"/>
        <v>0</v>
      </c>
      <c r="Y48" s="193"/>
      <c r="Z48" s="193">
        <f t="shared" si="10"/>
        <v>0</v>
      </c>
      <c r="AA48" s="193"/>
      <c r="AB48" s="193">
        <f t="shared" si="11"/>
        <v>0</v>
      </c>
      <c r="AC48" s="193"/>
      <c r="AD48" s="193">
        <f t="shared" si="12"/>
        <v>0</v>
      </c>
      <c r="AE48" s="193"/>
      <c r="AF48" s="193">
        <f t="shared" si="13"/>
        <v>0</v>
      </c>
      <c r="AG48" s="193"/>
      <c r="AH48" s="204">
        <f t="shared" si="14"/>
        <v>0</v>
      </c>
      <c r="AI48" s="193"/>
      <c r="AJ48" s="193">
        <f t="shared" si="15"/>
        <v>0</v>
      </c>
      <c r="AK48" s="193"/>
      <c r="AL48" s="193">
        <f t="shared" si="16"/>
        <v>0</v>
      </c>
      <c r="AM48" s="203"/>
      <c r="AN48" s="203">
        <f t="shared" si="17"/>
        <v>0</v>
      </c>
      <c r="AO48" s="203"/>
      <c r="AP48" s="245">
        <f t="shared" si="18"/>
        <v>0</v>
      </c>
      <c r="AQ48" s="193"/>
      <c r="AR48" s="245">
        <f t="shared" si="19"/>
        <v>0</v>
      </c>
      <c r="AS48" s="193"/>
      <c r="AT48" s="245">
        <f t="shared" si="20"/>
        <v>0</v>
      </c>
      <c r="AU48" s="245"/>
      <c r="AV48" s="210">
        <f t="shared" si="21"/>
        <v>0</v>
      </c>
      <c r="AW48" s="245"/>
      <c r="AX48" s="210">
        <f t="shared" si="22"/>
        <v>0</v>
      </c>
      <c r="AY48" s="245"/>
      <c r="AZ48" s="210">
        <f t="shared" si="23"/>
        <v>0</v>
      </c>
      <c r="BA48" s="245"/>
      <c r="BB48" s="210">
        <f t="shared" si="24"/>
        <v>0</v>
      </c>
      <c r="BC48" s="193">
        <f t="shared" si="25"/>
        <v>0</v>
      </c>
      <c r="BD48" s="193">
        <f t="shared" si="26"/>
        <v>0</v>
      </c>
    </row>
    <row r="49" spans="1:56" ht="15">
      <c r="A49" s="97">
        <v>42</v>
      </c>
      <c r="B49" s="102" t="s">
        <v>11</v>
      </c>
      <c r="C49" s="297" t="s">
        <v>9</v>
      </c>
      <c r="D49" s="298">
        <v>480</v>
      </c>
      <c r="E49" s="193"/>
      <c r="F49" s="193">
        <f t="shared" si="0"/>
        <v>0</v>
      </c>
      <c r="G49" s="193"/>
      <c r="H49" s="193">
        <f t="shared" si="1"/>
        <v>0</v>
      </c>
      <c r="I49" s="193"/>
      <c r="J49" s="193">
        <f t="shared" si="2"/>
        <v>0</v>
      </c>
      <c r="K49" s="193"/>
      <c r="L49" s="193">
        <f t="shared" si="3"/>
        <v>0</v>
      </c>
      <c r="M49" s="193"/>
      <c r="N49" s="193">
        <f t="shared" si="4"/>
        <v>0</v>
      </c>
      <c r="O49" s="193"/>
      <c r="P49" s="193">
        <f t="shared" si="5"/>
        <v>0</v>
      </c>
      <c r="Q49" s="193"/>
      <c r="R49" s="193">
        <f t="shared" si="6"/>
        <v>0</v>
      </c>
      <c r="S49" s="203"/>
      <c r="T49" s="193">
        <f t="shared" si="7"/>
        <v>0</v>
      </c>
      <c r="U49" s="193"/>
      <c r="V49" s="193">
        <f t="shared" si="8"/>
        <v>0</v>
      </c>
      <c r="W49" s="193"/>
      <c r="X49" s="193">
        <f t="shared" si="9"/>
        <v>0</v>
      </c>
      <c r="Y49" s="193"/>
      <c r="Z49" s="193">
        <f t="shared" si="10"/>
        <v>0</v>
      </c>
      <c r="AA49" s="193"/>
      <c r="AB49" s="193">
        <f t="shared" si="11"/>
        <v>0</v>
      </c>
      <c r="AC49" s="193"/>
      <c r="AD49" s="193">
        <f t="shared" si="12"/>
        <v>0</v>
      </c>
      <c r="AE49" s="193"/>
      <c r="AF49" s="193">
        <f t="shared" si="13"/>
        <v>0</v>
      </c>
      <c r="AG49" s="193"/>
      <c r="AH49" s="204">
        <f t="shared" si="14"/>
        <v>0</v>
      </c>
      <c r="AI49" s="193"/>
      <c r="AJ49" s="193">
        <f t="shared" si="15"/>
        <v>0</v>
      </c>
      <c r="AK49" s="193"/>
      <c r="AL49" s="193">
        <f t="shared" si="16"/>
        <v>0</v>
      </c>
      <c r="AM49" s="203"/>
      <c r="AN49" s="203">
        <f t="shared" si="17"/>
        <v>0</v>
      </c>
      <c r="AO49" s="203"/>
      <c r="AP49" s="245">
        <f t="shared" si="18"/>
        <v>0</v>
      </c>
      <c r="AQ49" s="193"/>
      <c r="AR49" s="245">
        <f t="shared" si="19"/>
        <v>0</v>
      </c>
      <c r="AS49" s="193"/>
      <c r="AT49" s="245">
        <f t="shared" si="20"/>
        <v>0</v>
      </c>
      <c r="AU49" s="245"/>
      <c r="AV49" s="210">
        <f t="shared" si="21"/>
        <v>0</v>
      </c>
      <c r="AW49" s="245"/>
      <c r="AX49" s="210">
        <f t="shared" si="22"/>
        <v>0</v>
      </c>
      <c r="AY49" s="245"/>
      <c r="AZ49" s="210">
        <f t="shared" si="23"/>
        <v>0</v>
      </c>
      <c r="BA49" s="245"/>
      <c r="BB49" s="210">
        <f t="shared" si="24"/>
        <v>0</v>
      </c>
      <c r="BC49" s="193">
        <f t="shared" si="25"/>
        <v>0</v>
      </c>
      <c r="BD49" s="193">
        <f t="shared" si="26"/>
        <v>0</v>
      </c>
    </row>
    <row r="50" spans="1:56" ht="15">
      <c r="A50" s="97">
        <v>43</v>
      </c>
      <c r="B50" s="102" t="s">
        <v>12</v>
      </c>
      <c r="C50" s="297" t="s">
        <v>9</v>
      </c>
      <c r="D50" s="298">
        <v>520</v>
      </c>
      <c r="E50" s="193"/>
      <c r="F50" s="193">
        <f t="shared" si="0"/>
        <v>0</v>
      </c>
      <c r="G50" s="193"/>
      <c r="H50" s="193">
        <f t="shared" si="1"/>
        <v>0</v>
      </c>
      <c r="I50" s="193"/>
      <c r="J50" s="193">
        <f t="shared" si="2"/>
        <v>0</v>
      </c>
      <c r="K50" s="193"/>
      <c r="L50" s="193">
        <f t="shared" si="3"/>
        <v>0</v>
      </c>
      <c r="M50" s="193"/>
      <c r="N50" s="193">
        <f t="shared" si="4"/>
        <v>0</v>
      </c>
      <c r="O50" s="193"/>
      <c r="P50" s="193">
        <f t="shared" si="5"/>
        <v>0</v>
      </c>
      <c r="Q50" s="193"/>
      <c r="R50" s="193">
        <f t="shared" si="6"/>
        <v>0</v>
      </c>
      <c r="S50" s="203"/>
      <c r="T50" s="193">
        <f t="shared" si="7"/>
        <v>0</v>
      </c>
      <c r="U50" s="193"/>
      <c r="V50" s="193">
        <f t="shared" si="8"/>
        <v>0</v>
      </c>
      <c r="W50" s="193"/>
      <c r="X50" s="193">
        <f t="shared" si="9"/>
        <v>0</v>
      </c>
      <c r="Y50" s="193"/>
      <c r="Z50" s="193">
        <f t="shared" si="10"/>
        <v>0</v>
      </c>
      <c r="AA50" s="193"/>
      <c r="AB50" s="193">
        <f t="shared" si="11"/>
        <v>0</v>
      </c>
      <c r="AC50" s="193"/>
      <c r="AD50" s="193">
        <f t="shared" si="12"/>
        <v>0</v>
      </c>
      <c r="AE50" s="193"/>
      <c r="AF50" s="193">
        <f t="shared" si="13"/>
        <v>0</v>
      </c>
      <c r="AG50" s="193"/>
      <c r="AH50" s="204">
        <f t="shared" si="14"/>
        <v>0</v>
      </c>
      <c r="AI50" s="193"/>
      <c r="AJ50" s="193">
        <f t="shared" si="15"/>
        <v>0</v>
      </c>
      <c r="AK50" s="193"/>
      <c r="AL50" s="193">
        <f t="shared" si="16"/>
        <v>0</v>
      </c>
      <c r="AM50" s="203"/>
      <c r="AN50" s="203">
        <f t="shared" si="17"/>
        <v>0</v>
      </c>
      <c r="AO50" s="203"/>
      <c r="AP50" s="245">
        <f t="shared" si="18"/>
        <v>0</v>
      </c>
      <c r="AQ50" s="193"/>
      <c r="AR50" s="245">
        <f t="shared" si="19"/>
        <v>0</v>
      </c>
      <c r="AS50" s="193"/>
      <c r="AT50" s="245">
        <f t="shared" si="20"/>
        <v>0</v>
      </c>
      <c r="AU50" s="245"/>
      <c r="AV50" s="210">
        <f t="shared" si="21"/>
        <v>0</v>
      </c>
      <c r="AW50" s="245"/>
      <c r="AX50" s="210">
        <f t="shared" si="22"/>
        <v>0</v>
      </c>
      <c r="AY50" s="245"/>
      <c r="AZ50" s="210">
        <f t="shared" si="23"/>
        <v>0</v>
      </c>
      <c r="BA50" s="245"/>
      <c r="BB50" s="210">
        <f t="shared" si="24"/>
        <v>0</v>
      </c>
      <c r="BC50" s="193">
        <f t="shared" si="25"/>
        <v>0</v>
      </c>
      <c r="BD50" s="193">
        <f t="shared" si="26"/>
        <v>0</v>
      </c>
    </row>
    <row r="51" spans="1:56" ht="15">
      <c r="A51" s="97">
        <v>44</v>
      </c>
      <c r="B51" s="102" t="s">
        <v>27</v>
      </c>
      <c r="C51" s="297" t="s">
        <v>9</v>
      </c>
      <c r="D51" s="298">
        <v>550</v>
      </c>
      <c r="E51" s="193"/>
      <c r="F51" s="193">
        <f t="shared" si="0"/>
        <v>0</v>
      </c>
      <c r="G51" s="193"/>
      <c r="H51" s="193">
        <f t="shared" si="1"/>
        <v>0</v>
      </c>
      <c r="I51" s="193"/>
      <c r="J51" s="193">
        <f t="shared" si="2"/>
        <v>0</v>
      </c>
      <c r="K51" s="193"/>
      <c r="L51" s="193">
        <f t="shared" si="3"/>
        <v>0</v>
      </c>
      <c r="M51" s="193"/>
      <c r="N51" s="193">
        <f t="shared" si="4"/>
        <v>0</v>
      </c>
      <c r="O51" s="193"/>
      <c r="P51" s="193">
        <f t="shared" si="5"/>
        <v>0</v>
      </c>
      <c r="Q51" s="193"/>
      <c r="R51" s="193">
        <f t="shared" si="6"/>
        <v>0</v>
      </c>
      <c r="S51" s="203"/>
      <c r="T51" s="193">
        <f t="shared" si="7"/>
        <v>0</v>
      </c>
      <c r="U51" s="193"/>
      <c r="V51" s="193">
        <f t="shared" si="8"/>
        <v>0</v>
      </c>
      <c r="W51" s="193"/>
      <c r="X51" s="193">
        <f t="shared" si="9"/>
        <v>0</v>
      </c>
      <c r="Y51" s="193"/>
      <c r="Z51" s="193">
        <f t="shared" si="10"/>
        <v>0</v>
      </c>
      <c r="AA51" s="193"/>
      <c r="AB51" s="193">
        <f t="shared" si="11"/>
        <v>0</v>
      </c>
      <c r="AC51" s="193"/>
      <c r="AD51" s="193">
        <f t="shared" si="12"/>
        <v>0</v>
      </c>
      <c r="AE51" s="193"/>
      <c r="AF51" s="193">
        <f t="shared" si="13"/>
        <v>0</v>
      </c>
      <c r="AG51" s="193"/>
      <c r="AH51" s="204">
        <f t="shared" si="14"/>
        <v>0</v>
      </c>
      <c r="AI51" s="193"/>
      <c r="AJ51" s="193">
        <f t="shared" si="15"/>
        <v>0</v>
      </c>
      <c r="AK51" s="193"/>
      <c r="AL51" s="193">
        <f t="shared" si="16"/>
        <v>0</v>
      </c>
      <c r="AM51" s="203"/>
      <c r="AN51" s="203">
        <f t="shared" si="17"/>
        <v>0</v>
      </c>
      <c r="AO51" s="203"/>
      <c r="AP51" s="245">
        <f t="shared" si="18"/>
        <v>0</v>
      </c>
      <c r="AQ51" s="193"/>
      <c r="AR51" s="245">
        <f t="shared" si="19"/>
        <v>0</v>
      </c>
      <c r="AS51" s="193"/>
      <c r="AT51" s="245">
        <f t="shared" si="20"/>
        <v>0</v>
      </c>
      <c r="AU51" s="245"/>
      <c r="AV51" s="210">
        <f t="shared" si="21"/>
        <v>0</v>
      </c>
      <c r="AW51" s="245"/>
      <c r="AX51" s="210">
        <f t="shared" si="22"/>
        <v>0</v>
      </c>
      <c r="AY51" s="245"/>
      <c r="AZ51" s="210">
        <f t="shared" si="23"/>
        <v>0</v>
      </c>
      <c r="BA51" s="245"/>
      <c r="BB51" s="210">
        <f t="shared" si="24"/>
        <v>0</v>
      </c>
      <c r="BC51" s="193">
        <f t="shared" si="25"/>
        <v>0</v>
      </c>
      <c r="BD51" s="193">
        <f t="shared" si="26"/>
        <v>0</v>
      </c>
    </row>
    <row r="52" spans="1:56" ht="15">
      <c r="A52" s="97">
        <v>45</v>
      </c>
      <c r="B52" s="102" t="s">
        <v>14</v>
      </c>
      <c r="C52" s="297" t="s">
        <v>9</v>
      </c>
      <c r="D52" s="298">
        <v>700</v>
      </c>
      <c r="E52" s="193"/>
      <c r="F52" s="193">
        <f t="shared" si="0"/>
        <v>0</v>
      </c>
      <c r="G52" s="193"/>
      <c r="H52" s="193">
        <f t="shared" si="1"/>
        <v>0</v>
      </c>
      <c r="I52" s="193"/>
      <c r="J52" s="193">
        <f t="shared" si="2"/>
        <v>0</v>
      </c>
      <c r="K52" s="193"/>
      <c r="L52" s="193">
        <f t="shared" si="3"/>
        <v>0</v>
      </c>
      <c r="M52" s="193"/>
      <c r="N52" s="193">
        <f t="shared" si="4"/>
        <v>0</v>
      </c>
      <c r="O52" s="193"/>
      <c r="P52" s="193">
        <f t="shared" si="5"/>
        <v>0</v>
      </c>
      <c r="Q52" s="193"/>
      <c r="R52" s="193">
        <f t="shared" si="6"/>
        <v>0</v>
      </c>
      <c r="S52" s="203"/>
      <c r="T52" s="193">
        <f t="shared" si="7"/>
        <v>0</v>
      </c>
      <c r="U52" s="193"/>
      <c r="V52" s="193">
        <f t="shared" si="8"/>
        <v>0</v>
      </c>
      <c r="W52" s="193"/>
      <c r="X52" s="193">
        <f t="shared" si="9"/>
        <v>0</v>
      </c>
      <c r="Y52" s="193"/>
      <c r="Z52" s="193">
        <f t="shared" si="10"/>
        <v>0</v>
      </c>
      <c r="AA52" s="193"/>
      <c r="AB52" s="193">
        <f t="shared" si="11"/>
        <v>0</v>
      </c>
      <c r="AC52" s="193"/>
      <c r="AD52" s="193">
        <f t="shared" si="12"/>
        <v>0</v>
      </c>
      <c r="AE52" s="193"/>
      <c r="AF52" s="193">
        <f t="shared" si="13"/>
        <v>0</v>
      </c>
      <c r="AG52" s="193"/>
      <c r="AH52" s="204">
        <f t="shared" si="14"/>
        <v>0</v>
      </c>
      <c r="AI52" s="193"/>
      <c r="AJ52" s="193">
        <f t="shared" si="15"/>
        <v>0</v>
      </c>
      <c r="AK52" s="193"/>
      <c r="AL52" s="193">
        <f t="shared" si="16"/>
        <v>0</v>
      </c>
      <c r="AM52" s="203"/>
      <c r="AN52" s="203">
        <f t="shared" si="17"/>
        <v>0</v>
      </c>
      <c r="AO52" s="203"/>
      <c r="AP52" s="245">
        <f t="shared" si="18"/>
        <v>0</v>
      </c>
      <c r="AQ52" s="193"/>
      <c r="AR52" s="245">
        <f t="shared" si="19"/>
        <v>0</v>
      </c>
      <c r="AS52" s="193"/>
      <c r="AT52" s="245">
        <f t="shared" si="20"/>
        <v>0</v>
      </c>
      <c r="AU52" s="245"/>
      <c r="AV52" s="210">
        <f t="shared" si="21"/>
        <v>0</v>
      </c>
      <c r="AW52" s="245"/>
      <c r="AX52" s="210">
        <f t="shared" si="22"/>
        <v>0</v>
      </c>
      <c r="AY52" s="245"/>
      <c r="AZ52" s="210">
        <f t="shared" si="23"/>
        <v>0</v>
      </c>
      <c r="BA52" s="245"/>
      <c r="BB52" s="210">
        <f t="shared" si="24"/>
        <v>0</v>
      </c>
      <c r="BC52" s="193">
        <f t="shared" si="25"/>
        <v>0</v>
      </c>
      <c r="BD52" s="193">
        <f t="shared" si="26"/>
        <v>0</v>
      </c>
    </row>
    <row r="53" spans="1:56" ht="15">
      <c r="A53" s="97">
        <v>46</v>
      </c>
      <c r="B53" s="102" t="s">
        <v>15</v>
      </c>
      <c r="C53" s="297" t="s">
        <v>9</v>
      </c>
      <c r="D53" s="298">
        <v>870</v>
      </c>
      <c r="E53" s="193"/>
      <c r="F53" s="193">
        <f t="shared" si="0"/>
        <v>0</v>
      </c>
      <c r="G53" s="193"/>
      <c r="H53" s="193">
        <f t="shared" si="1"/>
        <v>0</v>
      </c>
      <c r="I53" s="193"/>
      <c r="J53" s="193">
        <f t="shared" si="2"/>
        <v>0</v>
      </c>
      <c r="K53" s="193"/>
      <c r="L53" s="193">
        <f t="shared" si="3"/>
        <v>0</v>
      </c>
      <c r="M53" s="193"/>
      <c r="N53" s="193">
        <f t="shared" si="4"/>
        <v>0</v>
      </c>
      <c r="O53" s="193"/>
      <c r="P53" s="193">
        <f t="shared" si="5"/>
        <v>0</v>
      </c>
      <c r="Q53" s="193"/>
      <c r="R53" s="193">
        <f t="shared" si="6"/>
        <v>0</v>
      </c>
      <c r="S53" s="203"/>
      <c r="T53" s="193">
        <f t="shared" si="7"/>
        <v>0</v>
      </c>
      <c r="U53" s="193"/>
      <c r="V53" s="193">
        <f t="shared" si="8"/>
        <v>0</v>
      </c>
      <c r="W53" s="193"/>
      <c r="X53" s="193">
        <f t="shared" si="9"/>
        <v>0</v>
      </c>
      <c r="Y53" s="193"/>
      <c r="Z53" s="193">
        <f t="shared" si="10"/>
        <v>0</v>
      </c>
      <c r="AA53" s="193"/>
      <c r="AB53" s="193">
        <f t="shared" si="11"/>
        <v>0</v>
      </c>
      <c r="AC53" s="193"/>
      <c r="AD53" s="193">
        <f t="shared" si="12"/>
        <v>0</v>
      </c>
      <c r="AE53" s="193"/>
      <c r="AF53" s="193">
        <f t="shared" si="13"/>
        <v>0</v>
      </c>
      <c r="AG53" s="193"/>
      <c r="AH53" s="204">
        <f t="shared" si="14"/>
        <v>0</v>
      </c>
      <c r="AI53" s="193"/>
      <c r="AJ53" s="193">
        <f t="shared" si="15"/>
        <v>0</v>
      </c>
      <c r="AK53" s="193"/>
      <c r="AL53" s="193">
        <f t="shared" si="16"/>
        <v>0</v>
      </c>
      <c r="AM53" s="203"/>
      <c r="AN53" s="203">
        <f t="shared" si="17"/>
        <v>0</v>
      </c>
      <c r="AO53" s="203"/>
      <c r="AP53" s="245">
        <f t="shared" si="18"/>
        <v>0</v>
      </c>
      <c r="AQ53" s="193"/>
      <c r="AR53" s="245">
        <f t="shared" si="19"/>
        <v>0</v>
      </c>
      <c r="AS53" s="193"/>
      <c r="AT53" s="245">
        <f t="shared" si="20"/>
        <v>0</v>
      </c>
      <c r="AU53" s="245"/>
      <c r="AV53" s="210">
        <f t="shared" si="21"/>
        <v>0</v>
      </c>
      <c r="AW53" s="245"/>
      <c r="AX53" s="210">
        <f t="shared" si="22"/>
        <v>0</v>
      </c>
      <c r="AY53" s="245"/>
      <c r="AZ53" s="210">
        <f t="shared" si="23"/>
        <v>0</v>
      </c>
      <c r="BA53" s="245"/>
      <c r="BB53" s="210">
        <f t="shared" si="24"/>
        <v>0</v>
      </c>
      <c r="BC53" s="193">
        <f t="shared" si="25"/>
        <v>0</v>
      </c>
      <c r="BD53" s="193">
        <f t="shared" si="26"/>
        <v>0</v>
      </c>
    </row>
    <row r="54" spans="1:56" ht="15">
      <c r="A54" s="97">
        <v>47</v>
      </c>
      <c r="B54" s="102" t="s">
        <v>84</v>
      </c>
      <c r="C54" s="297" t="s">
        <v>9</v>
      </c>
      <c r="D54" s="298">
        <v>980</v>
      </c>
      <c r="E54" s="193"/>
      <c r="F54" s="193">
        <f t="shared" si="0"/>
        <v>0</v>
      </c>
      <c r="G54" s="193"/>
      <c r="H54" s="193">
        <f t="shared" si="1"/>
        <v>0</v>
      </c>
      <c r="I54" s="193"/>
      <c r="J54" s="193">
        <f t="shared" si="2"/>
        <v>0</v>
      </c>
      <c r="K54" s="193"/>
      <c r="L54" s="193">
        <f t="shared" si="3"/>
        <v>0</v>
      </c>
      <c r="M54" s="193"/>
      <c r="N54" s="193">
        <f t="shared" si="4"/>
        <v>0</v>
      </c>
      <c r="O54" s="193"/>
      <c r="P54" s="193">
        <f t="shared" si="5"/>
        <v>0</v>
      </c>
      <c r="Q54" s="193"/>
      <c r="R54" s="193">
        <f t="shared" si="6"/>
        <v>0</v>
      </c>
      <c r="S54" s="203"/>
      <c r="T54" s="193">
        <f t="shared" si="7"/>
        <v>0</v>
      </c>
      <c r="U54" s="193"/>
      <c r="V54" s="193">
        <f t="shared" si="8"/>
        <v>0</v>
      </c>
      <c r="W54" s="193"/>
      <c r="X54" s="193">
        <f t="shared" si="9"/>
        <v>0</v>
      </c>
      <c r="Y54" s="193"/>
      <c r="Z54" s="193">
        <f t="shared" si="10"/>
        <v>0</v>
      </c>
      <c r="AA54" s="193"/>
      <c r="AB54" s="193">
        <f t="shared" si="11"/>
        <v>0</v>
      </c>
      <c r="AC54" s="193"/>
      <c r="AD54" s="193">
        <f t="shared" si="12"/>
        <v>0</v>
      </c>
      <c r="AE54" s="193"/>
      <c r="AF54" s="193">
        <f t="shared" si="13"/>
        <v>0</v>
      </c>
      <c r="AG54" s="193"/>
      <c r="AH54" s="204">
        <f t="shared" si="14"/>
        <v>0</v>
      </c>
      <c r="AI54" s="193"/>
      <c r="AJ54" s="193">
        <f t="shared" si="15"/>
        <v>0</v>
      </c>
      <c r="AK54" s="193"/>
      <c r="AL54" s="193">
        <f t="shared" si="16"/>
        <v>0</v>
      </c>
      <c r="AM54" s="203"/>
      <c r="AN54" s="203">
        <f t="shared" si="17"/>
        <v>0</v>
      </c>
      <c r="AO54" s="203"/>
      <c r="AP54" s="245">
        <f t="shared" si="18"/>
        <v>0</v>
      </c>
      <c r="AQ54" s="193"/>
      <c r="AR54" s="245">
        <f t="shared" si="19"/>
        <v>0</v>
      </c>
      <c r="AS54" s="193"/>
      <c r="AT54" s="245">
        <f t="shared" si="20"/>
        <v>0</v>
      </c>
      <c r="AU54" s="245"/>
      <c r="AV54" s="210">
        <f t="shared" si="21"/>
        <v>0</v>
      </c>
      <c r="AW54" s="245"/>
      <c r="AX54" s="210">
        <f t="shared" si="22"/>
        <v>0</v>
      </c>
      <c r="AY54" s="245"/>
      <c r="AZ54" s="210">
        <f t="shared" si="23"/>
        <v>0</v>
      </c>
      <c r="BA54" s="245"/>
      <c r="BB54" s="210">
        <f t="shared" si="24"/>
        <v>0</v>
      </c>
      <c r="BC54" s="193">
        <f t="shared" si="25"/>
        <v>0</v>
      </c>
      <c r="BD54" s="193">
        <f t="shared" si="26"/>
        <v>0</v>
      </c>
    </row>
    <row r="55" spans="1:56" ht="15">
      <c r="A55" s="97">
        <v>48</v>
      </c>
      <c r="B55" s="102" t="s">
        <v>25</v>
      </c>
      <c r="C55" s="297"/>
      <c r="D55" s="298"/>
      <c r="E55" s="193"/>
      <c r="F55" s="193">
        <f t="shared" si="0"/>
        <v>0</v>
      </c>
      <c r="G55" s="193"/>
      <c r="H55" s="193">
        <f t="shared" si="1"/>
        <v>0</v>
      </c>
      <c r="I55" s="193"/>
      <c r="J55" s="193">
        <f t="shared" si="2"/>
        <v>0</v>
      </c>
      <c r="K55" s="193"/>
      <c r="L55" s="193">
        <f t="shared" si="3"/>
        <v>0</v>
      </c>
      <c r="M55" s="193"/>
      <c r="N55" s="193">
        <f t="shared" si="4"/>
        <v>0</v>
      </c>
      <c r="O55" s="193"/>
      <c r="P55" s="193">
        <f t="shared" si="5"/>
        <v>0</v>
      </c>
      <c r="Q55" s="193"/>
      <c r="R55" s="193">
        <f t="shared" si="6"/>
        <v>0</v>
      </c>
      <c r="S55" s="203"/>
      <c r="T55" s="193">
        <f t="shared" si="7"/>
        <v>0</v>
      </c>
      <c r="U55" s="193"/>
      <c r="V55" s="193">
        <f t="shared" si="8"/>
        <v>0</v>
      </c>
      <c r="W55" s="193"/>
      <c r="X55" s="193">
        <f t="shared" si="9"/>
        <v>0</v>
      </c>
      <c r="Y55" s="193"/>
      <c r="Z55" s="193">
        <f t="shared" si="10"/>
        <v>0</v>
      </c>
      <c r="AA55" s="193"/>
      <c r="AB55" s="193">
        <f t="shared" si="11"/>
        <v>0</v>
      </c>
      <c r="AC55" s="193"/>
      <c r="AD55" s="193">
        <f t="shared" si="12"/>
        <v>0</v>
      </c>
      <c r="AE55" s="193"/>
      <c r="AF55" s="193">
        <f t="shared" si="13"/>
        <v>0</v>
      </c>
      <c r="AG55" s="193"/>
      <c r="AH55" s="204">
        <f t="shared" si="14"/>
        <v>0</v>
      </c>
      <c r="AI55" s="193"/>
      <c r="AJ55" s="193">
        <f t="shared" si="15"/>
        <v>0</v>
      </c>
      <c r="AK55" s="193"/>
      <c r="AL55" s="193">
        <f t="shared" si="16"/>
        <v>0</v>
      </c>
      <c r="AM55" s="203"/>
      <c r="AN55" s="203">
        <f t="shared" si="17"/>
        <v>0</v>
      </c>
      <c r="AO55" s="203"/>
      <c r="AP55" s="245">
        <f t="shared" si="18"/>
        <v>0</v>
      </c>
      <c r="AQ55" s="193"/>
      <c r="AR55" s="245">
        <f t="shared" si="19"/>
        <v>0</v>
      </c>
      <c r="AS55" s="193"/>
      <c r="AT55" s="245">
        <f t="shared" si="20"/>
        <v>0</v>
      </c>
      <c r="AU55" s="245"/>
      <c r="AV55" s="210">
        <f t="shared" si="21"/>
        <v>0</v>
      </c>
      <c r="AW55" s="245"/>
      <c r="AX55" s="210">
        <f t="shared" si="22"/>
        <v>0</v>
      </c>
      <c r="AY55" s="245"/>
      <c r="AZ55" s="210">
        <f t="shared" si="23"/>
        <v>0</v>
      </c>
      <c r="BA55" s="245"/>
      <c r="BB55" s="210">
        <f t="shared" si="24"/>
        <v>0</v>
      </c>
      <c r="BC55" s="193">
        <f t="shared" si="25"/>
        <v>0</v>
      </c>
      <c r="BD55" s="193">
        <f t="shared" si="26"/>
        <v>0</v>
      </c>
    </row>
    <row r="56" spans="1:56" ht="15">
      <c r="A56" s="97">
        <v>49</v>
      </c>
      <c r="B56" s="102" t="s">
        <v>8</v>
      </c>
      <c r="C56" s="297" t="s">
        <v>26</v>
      </c>
      <c r="D56" s="298">
        <v>200</v>
      </c>
      <c r="E56" s="193"/>
      <c r="F56" s="193">
        <f t="shared" si="0"/>
        <v>0</v>
      </c>
      <c r="G56" s="193"/>
      <c r="H56" s="193">
        <f t="shared" si="1"/>
        <v>0</v>
      </c>
      <c r="I56" s="193"/>
      <c r="J56" s="193">
        <f t="shared" si="2"/>
        <v>0</v>
      </c>
      <c r="K56" s="193"/>
      <c r="L56" s="193">
        <f t="shared" si="3"/>
        <v>0</v>
      </c>
      <c r="M56" s="193"/>
      <c r="N56" s="193">
        <f t="shared" si="4"/>
        <v>0</v>
      </c>
      <c r="O56" s="193"/>
      <c r="P56" s="193">
        <f t="shared" si="5"/>
        <v>0</v>
      </c>
      <c r="Q56" s="193"/>
      <c r="R56" s="193">
        <f t="shared" si="6"/>
        <v>0</v>
      </c>
      <c r="S56" s="203"/>
      <c r="T56" s="193">
        <f t="shared" si="7"/>
        <v>0</v>
      </c>
      <c r="U56" s="193"/>
      <c r="V56" s="193">
        <f t="shared" si="8"/>
        <v>0</v>
      </c>
      <c r="W56" s="193"/>
      <c r="X56" s="193">
        <f t="shared" si="9"/>
        <v>0</v>
      </c>
      <c r="Y56" s="193"/>
      <c r="Z56" s="193">
        <f t="shared" si="10"/>
        <v>0</v>
      </c>
      <c r="AA56" s="193"/>
      <c r="AB56" s="193">
        <f t="shared" si="11"/>
        <v>0</v>
      </c>
      <c r="AC56" s="193"/>
      <c r="AD56" s="193">
        <f t="shared" si="12"/>
        <v>0</v>
      </c>
      <c r="AE56" s="193"/>
      <c r="AF56" s="193">
        <f t="shared" si="13"/>
        <v>0</v>
      </c>
      <c r="AG56" s="193"/>
      <c r="AH56" s="204">
        <f t="shared" si="14"/>
        <v>0</v>
      </c>
      <c r="AI56" s="193"/>
      <c r="AJ56" s="193">
        <f t="shared" si="15"/>
        <v>0</v>
      </c>
      <c r="AK56" s="193"/>
      <c r="AL56" s="193">
        <f t="shared" si="16"/>
        <v>0</v>
      </c>
      <c r="AM56" s="203"/>
      <c r="AN56" s="203">
        <f t="shared" si="17"/>
        <v>0</v>
      </c>
      <c r="AO56" s="203"/>
      <c r="AP56" s="245">
        <f t="shared" si="18"/>
        <v>0</v>
      </c>
      <c r="AQ56" s="193"/>
      <c r="AR56" s="245">
        <f t="shared" si="19"/>
        <v>0</v>
      </c>
      <c r="AS56" s="193"/>
      <c r="AT56" s="245">
        <f t="shared" si="20"/>
        <v>0</v>
      </c>
      <c r="AU56" s="245"/>
      <c r="AV56" s="210">
        <f t="shared" si="21"/>
        <v>0</v>
      </c>
      <c r="AW56" s="245"/>
      <c r="AX56" s="210">
        <f t="shared" si="22"/>
        <v>0</v>
      </c>
      <c r="AY56" s="245"/>
      <c r="AZ56" s="210">
        <f t="shared" si="23"/>
        <v>0</v>
      </c>
      <c r="BA56" s="245"/>
      <c r="BB56" s="210">
        <f t="shared" si="24"/>
        <v>0</v>
      </c>
      <c r="BC56" s="193">
        <f t="shared" si="25"/>
        <v>0</v>
      </c>
      <c r="BD56" s="193">
        <f t="shared" si="26"/>
        <v>0</v>
      </c>
    </row>
    <row r="57" spans="1:56" ht="15">
      <c r="A57" s="97">
        <v>50</v>
      </c>
      <c r="B57" s="102" t="s">
        <v>10</v>
      </c>
      <c r="C57" s="297" t="s">
        <v>26</v>
      </c>
      <c r="D57" s="298">
        <v>250</v>
      </c>
      <c r="E57" s="193"/>
      <c r="F57" s="193">
        <f t="shared" si="0"/>
        <v>0</v>
      </c>
      <c r="G57" s="193"/>
      <c r="H57" s="193">
        <f t="shared" si="1"/>
        <v>0</v>
      </c>
      <c r="I57" s="193"/>
      <c r="J57" s="193">
        <f t="shared" si="2"/>
        <v>0</v>
      </c>
      <c r="K57" s="193"/>
      <c r="L57" s="193">
        <f t="shared" si="3"/>
        <v>0</v>
      </c>
      <c r="M57" s="193"/>
      <c r="N57" s="193">
        <f t="shared" si="4"/>
        <v>0</v>
      </c>
      <c r="O57" s="193"/>
      <c r="P57" s="193">
        <f t="shared" si="5"/>
        <v>0</v>
      </c>
      <c r="Q57" s="193"/>
      <c r="R57" s="193">
        <f t="shared" si="6"/>
        <v>0</v>
      </c>
      <c r="S57" s="203"/>
      <c r="T57" s="193">
        <f t="shared" si="7"/>
        <v>0</v>
      </c>
      <c r="U57" s="193"/>
      <c r="V57" s="193">
        <f t="shared" si="8"/>
        <v>0</v>
      </c>
      <c r="W57" s="193"/>
      <c r="X57" s="193">
        <f t="shared" si="9"/>
        <v>0</v>
      </c>
      <c r="Y57" s="193"/>
      <c r="Z57" s="193">
        <f t="shared" si="10"/>
        <v>0</v>
      </c>
      <c r="AA57" s="193"/>
      <c r="AB57" s="193">
        <f t="shared" si="11"/>
        <v>0</v>
      </c>
      <c r="AC57" s="193"/>
      <c r="AD57" s="193">
        <f t="shared" si="12"/>
        <v>0</v>
      </c>
      <c r="AE57" s="193"/>
      <c r="AF57" s="193">
        <f t="shared" si="13"/>
        <v>0</v>
      </c>
      <c r="AG57" s="193"/>
      <c r="AH57" s="204">
        <f t="shared" si="14"/>
        <v>0</v>
      </c>
      <c r="AI57" s="193"/>
      <c r="AJ57" s="193">
        <f t="shared" si="15"/>
        <v>0</v>
      </c>
      <c r="AK57" s="193"/>
      <c r="AL57" s="193">
        <f t="shared" si="16"/>
        <v>0</v>
      </c>
      <c r="AM57" s="203"/>
      <c r="AN57" s="203">
        <f t="shared" si="17"/>
        <v>0</v>
      </c>
      <c r="AO57" s="203"/>
      <c r="AP57" s="245">
        <f t="shared" si="18"/>
        <v>0</v>
      </c>
      <c r="AQ57" s="193"/>
      <c r="AR57" s="245">
        <f t="shared" si="19"/>
        <v>0</v>
      </c>
      <c r="AS57" s="193"/>
      <c r="AT57" s="245">
        <f t="shared" si="20"/>
        <v>0</v>
      </c>
      <c r="AU57" s="245"/>
      <c r="AV57" s="210">
        <f t="shared" si="21"/>
        <v>0</v>
      </c>
      <c r="AW57" s="245"/>
      <c r="AX57" s="210">
        <f t="shared" si="22"/>
        <v>0</v>
      </c>
      <c r="AY57" s="245"/>
      <c r="AZ57" s="210">
        <f t="shared" si="23"/>
        <v>0</v>
      </c>
      <c r="BA57" s="245"/>
      <c r="BB57" s="210">
        <f t="shared" si="24"/>
        <v>0</v>
      </c>
      <c r="BC57" s="193">
        <f t="shared" si="25"/>
        <v>0</v>
      </c>
      <c r="BD57" s="193">
        <f t="shared" si="26"/>
        <v>0</v>
      </c>
    </row>
    <row r="58" spans="1:56" ht="15">
      <c r="A58" s="97">
        <v>51</v>
      </c>
      <c r="B58" s="102" t="s">
        <v>11</v>
      </c>
      <c r="C58" s="297" t="s">
        <v>26</v>
      </c>
      <c r="D58" s="298">
        <v>300</v>
      </c>
      <c r="E58" s="193"/>
      <c r="F58" s="193">
        <f t="shared" si="0"/>
        <v>0</v>
      </c>
      <c r="G58" s="193"/>
      <c r="H58" s="193">
        <f t="shared" si="1"/>
        <v>0</v>
      </c>
      <c r="I58" s="193"/>
      <c r="J58" s="193">
        <f t="shared" si="2"/>
        <v>0</v>
      </c>
      <c r="K58" s="193"/>
      <c r="L58" s="193">
        <f t="shared" si="3"/>
        <v>0</v>
      </c>
      <c r="M58" s="193"/>
      <c r="N58" s="193">
        <f t="shared" si="4"/>
        <v>0</v>
      </c>
      <c r="O58" s="193"/>
      <c r="P58" s="193">
        <f t="shared" si="5"/>
        <v>0</v>
      </c>
      <c r="Q58" s="193"/>
      <c r="R58" s="193">
        <f t="shared" si="6"/>
        <v>0</v>
      </c>
      <c r="S58" s="203"/>
      <c r="T58" s="193">
        <f t="shared" si="7"/>
        <v>0</v>
      </c>
      <c r="U58" s="193"/>
      <c r="V58" s="193">
        <f t="shared" si="8"/>
        <v>0</v>
      </c>
      <c r="W58" s="193"/>
      <c r="X58" s="193">
        <f t="shared" si="9"/>
        <v>0</v>
      </c>
      <c r="Y58" s="193"/>
      <c r="Z58" s="193">
        <f t="shared" si="10"/>
        <v>0</v>
      </c>
      <c r="AA58" s="193"/>
      <c r="AB58" s="193">
        <f t="shared" si="11"/>
        <v>0</v>
      </c>
      <c r="AC58" s="193"/>
      <c r="AD58" s="193">
        <f t="shared" si="12"/>
        <v>0</v>
      </c>
      <c r="AE58" s="193"/>
      <c r="AF58" s="193">
        <f t="shared" si="13"/>
        <v>0</v>
      </c>
      <c r="AG58" s="193"/>
      <c r="AH58" s="204">
        <f t="shared" si="14"/>
        <v>0</v>
      </c>
      <c r="AI58" s="193"/>
      <c r="AJ58" s="193">
        <f t="shared" si="15"/>
        <v>0</v>
      </c>
      <c r="AK58" s="193"/>
      <c r="AL58" s="193">
        <f t="shared" si="16"/>
        <v>0</v>
      </c>
      <c r="AM58" s="203"/>
      <c r="AN58" s="203">
        <f t="shared" si="17"/>
        <v>0</v>
      </c>
      <c r="AO58" s="203"/>
      <c r="AP58" s="245">
        <f t="shared" si="18"/>
        <v>0</v>
      </c>
      <c r="AQ58" s="193"/>
      <c r="AR58" s="245">
        <f t="shared" si="19"/>
        <v>0</v>
      </c>
      <c r="AS58" s="245"/>
      <c r="AT58" s="245">
        <f t="shared" si="20"/>
        <v>0</v>
      </c>
      <c r="AU58" s="193"/>
      <c r="AV58" s="210">
        <f t="shared" si="21"/>
        <v>0</v>
      </c>
      <c r="AW58" s="245"/>
      <c r="AX58" s="210">
        <f t="shared" si="22"/>
        <v>0</v>
      </c>
      <c r="AY58" s="245"/>
      <c r="AZ58" s="210">
        <f t="shared" si="23"/>
        <v>0</v>
      </c>
      <c r="BA58" s="245"/>
      <c r="BB58" s="210">
        <f t="shared" si="24"/>
        <v>0</v>
      </c>
      <c r="BC58" s="193">
        <f t="shared" si="25"/>
        <v>0</v>
      </c>
      <c r="BD58" s="193">
        <f t="shared" si="26"/>
        <v>0</v>
      </c>
    </row>
    <row r="59" spans="1:56" ht="15">
      <c r="A59" s="97">
        <v>52</v>
      </c>
      <c r="B59" s="102" t="s">
        <v>12</v>
      </c>
      <c r="C59" s="297" t="s">
        <v>26</v>
      </c>
      <c r="D59" s="298">
        <v>350</v>
      </c>
      <c r="E59" s="193"/>
      <c r="F59" s="193">
        <f t="shared" si="0"/>
        <v>0</v>
      </c>
      <c r="G59" s="193"/>
      <c r="H59" s="193">
        <f t="shared" si="1"/>
        <v>0</v>
      </c>
      <c r="I59" s="193"/>
      <c r="J59" s="193">
        <f t="shared" si="2"/>
        <v>0</v>
      </c>
      <c r="K59" s="193"/>
      <c r="L59" s="193">
        <f t="shared" si="3"/>
        <v>0</v>
      </c>
      <c r="M59" s="193"/>
      <c r="N59" s="193">
        <f t="shared" si="4"/>
        <v>0</v>
      </c>
      <c r="O59" s="193"/>
      <c r="P59" s="193">
        <f t="shared" si="5"/>
        <v>0</v>
      </c>
      <c r="Q59" s="193"/>
      <c r="R59" s="193">
        <f t="shared" si="6"/>
        <v>0</v>
      </c>
      <c r="S59" s="203"/>
      <c r="T59" s="193">
        <f t="shared" si="7"/>
        <v>0</v>
      </c>
      <c r="U59" s="193"/>
      <c r="V59" s="193">
        <f t="shared" si="8"/>
        <v>0</v>
      </c>
      <c r="W59" s="193"/>
      <c r="X59" s="193">
        <f t="shared" si="9"/>
        <v>0</v>
      </c>
      <c r="Y59" s="193"/>
      <c r="Z59" s="193">
        <f t="shared" si="10"/>
        <v>0</v>
      </c>
      <c r="AA59" s="193"/>
      <c r="AB59" s="193">
        <f t="shared" si="11"/>
        <v>0</v>
      </c>
      <c r="AC59" s="193"/>
      <c r="AD59" s="193">
        <f t="shared" si="12"/>
        <v>0</v>
      </c>
      <c r="AE59" s="193"/>
      <c r="AF59" s="193">
        <f t="shared" si="13"/>
        <v>0</v>
      </c>
      <c r="AG59" s="193"/>
      <c r="AH59" s="204">
        <f t="shared" si="14"/>
        <v>0</v>
      </c>
      <c r="AI59" s="193"/>
      <c r="AJ59" s="193">
        <f t="shared" si="15"/>
        <v>0</v>
      </c>
      <c r="AK59" s="193"/>
      <c r="AL59" s="193">
        <f t="shared" si="16"/>
        <v>0</v>
      </c>
      <c r="AM59" s="203"/>
      <c r="AN59" s="203">
        <f t="shared" si="17"/>
        <v>0</v>
      </c>
      <c r="AO59" s="203"/>
      <c r="AP59" s="245">
        <f t="shared" si="18"/>
        <v>0</v>
      </c>
      <c r="AQ59" s="193"/>
      <c r="AR59" s="245">
        <f t="shared" si="19"/>
        <v>0</v>
      </c>
      <c r="AS59" s="245"/>
      <c r="AT59" s="245">
        <f t="shared" si="20"/>
        <v>0</v>
      </c>
      <c r="AU59" s="193"/>
      <c r="AV59" s="210">
        <f t="shared" si="21"/>
        <v>0</v>
      </c>
      <c r="AW59" s="245"/>
      <c r="AX59" s="210">
        <f t="shared" si="22"/>
        <v>0</v>
      </c>
      <c r="AY59" s="245"/>
      <c r="AZ59" s="210">
        <f t="shared" si="23"/>
        <v>0</v>
      </c>
      <c r="BA59" s="245"/>
      <c r="BB59" s="210">
        <f t="shared" si="24"/>
        <v>0</v>
      </c>
      <c r="BC59" s="193">
        <f t="shared" si="25"/>
        <v>0</v>
      </c>
      <c r="BD59" s="193">
        <f t="shared" si="26"/>
        <v>0</v>
      </c>
    </row>
    <row r="60" spans="1:56" ht="15">
      <c r="A60" s="97">
        <v>53</v>
      </c>
      <c r="B60" s="240" t="s">
        <v>195</v>
      </c>
      <c r="C60" s="297" t="s">
        <v>26</v>
      </c>
      <c r="D60" s="298">
        <v>400</v>
      </c>
      <c r="E60" s="193"/>
      <c r="F60" s="193">
        <f t="shared" si="0"/>
        <v>0</v>
      </c>
      <c r="G60" s="193"/>
      <c r="H60" s="193">
        <f t="shared" si="1"/>
        <v>0</v>
      </c>
      <c r="I60" s="193"/>
      <c r="J60" s="193">
        <f t="shared" si="2"/>
        <v>0</v>
      </c>
      <c r="K60" s="193"/>
      <c r="L60" s="193">
        <f t="shared" si="3"/>
        <v>0</v>
      </c>
      <c r="M60" s="193"/>
      <c r="N60" s="193">
        <f t="shared" si="4"/>
        <v>0</v>
      </c>
      <c r="O60" s="193"/>
      <c r="P60" s="193">
        <f t="shared" si="5"/>
        <v>0</v>
      </c>
      <c r="Q60" s="193"/>
      <c r="R60" s="193">
        <f t="shared" si="6"/>
        <v>0</v>
      </c>
      <c r="S60" s="203"/>
      <c r="T60" s="193">
        <f t="shared" si="7"/>
        <v>0</v>
      </c>
      <c r="U60" s="193"/>
      <c r="V60" s="193">
        <f t="shared" si="8"/>
        <v>0</v>
      </c>
      <c r="W60" s="193"/>
      <c r="X60" s="193">
        <f t="shared" si="9"/>
        <v>0</v>
      </c>
      <c r="Y60" s="193"/>
      <c r="Z60" s="193">
        <f t="shared" si="10"/>
        <v>0</v>
      </c>
      <c r="AA60" s="193"/>
      <c r="AB60" s="193">
        <f t="shared" si="11"/>
        <v>0</v>
      </c>
      <c r="AC60" s="193"/>
      <c r="AD60" s="193">
        <f t="shared" si="12"/>
        <v>0</v>
      </c>
      <c r="AE60" s="193"/>
      <c r="AF60" s="193">
        <f t="shared" si="13"/>
        <v>0</v>
      </c>
      <c r="AG60" s="193"/>
      <c r="AH60" s="204">
        <f t="shared" si="14"/>
        <v>0</v>
      </c>
      <c r="AI60" s="193"/>
      <c r="AJ60" s="193">
        <f t="shared" si="15"/>
        <v>0</v>
      </c>
      <c r="AK60" s="193"/>
      <c r="AL60" s="193">
        <f t="shared" si="16"/>
        <v>0</v>
      </c>
      <c r="AM60" s="203"/>
      <c r="AN60" s="203">
        <f t="shared" si="17"/>
        <v>0</v>
      </c>
      <c r="AO60" s="203"/>
      <c r="AP60" s="245">
        <f t="shared" si="18"/>
        <v>0</v>
      </c>
      <c r="AQ60" s="193"/>
      <c r="AR60" s="245">
        <f t="shared" si="19"/>
        <v>0</v>
      </c>
      <c r="AS60" s="245"/>
      <c r="AT60" s="245">
        <f t="shared" si="20"/>
        <v>0</v>
      </c>
      <c r="AU60" s="527"/>
      <c r="AV60" s="210">
        <f t="shared" si="21"/>
        <v>0</v>
      </c>
      <c r="AW60" s="245"/>
      <c r="AX60" s="210">
        <f t="shared" si="22"/>
        <v>0</v>
      </c>
      <c r="AY60" s="245"/>
      <c r="AZ60" s="210">
        <f t="shared" si="23"/>
        <v>0</v>
      </c>
      <c r="BA60" s="245"/>
      <c r="BB60" s="210">
        <f t="shared" si="24"/>
        <v>0</v>
      </c>
      <c r="BC60" s="193">
        <f t="shared" si="25"/>
        <v>0</v>
      </c>
      <c r="BD60" s="193">
        <f t="shared" si="26"/>
        <v>0</v>
      </c>
    </row>
    <row r="61" spans="1:56" ht="15">
      <c r="A61" s="97">
        <v>54</v>
      </c>
      <c r="B61" s="102" t="s">
        <v>19</v>
      </c>
      <c r="C61" s="297"/>
      <c r="D61" s="298"/>
      <c r="E61" s="193"/>
      <c r="F61" s="193">
        <f t="shared" si="0"/>
        <v>0</v>
      </c>
      <c r="G61" s="193"/>
      <c r="H61" s="193">
        <f t="shared" si="1"/>
        <v>0</v>
      </c>
      <c r="I61" s="193"/>
      <c r="J61" s="193">
        <f t="shared" si="2"/>
        <v>0</v>
      </c>
      <c r="K61" s="193"/>
      <c r="L61" s="193">
        <f t="shared" si="3"/>
        <v>0</v>
      </c>
      <c r="M61" s="193"/>
      <c r="N61" s="193">
        <f t="shared" si="4"/>
        <v>0</v>
      </c>
      <c r="O61" s="193"/>
      <c r="P61" s="193">
        <f t="shared" si="5"/>
        <v>0</v>
      </c>
      <c r="Q61" s="193"/>
      <c r="R61" s="193">
        <f t="shared" si="6"/>
        <v>0</v>
      </c>
      <c r="S61" s="203"/>
      <c r="T61" s="193">
        <f t="shared" si="7"/>
        <v>0</v>
      </c>
      <c r="U61" s="193"/>
      <c r="V61" s="193">
        <f t="shared" si="8"/>
        <v>0</v>
      </c>
      <c r="W61" s="193"/>
      <c r="X61" s="193">
        <f t="shared" si="9"/>
        <v>0</v>
      </c>
      <c r="Y61" s="193"/>
      <c r="Z61" s="193">
        <f t="shared" si="10"/>
        <v>0</v>
      </c>
      <c r="AA61" s="193"/>
      <c r="AB61" s="193">
        <f t="shared" si="11"/>
        <v>0</v>
      </c>
      <c r="AC61" s="193"/>
      <c r="AD61" s="193">
        <f t="shared" si="12"/>
        <v>0</v>
      </c>
      <c r="AE61" s="193"/>
      <c r="AF61" s="193">
        <f t="shared" si="13"/>
        <v>0</v>
      </c>
      <c r="AG61" s="193"/>
      <c r="AH61" s="204">
        <f t="shared" si="14"/>
        <v>0</v>
      </c>
      <c r="AI61" s="193"/>
      <c r="AJ61" s="193">
        <f t="shared" si="15"/>
        <v>0</v>
      </c>
      <c r="AK61" s="193"/>
      <c r="AL61" s="193">
        <f t="shared" si="16"/>
        <v>0</v>
      </c>
      <c r="AM61" s="203"/>
      <c r="AN61" s="203">
        <f t="shared" si="17"/>
        <v>0</v>
      </c>
      <c r="AO61" s="203"/>
      <c r="AP61" s="245">
        <f t="shared" si="18"/>
        <v>0</v>
      </c>
      <c r="AQ61" s="193"/>
      <c r="AR61" s="245">
        <f t="shared" si="19"/>
        <v>0</v>
      </c>
      <c r="AS61" s="245"/>
      <c r="AT61" s="245">
        <f t="shared" si="20"/>
        <v>0</v>
      </c>
      <c r="AU61" s="528"/>
      <c r="AV61" s="210">
        <f t="shared" si="21"/>
        <v>0</v>
      </c>
      <c r="AW61" s="245"/>
      <c r="AX61" s="210">
        <f t="shared" si="22"/>
        <v>0</v>
      </c>
      <c r="AY61" s="245"/>
      <c r="AZ61" s="210">
        <f t="shared" si="23"/>
        <v>0</v>
      </c>
      <c r="BA61" s="245"/>
      <c r="BB61" s="210">
        <f t="shared" si="24"/>
        <v>0</v>
      </c>
      <c r="BC61" s="193">
        <f t="shared" si="25"/>
        <v>0</v>
      </c>
      <c r="BD61" s="193">
        <f t="shared" si="26"/>
        <v>0</v>
      </c>
    </row>
    <row r="62" spans="1:56" ht="15">
      <c r="A62" s="97">
        <v>55</v>
      </c>
      <c r="B62" s="102" t="s">
        <v>18</v>
      </c>
      <c r="C62" s="297" t="s">
        <v>26</v>
      </c>
      <c r="D62" s="298">
        <v>3300</v>
      </c>
      <c r="E62" s="193"/>
      <c r="F62" s="193">
        <f t="shared" si="0"/>
        <v>0</v>
      </c>
      <c r="G62" s="193"/>
      <c r="H62" s="193">
        <f t="shared" si="1"/>
        <v>0</v>
      </c>
      <c r="I62" s="193"/>
      <c r="J62" s="193">
        <f t="shared" si="2"/>
        <v>0</v>
      </c>
      <c r="K62" s="193"/>
      <c r="L62" s="193">
        <f t="shared" si="3"/>
        <v>0</v>
      </c>
      <c r="M62" s="193"/>
      <c r="N62" s="193">
        <f t="shared" si="4"/>
        <v>0</v>
      </c>
      <c r="O62" s="193"/>
      <c r="P62" s="193">
        <f t="shared" si="5"/>
        <v>0</v>
      </c>
      <c r="Q62" s="193"/>
      <c r="R62" s="193">
        <f t="shared" si="6"/>
        <v>0</v>
      </c>
      <c r="S62" s="203"/>
      <c r="T62" s="193">
        <f t="shared" si="7"/>
        <v>0</v>
      </c>
      <c r="U62" s="193"/>
      <c r="V62" s="193">
        <f t="shared" si="8"/>
        <v>0</v>
      </c>
      <c r="W62" s="193"/>
      <c r="X62" s="193">
        <f t="shared" si="9"/>
        <v>0</v>
      </c>
      <c r="Y62" s="193"/>
      <c r="Z62" s="193">
        <f t="shared" si="10"/>
        <v>0</v>
      </c>
      <c r="AA62" s="193"/>
      <c r="AB62" s="193">
        <f t="shared" si="11"/>
        <v>0</v>
      </c>
      <c r="AC62" s="193"/>
      <c r="AD62" s="193">
        <f t="shared" si="12"/>
        <v>0</v>
      </c>
      <c r="AE62" s="193"/>
      <c r="AF62" s="193">
        <f t="shared" si="13"/>
        <v>0</v>
      </c>
      <c r="AG62" s="193"/>
      <c r="AH62" s="204">
        <f t="shared" si="14"/>
        <v>0</v>
      </c>
      <c r="AI62" s="193"/>
      <c r="AJ62" s="193">
        <f t="shared" si="15"/>
        <v>0</v>
      </c>
      <c r="AK62" s="193"/>
      <c r="AL62" s="193">
        <f t="shared" si="16"/>
        <v>0</v>
      </c>
      <c r="AM62" s="203"/>
      <c r="AN62" s="203">
        <f t="shared" si="17"/>
        <v>0</v>
      </c>
      <c r="AO62" s="203"/>
      <c r="AP62" s="245">
        <f t="shared" si="18"/>
        <v>0</v>
      </c>
      <c r="AQ62" s="193"/>
      <c r="AR62" s="245">
        <f t="shared" si="19"/>
        <v>0</v>
      </c>
      <c r="AS62" s="245"/>
      <c r="AT62" s="245">
        <f t="shared" si="20"/>
        <v>0</v>
      </c>
      <c r="AU62" s="526"/>
      <c r="AV62" s="210">
        <f t="shared" si="21"/>
        <v>0</v>
      </c>
      <c r="AW62" s="245"/>
      <c r="AX62" s="210">
        <f t="shared" si="22"/>
        <v>0</v>
      </c>
      <c r="AY62" s="245"/>
      <c r="AZ62" s="210">
        <f t="shared" si="23"/>
        <v>0</v>
      </c>
      <c r="BA62" s="245"/>
      <c r="BB62" s="210">
        <f t="shared" si="24"/>
        <v>0</v>
      </c>
      <c r="BC62" s="193">
        <f t="shared" si="25"/>
        <v>0</v>
      </c>
      <c r="BD62" s="193">
        <f t="shared" si="26"/>
        <v>0</v>
      </c>
    </row>
    <row r="63" spans="1:56" ht="15">
      <c r="A63" s="97">
        <v>56</v>
      </c>
      <c r="B63" s="102" t="s">
        <v>28</v>
      </c>
      <c r="C63" s="297" t="s">
        <v>26</v>
      </c>
      <c r="D63" s="298">
        <v>5500</v>
      </c>
      <c r="E63" s="193"/>
      <c r="F63" s="193">
        <f t="shared" si="0"/>
        <v>0</v>
      </c>
      <c r="G63" s="193"/>
      <c r="H63" s="193">
        <f t="shared" si="1"/>
        <v>0</v>
      </c>
      <c r="I63" s="193"/>
      <c r="J63" s="193">
        <f t="shared" si="2"/>
        <v>0</v>
      </c>
      <c r="K63" s="193"/>
      <c r="L63" s="193">
        <f t="shared" si="3"/>
        <v>0</v>
      </c>
      <c r="M63" s="193"/>
      <c r="N63" s="193">
        <f t="shared" si="4"/>
        <v>0</v>
      </c>
      <c r="O63" s="193"/>
      <c r="P63" s="193">
        <f t="shared" si="5"/>
        <v>0</v>
      </c>
      <c r="Q63" s="193"/>
      <c r="R63" s="193">
        <f t="shared" si="6"/>
        <v>0</v>
      </c>
      <c r="S63" s="203"/>
      <c r="T63" s="193">
        <f t="shared" si="7"/>
        <v>0</v>
      </c>
      <c r="U63" s="193"/>
      <c r="V63" s="193">
        <f t="shared" si="8"/>
        <v>0</v>
      </c>
      <c r="W63" s="193"/>
      <c r="X63" s="193">
        <f t="shared" si="9"/>
        <v>0</v>
      </c>
      <c r="Y63" s="193"/>
      <c r="Z63" s="193">
        <f t="shared" si="10"/>
        <v>0</v>
      </c>
      <c r="AA63" s="193"/>
      <c r="AB63" s="193">
        <f t="shared" si="11"/>
        <v>0</v>
      </c>
      <c r="AC63" s="193"/>
      <c r="AD63" s="193">
        <f t="shared" si="12"/>
        <v>0</v>
      </c>
      <c r="AE63" s="193"/>
      <c r="AF63" s="193">
        <f t="shared" si="13"/>
        <v>0</v>
      </c>
      <c r="AG63" s="193"/>
      <c r="AH63" s="204">
        <f t="shared" si="14"/>
        <v>0</v>
      </c>
      <c r="AI63" s="193"/>
      <c r="AJ63" s="193">
        <f t="shared" si="15"/>
        <v>0</v>
      </c>
      <c r="AK63" s="193"/>
      <c r="AL63" s="193">
        <f t="shared" si="16"/>
        <v>0</v>
      </c>
      <c r="AM63" s="203"/>
      <c r="AN63" s="203">
        <f t="shared" si="17"/>
        <v>0</v>
      </c>
      <c r="AO63" s="203"/>
      <c r="AP63" s="245">
        <f t="shared" si="18"/>
        <v>0</v>
      </c>
      <c r="AQ63" s="193"/>
      <c r="AR63" s="245">
        <f t="shared" si="19"/>
        <v>0</v>
      </c>
      <c r="AS63" s="245"/>
      <c r="AT63" s="245">
        <f t="shared" si="20"/>
        <v>0</v>
      </c>
      <c r="AU63" s="193"/>
      <c r="AV63" s="210">
        <f t="shared" si="21"/>
        <v>0</v>
      </c>
      <c r="AW63" s="245"/>
      <c r="AX63" s="210">
        <f t="shared" si="22"/>
        <v>0</v>
      </c>
      <c r="AY63" s="245"/>
      <c r="AZ63" s="210">
        <f t="shared" si="23"/>
        <v>0</v>
      </c>
      <c r="BA63" s="245"/>
      <c r="BB63" s="210">
        <f t="shared" si="24"/>
        <v>0</v>
      </c>
      <c r="BC63" s="193">
        <f t="shared" si="25"/>
        <v>0</v>
      </c>
      <c r="BD63" s="193">
        <f t="shared" si="26"/>
        <v>0</v>
      </c>
    </row>
    <row r="64" spans="1:56" ht="15">
      <c r="A64" s="97">
        <v>57</v>
      </c>
      <c r="B64" s="102" t="s">
        <v>29</v>
      </c>
      <c r="C64" s="297" t="s">
        <v>26</v>
      </c>
      <c r="D64" s="298">
        <v>6000</v>
      </c>
      <c r="E64" s="193"/>
      <c r="F64" s="193">
        <f t="shared" si="0"/>
        <v>0</v>
      </c>
      <c r="G64" s="193"/>
      <c r="H64" s="193">
        <f t="shared" si="1"/>
        <v>0</v>
      </c>
      <c r="I64" s="193"/>
      <c r="J64" s="193">
        <f t="shared" si="2"/>
        <v>0</v>
      </c>
      <c r="K64" s="193"/>
      <c r="L64" s="193">
        <f t="shared" si="3"/>
        <v>0</v>
      </c>
      <c r="M64" s="193"/>
      <c r="N64" s="193">
        <f t="shared" si="4"/>
        <v>0</v>
      </c>
      <c r="O64" s="193"/>
      <c r="P64" s="193">
        <f t="shared" si="5"/>
        <v>0</v>
      </c>
      <c r="Q64" s="193"/>
      <c r="R64" s="193">
        <f t="shared" si="6"/>
        <v>0</v>
      </c>
      <c r="S64" s="203"/>
      <c r="T64" s="193">
        <f t="shared" si="7"/>
        <v>0</v>
      </c>
      <c r="U64" s="193"/>
      <c r="V64" s="193">
        <f t="shared" si="8"/>
        <v>0</v>
      </c>
      <c r="W64" s="193"/>
      <c r="X64" s="193">
        <f t="shared" si="9"/>
        <v>0</v>
      </c>
      <c r="Y64" s="193"/>
      <c r="Z64" s="193">
        <f t="shared" si="10"/>
        <v>0</v>
      </c>
      <c r="AA64" s="193"/>
      <c r="AB64" s="193">
        <f t="shared" si="11"/>
        <v>0</v>
      </c>
      <c r="AC64" s="193"/>
      <c r="AD64" s="193">
        <f t="shared" si="12"/>
        <v>0</v>
      </c>
      <c r="AE64" s="193"/>
      <c r="AF64" s="193">
        <f t="shared" si="13"/>
        <v>0</v>
      </c>
      <c r="AG64" s="193"/>
      <c r="AH64" s="204">
        <f t="shared" si="14"/>
        <v>0</v>
      </c>
      <c r="AI64" s="193"/>
      <c r="AJ64" s="193">
        <f t="shared" si="15"/>
        <v>0</v>
      </c>
      <c r="AK64" s="193"/>
      <c r="AL64" s="193">
        <f t="shared" si="16"/>
        <v>0</v>
      </c>
      <c r="AM64" s="203"/>
      <c r="AN64" s="203">
        <f t="shared" si="17"/>
        <v>0</v>
      </c>
      <c r="AO64" s="203"/>
      <c r="AP64" s="245">
        <f t="shared" si="18"/>
        <v>0</v>
      </c>
      <c r="AQ64" s="193"/>
      <c r="AR64" s="245">
        <f t="shared" si="19"/>
        <v>0</v>
      </c>
      <c r="AS64" s="193"/>
      <c r="AT64" s="245">
        <f t="shared" si="20"/>
        <v>0</v>
      </c>
      <c r="AU64" s="245"/>
      <c r="AV64" s="210">
        <f t="shared" si="21"/>
        <v>0</v>
      </c>
      <c r="AW64" s="245"/>
      <c r="AX64" s="210">
        <f t="shared" si="22"/>
        <v>0</v>
      </c>
      <c r="AY64" s="245"/>
      <c r="AZ64" s="210">
        <f t="shared" si="23"/>
        <v>0</v>
      </c>
      <c r="BA64" s="245"/>
      <c r="BB64" s="210">
        <f t="shared" si="24"/>
        <v>0</v>
      </c>
      <c r="BC64" s="193">
        <f t="shared" si="25"/>
        <v>0</v>
      </c>
      <c r="BD64" s="193">
        <f t="shared" si="26"/>
        <v>0</v>
      </c>
    </row>
    <row r="65" spans="1:56" ht="15">
      <c r="A65" s="97">
        <v>58</v>
      </c>
      <c r="B65" s="102" t="s">
        <v>184</v>
      </c>
      <c r="C65" s="103" t="s">
        <v>45</v>
      </c>
      <c r="D65" s="298">
        <v>140</v>
      </c>
      <c r="E65" s="193"/>
      <c r="F65" s="193">
        <f t="shared" si="0"/>
        <v>0</v>
      </c>
      <c r="G65" s="193"/>
      <c r="H65" s="193">
        <f t="shared" si="1"/>
        <v>0</v>
      </c>
      <c r="I65" s="193"/>
      <c r="J65" s="193">
        <f t="shared" si="2"/>
        <v>0</v>
      </c>
      <c r="K65" s="193"/>
      <c r="L65" s="193">
        <f t="shared" si="3"/>
        <v>0</v>
      </c>
      <c r="M65" s="193"/>
      <c r="N65" s="193">
        <f t="shared" si="4"/>
        <v>0</v>
      </c>
      <c r="O65" s="193"/>
      <c r="P65" s="193">
        <f t="shared" si="5"/>
        <v>0</v>
      </c>
      <c r="Q65" s="193"/>
      <c r="R65" s="193">
        <f t="shared" si="6"/>
        <v>0</v>
      </c>
      <c r="S65" s="203"/>
      <c r="T65" s="193">
        <f t="shared" si="7"/>
        <v>0</v>
      </c>
      <c r="U65" s="193"/>
      <c r="V65" s="193">
        <f t="shared" si="8"/>
        <v>0</v>
      </c>
      <c r="W65" s="193"/>
      <c r="X65" s="193">
        <f t="shared" si="9"/>
        <v>0</v>
      </c>
      <c r="Y65" s="193"/>
      <c r="Z65" s="193">
        <f t="shared" si="10"/>
        <v>0</v>
      </c>
      <c r="AA65" s="193"/>
      <c r="AB65" s="193">
        <f t="shared" si="11"/>
        <v>0</v>
      </c>
      <c r="AC65" s="193"/>
      <c r="AD65" s="193">
        <f t="shared" si="12"/>
        <v>0</v>
      </c>
      <c r="AE65" s="193"/>
      <c r="AF65" s="193">
        <f t="shared" si="13"/>
        <v>0</v>
      </c>
      <c r="AG65" s="193"/>
      <c r="AH65" s="204">
        <f t="shared" si="14"/>
        <v>0</v>
      </c>
      <c r="AI65" s="193"/>
      <c r="AJ65" s="193">
        <f t="shared" si="15"/>
        <v>0</v>
      </c>
      <c r="AK65" s="193"/>
      <c r="AL65" s="193">
        <f t="shared" si="16"/>
        <v>0</v>
      </c>
      <c r="AM65" s="203"/>
      <c r="AN65" s="203">
        <f t="shared" si="17"/>
        <v>0</v>
      </c>
      <c r="AO65" s="203"/>
      <c r="AP65" s="245">
        <f t="shared" si="18"/>
        <v>0</v>
      </c>
      <c r="AQ65" s="193"/>
      <c r="AR65" s="245">
        <f t="shared" si="19"/>
        <v>0</v>
      </c>
      <c r="AS65" s="193"/>
      <c r="AT65" s="245">
        <f t="shared" si="20"/>
        <v>0</v>
      </c>
      <c r="AU65" s="245"/>
      <c r="AV65" s="210">
        <f t="shared" si="21"/>
        <v>0</v>
      </c>
      <c r="AW65" s="245"/>
      <c r="AX65" s="210">
        <f t="shared" si="22"/>
        <v>0</v>
      </c>
      <c r="AY65" s="245"/>
      <c r="AZ65" s="210">
        <f t="shared" si="23"/>
        <v>0</v>
      </c>
      <c r="BA65" s="245"/>
      <c r="BB65" s="210">
        <f t="shared" si="24"/>
        <v>0</v>
      </c>
      <c r="BC65" s="193">
        <f t="shared" si="25"/>
        <v>0</v>
      </c>
      <c r="BD65" s="193">
        <f t="shared" si="26"/>
        <v>0</v>
      </c>
    </row>
    <row r="66" spans="1:56" ht="15">
      <c r="A66" s="97">
        <v>59</v>
      </c>
      <c r="B66" s="110" t="s">
        <v>30</v>
      </c>
      <c r="C66" s="103"/>
      <c r="D66" s="298"/>
      <c r="E66" s="193"/>
      <c r="F66" s="193">
        <f t="shared" si="0"/>
        <v>0</v>
      </c>
      <c r="G66" s="193"/>
      <c r="H66" s="193">
        <f t="shared" si="1"/>
        <v>0</v>
      </c>
      <c r="I66" s="193"/>
      <c r="J66" s="193">
        <f t="shared" si="2"/>
        <v>0</v>
      </c>
      <c r="K66" s="193"/>
      <c r="L66" s="193">
        <f t="shared" si="3"/>
        <v>0</v>
      </c>
      <c r="M66" s="193"/>
      <c r="N66" s="193">
        <f t="shared" si="4"/>
        <v>0</v>
      </c>
      <c r="O66" s="193"/>
      <c r="P66" s="193">
        <f t="shared" si="5"/>
        <v>0</v>
      </c>
      <c r="Q66" s="193"/>
      <c r="R66" s="193">
        <f t="shared" si="6"/>
        <v>0</v>
      </c>
      <c r="S66" s="203"/>
      <c r="T66" s="193">
        <f t="shared" si="7"/>
        <v>0</v>
      </c>
      <c r="U66" s="193"/>
      <c r="V66" s="193">
        <f t="shared" si="8"/>
        <v>0</v>
      </c>
      <c r="W66" s="193"/>
      <c r="X66" s="193">
        <f t="shared" si="9"/>
        <v>0</v>
      </c>
      <c r="Y66" s="193"/>
      <c r="Z66" s="193">
        <f t="shared" si="10"/>
        <v>0</v>
      </c>
      <c r="AA66" s="193"/>
      <c r="AB66" s="193">
        <f t="shared" si="11"/>
        <v>0</v>
      </c>
      <c r="AC66" s="193"/>
      <c r="AD66" s="193">
        <f t="shared" si="12"/>
        <v>0</v>
      </c>
      <c r="AE66" s="193"/>
      <c r="AF66" s="193">
        <f t="shared" si="13"/>
        <v>0</v>
      </c>
      <c r="AG66" s="193"/>
      <c r="AH66" s="204">
        <f t="shared" si="14"/>
        <v>0</v>
      </c>
      <c r="AI66" s="193"/>
      <c r="AJ66" s="193">
        <f t="shared" si="15"/>
        <v>0</v>
      </c>
      <c r="AK66" s="193"/>
      <c r="AL66" s="193">
        <f t="shared" si="16"/>
        <v>0</v>
      </c>
      <c r="AM66" s="203"/>
      <c r="AN66" s="203">
        <f t="shared" si="17"/>
        <v>0</v>
      </c>
      <c r="AO66" s="203"/>
      <c r="AP66" s="245">
        <f t="shared" si="18"/>
        <v>0</v>
      </c>
      <c r="AQ66" s="193"/>
      <c r="AR66" s="245">
        <f t="shared" si="19"/>
        <v>0</v>
      </c>
      <c r="AS66" s="193"/>
      <c r="AT66" s="245">
        <f t="shared" si="20"/>
        <v>0</v>
      </c>
      <c r="AU66" s="245"/>
      <c r="AV66" s="210">
        <f t="shared" si="21"/>
        <v>0</v>
      </c>
      <c r="AW66" s="245"/>
      <c r="AX66" s="210">
        <f t="shared" si="22"/>
        <v>0</v>
      </c>
      <c r="AY66" s="245"/>
      <c r="AZ66" s="210">
        <f t="shared" si="23"/>
        <v>0</v>
      </c>
      <c r="BA66" s="245"/>
      <c r="BB66" s="210">
        <f t="shared" si="24"/>
        <v>0</v>
      </c>
      <c r="BC66" s="193">
        <f t="shared" si="25"/>
        <v>0</v>
      </c>
      <c r="BD66" s="193">
        <f t="shared" si="26"/>
        <v>0</v>
      </c>
    </row>
    <row r="67" spans="1:56" ht="15">
      <c r="A67" s="97">
        <v>60</v>
      </c>
      <c r="B67" s="240" t="s">
        <v>216</v>
      </c>
      <c r="C67" s="103" t="s">
        <v>9</v>
      </c>
      <c r="D67" s="298">
        <v>280</v>
      </c>
      <c r="E67" s="193"/>
      <c r="F67" s="193">
        <f t="shared" si="0"/>
        <v>0</v>
      </c>
      <c r="G67" s="193"/>
      <c r="H67" s="193">
        <f t="shared" si="1"/>
        <v>0</v>
      </c>
      <c r="I67" s="193"/>
      <c r="J67" s="193">
        <f t="shared" si="2"/>
        <v>0</v>
      </c>
      <c r="K67" s="193"/>
      <c r="L67" s="193">
        <f t="shared" si="3"/>
        <v>0</v>
      </c>
      <c r="M67" s="193"/>
      <c r="N67" s="193">
        <f t="shared" si="4"/>
        <v>0</v>
      </c>
      <c r="O67" s="193"/>
      <c r="P67" s="193">
        <f t="shared" si="5"/>
        <v>0</v>
      </c>
      <c r="Q67" s="193"/>
      <c r="R67" s="193">
        <f t="shared" si="6"/>
        <v>0</v>
      </c>
      <c r="S67" s="203"/>
      <c r="T67" s="193">
        <f t="shared" si="7"/>
        <v>0</v>
      </c>
      <c r="U67" s="193"/>
      <c r="V67" s="193">
        <f t="shared" si="8"/>
        <v>0</v>
      </c>
      <c r="W67" s="193"/>
      <c r="X67" s="193">
        <f t="shared" si="9"/>
        <v>0</v>
      </c>
      <c r="Y67" s="193"/>
      <c r="Z67" s="193">
        <f t="shared" si="10"/>
        <v>0</v>
      </c>
      <c r="AA67" s="193"/>
      <c r="AB67" s="193">
        <f t="shared" si="11"/>
        <v>0</v>
      </c>
      <c r="AC67" s="193"/>
      <c r="AD67" s="193">
        <f t="shared" si="12"/>
        <v>0</v>
      </c>
      <c r="AE67" s="193"/>
      <c r="AF67" s="193">
        <f t="shared" si="13"/>
        <v>0</v>
      </c>
      <c r="AG67" s="193"/>
      <c r="AH67" s="204">
        <f t="shared" si="14"/>
        <v>0</v>
      </c>
      <c r="AI67" s="193"/>
      <c r="AJ67" s="193">
        <f t="shared" si="15"/>
        <v>0</v>
      </c>
      <c r="AK67" s="193"/>
      <c r="AL67" s="193">
        <f t="shared" si="16"/>
        <v>0</v>
      </c>
      <c r="AM67" s="203"/>
      <c r="AN67" s="203">
        <f t="shared" si="17"/>
        <v>0</v>
      </c>
      <c r="AO67" s="203"/>
      <c r="AP67" s="245">
        <f t="shared" si="18"/>
        <v>0</v>
      </c>
      <c r="AQ67" s="193"/>
      <c r="AR67" s="245">
        <f t="shared" si="19"/>
        <v>0</v>
      </c>
      <c r="AS67" s="193"/>
      <c r="AT67" s="245">
        <f t="shared" si="20"/>
        <v>0</v>
      </c>
      <c r="AU67" s="245"/>
      <c r="AV67" s="210">
        <f t="shared" si="21"/>
        <v>0</v>
      </c>
      <c r="AW67" s="245"/>
      <c r="AX67" s="210">
        <f t="shared" si="22"/>
        <v>0</v>
      </c>
      <c r="AY67" s="245"/>
      <c r="AZ67" s="210">
        <f t="shared" si="23"/>
        <v>0</v>
      </c>
      <c r="BA67" s="245"/>
      <c r="BB67" s="210">
        <f t="shared" si="24"/>
        <v>0</v>
      </c>
      <c r="BC67" s="193">
        <f t="shared" si="25"/>
        <v>0</v>
      </c>
      <c r="BD67" s="193">
        <f t="shared" si="26"/>
        <v>0</v>
      </c>
    </row>
    <row r="68" spans="1:56" ht="15">
      <c r="A68" s="97">
        <v>61</v>
      </c>
      <c r="B68" s="240" t="s">
        <v>180</v>
      </c>
      <c r="C68" s="103" t="s">
        <v>9</v>
      </c>
      <c r="D68" s="298">
        <v>650</v>
      </c>
      <c r="E68" s="193"/>
      <c r="F68" s="193">
        <f t="shared" si="0"/>
        <v>0</v>
      </c>
      <c r="G68" s="193"/>
      <c r="H68" s="193">
        <f t="shared" si="1"/>
        <v>0</v>
      </c>
      <c r="I68" s="193"/>
      <c r="J68" s="193">
        <f t="shared" si="2"/>
        <v>0</v>
      </c>
      <c r="K68" s="193"/>
      <c r="L68" s="193">
        <f t="shared" si="3"/>
        <v>0</v>
      </c>
      <c r="M68" s="193"/>
      <c r="N68" s="193">
        <f t="shared" si="4"/>
        <v>0</v>
      </c>
      <c r="O68" s="193"/>
      <c r="P68" s="193">
        <f t="shared" si="5"/>
        <v>0</v>
      </c>
      <c r="Q68" s="193"/>
      <c r="R68" s="193">
        <f t="shared" si="6"/>
        <v>0</v>
      </c>
      <c r="S68" s="203">
        <v>30</v>
      </c>
      <c r="T68" s="193">
        <f t="shared" si="7"/>
        <v>19500</v>
      </c>
      <c r="U68" s="193"/>
      <c r="V68" s="193">
        <f t="shared" si="8"/>
        <v>0</v>
      </c>
      <c r="W68" s="193"/>
      <c r="X68" s="193">
        <f t="shared" si="9"/>
        <v>0</v>
      </c>
      <c r="Y68" s="193"/>
      <c r="Z68" s="193">
        <f t="shared" si="10"/>
        <v>0</v>
      </c>
      <c r="AA68" s="193"/>
      <c r="AB68" s="193">
        <f t="shared" si="11"/>
        <v>0</v>
      </c>
      <c r="AC68" s="193"/>
      <c r="AD68" s="193">
        <f t="shared" si="12"/>
        <v>0</v>
      </c>
      <c r="AE68" s="193"/>
      <c r="AF68" s="193">
        <f t="shared" si="13"/>
        <v>0</v>
      </c>
      <c r="AG68" s="193"/>
      <c r="AH68" s="204">
        <f t="shared" si="14"/>
        <v>0</v>
      </c>
      <c r="AI68" s="193"/>
      <c r="AJ68" s="193">
        <f t="shared" si="15"/>
        <v>0</v>
      </c>
      <c r="AK68" s="193"/>
      <c r="AL68" s="193">
        <f t="shared" si="16"/>
        <v>0</v>
      </c>
      <c r="AM68" s="203"/>
      <c r="AN68" s="203">
        <f t="shared" si="17"/>
        <v>0</v>
      </c>
      <c r="AO68" s="203"/>
      <c r="AP68" s="245">
        <f t="shared" si="18"/>
        <v>0</v>
      </c>
      <c r="AQ68" s="193"/>
      <c r="AR68" s="245">
        <f t="shared" si="19"/>
        <v>0</v>
      </c>
      <c r="AS68" s="193"/>
      <c r="AT68" s="245">
        <f t="shared" si="20"/>
        <v>0</v>
      </c>
      <c r="AU68" s="245"/>
      <c r="AV68" s="210">
        <f t="shared" si="21"/>
        <v>0</v>
      </c>
      <c r="AW68" s="245"/>
      <c r="AX68" s="210">
        <f t="shared" si="22"/>
        <v>0</v>
      </c>
      <c r="AY68" s="245"/>
      <c r="AZ68" s="210">
        <f t="shared" si="23"/>
        <v>0</v>
      </c>
      <c r="BA68" s="245"/>
      <c r="BB68" s="210">
        <f t="shared" si="24"/>
        <v>0</v>
      </c>
      <c r="BC68" s="193">
        <f t="shared" si="25"/>
        <v>30</v>
      </c>
      <c r="BD68" s="193">
        <f t="shared" si="26"/>
        <v>19500</v>
      </c>
    </row>
    <row r="69" spans="1:56" ht="15">
      <c r="A69" s="97">
        <v>62</v>
      </c>
      <c r="B69" s="240" t="s">
        <v>181</v>
      </c>
      <c r="C69" s="103" t="s">
        <v>9</v>
      </c>
      <c r="D69" s="298">
        <v>1500</v>
      </c>
      <c r="E69" s="193"/>
      <c r="F69" s="193">
        <f t="shared" si="0"/>
        <v>0</v>
      </c>
      <c r="G69" s="193"/>
      <c r="H69" s="193">
        <f t="shared" si="1"/>
        <v>0</v>
      </c>
      <c r="I69" s="193"/>
      <c r="J69" s="193">
        <f t="shared" si="2"/>
        <v>0</v>
      </c>
      <c r="K69" s="193"/>
      <c r="L69" s="193">
        <f t="shared" si="3"/>
        <v>0</v>
      </c>
      <c r="M69" s="193"/>
      <c r="N69" s="193">
        <f t="shared" si="4"/>
        <v>0</v>
      </c>
      <c r="O69" s="193"/>
      <c r="P69" s="193">
        <f t="shared" si="5"/>
        <v>0</v>
      </c>
      <c r="Q69" s="193"/>
      <c r="R69" s="193">
        <f t="shared" si="6"/>
        <v>0</v>
      </c>
      <c r="S69" s="203"/>
      <c r="T69" s="193">
        <f t="shared" si="7"/>
        <v>0</v>
      </c>
      <c r="U69" s="193"/>
      <c r="V69" s="193">
        <f t="shared" si="8"/>
        <v>0</v>
      </c>
      <c r="W69" s="193"/>
      <c r="X69" s="193">
        <f t="shared" si="9"/>
        <v>0</v>
      </c>
      <c r="Y69" s="193"/>
      <c r="Z69" s="193">
        <f t="shared" si="10"/>
        <v>0</v>
      </c>
      <c r="AA69" s="193"/>
      <c r="AB69" s="193">
        <f t="shared" si="11"/>
        <v>0</v>
      </c>
      <c r="AC69" s="193"/>
      <c r="AD69" s="193">
        <f t="shared" si="12"/>
        <v>0</v>
      </c>
      <c r="AE69" s="193"/>
      <c r="AF69" s="193">
        <f t="shared" si="13"/>
        <v>0</v>
      </c>
      <c r="AG69" s="193"/>
      <c r="AH69" s="204">
        <f t="shared" si="14"/>
        <v>0</v>
      </c>
      <c r="AI69" s="193"/>
      <c r="AJ69" s="193">
        <f t="shared" si="15"/>
        <v>0</v>
      </c>
      <c r="AK69" s="193"/>
      <c r="AL69" s="193">
        <f t="shared" si="16"/>
        <v>0</v>
      </c>
      <c r="AM69" s="203"/>
      <c r="AN69" s="203">
        <f t="shared" si="17"/>
        <v>0</v>
      </c>
      <c r="AO69" s="203"/>
      <c r="AP69" s="245">
        <f t="shared" si="18"/>
        <v>0</v>
      </c>
      <c r="AQ69" s="193"/>
      <c r="AR69" s="245">
        <f t="shared" si="19"/>
        <v>0</v>
      </c>
      <c r="AS69" s="193"/>
      <c r="AT69" s="245">
        <f t="shared" si="20"/>
        <v>0</v>
      </c>
      <c r="AU69" s="245"/>
      <c r="AV69" s="210">
        <f t="shared" si="21"/>
        <v>0</v>
      </c>
      <c r="AW69" s="245"/>
      <c r="AX69" s="210">
        <f t="shared" si="22"/>
        <v>0</v>
      </c>
      <c r="AY69" s="245"/>
      <c r="AZ69" s="210">
        <f t="shared" si="23"/>
        <v>0</v>
      </c>
      <c r="BA69" s="245"/>
      <c r="BB69" s="210">
        <f t="shared" si="24"/>
        <v>0</v>
      </c>
      <c r="BC69" s="193">
        <f t="shared" si="25"/>
        <v>0</v>
      </c>
      <c r="BD69" s="193">
        <f t="shared" si="26"/>
        <v>0</v>
      </c>
    </row>
    <row r="70" spans="1:56" ht="15">
      <c r="A70" s="96">
        <v>63</v>
      </c>
      <c r="B70" s="342" t="s">
        <v>152</v>
      </c>
      <c r="C70" s="103" t="s">
        <v>100</v>
      </c>
      <c r="D70" s="298">
        <v>250</v>
      </c>
      <c r="E70" s="193"/>
      <c r="F70" s="193">
        <f t="shared" si="0"/>
        <v>0</v>
      </c>
      <c r="G70" s="193"/>
      <c r="H70" s="193">
        <f t="shared" si="1"/>
        <v>0</v>
      </c>
      <c r="I70" s="193"/>
      <c r="J70" s="193">
        <f t="shared" si="2"/>
        <v>0</v>
      </c>
      <c r="K70" s="193"/>
      <c r="L70" s="193">
        <f t="shared" si="3"/>
        <v>0</v>
      </c>
      <c r="M70" s="193"/>
      <c r="N70" s="193">
        <f t="shared" si="4"/>
        <v>0</v>
      </c>
      <c r="O70" s="193"/>
      <c r="P70" s="193">
        <f t="shared" si="5"/>
        <v>0</v>
      </c>
      <c r="Q70" s="193"/>
      <c r="R70" s="193">
        <f t="shared" si="6"/>
        <v>0</v>
      </c>
      <c r="S70" s="203"/>
      <c r="T70" s="193">
        <f t="shared" si="7"/>
        <v>0</v>
      </c>
      <c r="U70" s="193"/>
      <c r="V70" s="193">
        <f t="shared" si="8"/>
        <v>0</v>
      </c>
      <c r="W70" s="193"/>
      <c r="X70" s="193">
        <f t="shared" si="9"/>
        <v>0</v>
      </c>
      <c r="Y70" s="193"/>
      <c r="Z70" s="193">
        <f t="shared" si="10"/>
        <v>0</v>
      </c>
      <c r="AA70" s="193"/>
      <c r="AB70" s="193">
        <f t="shared" si="11"/>
        <v>0</v>
      </c>
      <c r="AC70" s="193"/>
      <c r="AD70" s="193">
        <f t="shared" si="12"/>
        <v>0</v>
      </c>
      <c r="AE70" s="193"/>
      <c r="AF70" s="193">
        <f t="shared" si="13"/>
        <v>0</v>
      </c>
      <c r="AG70" s="193"/>
      <c r="AH70" s="204">
        <f t="shared" si="14"/>
        <v>0</v>
      </c>
      <c r="AI70" s="193"/>
      <c r="AJ70" s="193">
        <f t="shared" si="15"/>
        <v>0</v>
      </c>
      <c r="AK70" s="193"/>
      <c r="AL70" s="193">
        <f t="shared" si="16"/>
        <v>0</v>
      </c>
      <c r="AM70" s="203"/>
      <c r="AN70" s="203">
        <f t="shared" si="17"/>
        <v>0</v>
      </c>
      <c r="AO70" s="203"/>
      <c r="AP70" s="245">
        <f t="shared" si="18"/>
        <v>0</v>
      </c>
      <c r="AQ70" s="193"/>
      <c r="AR70" s="245">
        <f t="shared" si="19"/>
        <v>0</v>
      </c>
      <c r="AS70" s="193"/>
      <c r="AT70" s="245">
        <f t="shared" si="20"/>
        <v>0</v>
      </c>
      <c r="AU70" s="245"/>
      <c r="AV70" s="210">
        <f t="shared" si="21"/>
        <v>0</v>
      </c>
      <c r="AW70" s="245"/>
      <c r="AX70" s="210">
        <f t="shared" si="22"/>
        <v>0</v>
      </c>
      <c r="AY70" s="245"/>
      <c r="AZ70" s="210">
        <f t="shared" si="23"/>
        <v>0</v>
      </c>
      <c r="BA70" s="245"/>
      <c r="BB70" s="210">
        <f t="shared" si="24"/>
        <v>0</v>
      </c>
      <c r="BC70" s="193">
        <f t="shared" si="25"/>
        <v>0</v>
      </c>
      <c r="BD70" s="193">
        <f t="shared" si="26"/>
        <v>0</v>
      </c>
    </row>
    <row r="71" spans="1:56" ht="15">
      <c r="A71" s="96">
        <v>64</v>
      </c>
      <c r="B71" s="302" t="s">
        <v>138</v>
      </c>
      <c r="C71" s="103" t="s">
        <v>100</v>
      </c>
      <c r="D71" s="298">
        <v>180</v>
      </c>
      <c r="E71" s="193"/>
      <c r="F71" s="193">
        <f t="shared" si="0"/>
        <v>0</v>
      </c>
      <c r="G71" s="193"/>
      <c r="H71" s="193">
        <f t="shared" si="1"/>
        <v>0</v>
      </c>
      <c r="I71" s="193"/>
      <c r="J71" s="193">
        <f t="shared" si="2"/>
        <v>0</v>
      </c>
      <c r="K71" s="193"/>
      <c r="L71" s="193">
        <f t="shared" si="3"/>
        <v>0</v>
      </c>
      <c r="M71" s="193"/>
      <c r="N71" s="193">
        <f t="shared" si="4"/>
        <v>0</v>
      </c>
      <c r="O71" s="193"/>
      <c r="P71" s="193">
        <f t="shared" si="5"/>
        <v>0</v>
      </c>
      <c r="Q71" s="193"/>
      <c r="R71" s="193">
        <f t="shared" si="6"/>
        <v>0</v>
      </c>
      <c r="S71" s="203"/>
      <c r="T71" s="193">
        <f t="shared" si="7"/>
        <v>0</v>
      </c>
      <c r="U71" s="193"/>
      <c r="V71" s="193">
        <f t="shared" si="8"/>
        <v>0</v>
      </c>
      <c r="W71" s="193"/>
      <c r="X71" s="193">
        <f t="shared" si="9"/>
        <v>0</v>
      </c>
      <c r="Y71" s="193"/>
      <c r="Z71" s="193">
        <f t="shared" si="10"/>
        <v>0</v>
      </c>
      <c r="AA71" s="193"/>
      <c r="AB71" s="193">
        <f t="shared" si="11"/>
        <v>0</v>
      </c>
      <c r="AC71" s="193"/>
      <c r="AD71" s="193">
        <f t="shared" si="12"/>
        <v>0</v>
      </c>
      <c r="AE71" s="193"/>
      <c r="AF71" s="193">
        <f t="shared" si="13"/>
        <v>0</v>
      </c>
      <c r="AG71" s="193"/>
      <c r="AH71" s="204">
        <f t="shared" si="14"/>
        <v>0</v>
      </c>
      <c r="AI71" s="193"/>
      <c r="AJ71" s="193">
        <f t="shared" si="15"/>
        <v>0</v>
      </c>
      <c r="AK71" s="193"/>
      <c r="AL71" s="193">
        <f t="shared" si="16"/>
        <v>0</v>
      </c>
      <c r="AM71" s="203"/>
      <c r="AN71" s="203">
        <f t="shared" si="17"/>
        <v>0</v>
      </c>
      <c r="AO71" s="203"/>
      <c r="AP71" s="245">
        <f t="shared" si="18"/>
        <v>0</v>
      </c>
      <c r="AQ71" s="193"/>
      <c r="AR71" s="245">
        <f t="shared" si="19"/>
        <v>0</v>
      </c>
      <c r="AS71" s="193"/>
      <c r="AT71" s="245">
        <f t="shared" si="20"/>
        <v>0</v>
      </c>
      <c r="AU71" s="245"/>
      <c r="AV71" s="210">
        <f t="shared" si="21"/>
        <v>0</v>
      </c>
      <c r="AW71" s="245"/>
      <c r="AX71" s="210">
        <f t="shared" si="22"/>
        <v>0</v>
      </c>
      <c r="AY71" s="245"/>
      <c r="AZ71" s="210">
        <f t="shared" si="23"/>
        <v>0</v>
      </c>
      <c r="BA71" s="245"/>
      <c r="BB71" s="210">
        <f t="shared" si="24"/>
        <v>0</v>
      </c>
      <c r="BC71" s="193">
        <f t="shared" si="25"/>
        <v>0</v>
      </c>
      <c r="BD71" s="193">
        <f t="shared" si="26"/>
        <v>0</v>
      </c>
    </row>
    <row r="72" spans="1:56" ht="15">
      <c r="A72" s="96">
        <v>65</v>
      </c>
      <c r="B72" s="302" t="s">
        <v>166</v>
      </c>
      <c r="C72" s="299" t="s">
        <v>17</v>
      </c>
      <c r="D72" s="293">
        <v>3500</v>
      </c>
      <c r="E72" s="193"/>
      <c r="F72" s="193">
        <f t="shared" si="0"/>
        <v>0</v>
      </c>
      <c r="G72" s="193"/>
      <c r="H72" s="193">
        <f t="shared" si="1"/>
        <v>0</v>
      </c>
      <c r="I72" s="193"/>
      <c r="J72" s="193">
        <f t="shared" si="2"/>
        <v>0</v>
      </c>
      <c r="K72" s="193"/>
      <c r="L72" s="193">
        <f t="shared" si="3"/>
        <v>0</v>
      </c>
      <c r="M72" s="193"/>
      <c r="N72" s="193">
        <f t="shared" si="4"/>
        <v>0</v>
      </c>
      <c r="O72" s="193"/>
      <c r="P72" s="193">
        <f t="shared" si="5"/>
        <v>0</v>
      </c>
      <c r="Q72" s="193"/>
      <c r="R72" s="193">
        <f t="shared" si="6"/>
        <v>0</v>
      </c>
      <c r="S72" s="203"/>
      <c r="T72" s="193">
        <f t="shared" si="7"/>
        <v>0</v>
      </c>
      <c r="U72" s="193"/>
      <c r="V72" s="193">
        <f t="shared" si="8"/>
        <v>0</v>
      </c>
      <c r="W72" s="193"/>
      <c r="X72" s="193">
        <f t="shared" si="9"/>
        <v>0</v>
      </c>
      <c r="Y72" s="193"/>
      <c r="Z72" s="193">
        <f t="shared" si="10"/>
        <v>0</v>
      </c>
      <c r="AA72" s="193"/>
      <c r="AB72" s="193">
        <f t="shared" si="11"/>
        <v>0</v>
      </c>
      <c r="AC72" s="193"/>
      <c r="AD72" s="193">
        <f t="shared" si="12"/>
        <v>0</v>
      </c>
      <c r="AE72" s="193"/>
      <c r="AF72" s="193">
        <f t="shared" si="13"/>
        <v>0</v>
      </c>
      <c r="AG72" s="193"/>
      <c r="AH72" s="204">
        <f t="shared" si="14"/>
        <v>0</v>
      </c>
      <c r="AI72" s="193"/>
      <c r="AJ72" s="193">
        <f t="shared" si="15"/>
        <v>0</v>
      </c>
      <c r="AK72" s="193"/>
      <c r="AL72" s="193">
        <f t="shared" si="16"/>
        <v>0</v>
      </c>
      <c r="AM72" s="203"/>
      <c r="AN72" s="203">
        <f t="shared" si="17"/>
        <v>0</v>
      </c>
      <c r="AO72" s="203"/>
      <c r="AP72" s="245">
        <f t="shared" si="18"/>
        <v>0</v>
      </c>
      <c r="AQ72" s="193"/>
      <c r="AR72" s="245">
        <f t="shared" si="19"/>
        <v>0</v>
      </c>
      <c r="AS72" s="193"/>
      <c r="AT72" s="245">
        <f t="shared" si="20"/>
        <v>0</v>
      </c>
      <c r="AU72" s="245"/>
      <c r="AV72" s="210">
        <f t="shared" si="21"/>
        <v>0</v>
      </c>
      <c r="AW72" s="245"/>
      <c r="AX72" s="210">
        <f t="shared" si="22"/>
        <v>0</v>
      </c>
      <c r="AY72" s="245"/>
      <c r="AZ72" s="210">
        <f t="shared" si="23"/>
        <v>0</v>
      </c>
      <c r="BA72" s="245"/>
      <c r="BB72" s="210">
        <f t="shared" si="24"/>
        <v>0</v>
      </c>
      <c r="BC72" s="193">
        <f t="shared" si="25"/>
        <v>0</v>
      </c>
      <c r="BD72" s="193">
        <f t="shared" si="26"/>
        <v>0</v>
      </c>
    </row>
    <row r="73" spans="1:56" s="94" customFormat="1" ht="15">
      <c r="A73" s="273">
        <v>66</v>
      </c>
      <c r="B73" s="98"/>
      <c r="C73" s="274"/>
      <c r="D73" s="300"/>
      <c r="E73" s="129"/>
      <c r="F73" s="193">
        <f t="shared" si="0"/>
        <v>0</v>
      </c>
      <c r="G73" s="129"/>
      <c r="H73" s="193">
        <f t="shared" si="1"/>
        <v>0</v>
      </c>
      <c r="I73" s="129"/>
      <c r="J73" s="193">
        <f t="shared" si="2"/>
        <v>0</v>
      </c>
      <c r="K73" s="129"/>
      <c r="L73" s="193">
        <f>D73*K73</f>
        <v>0</v>
      </c>
      <c r="M73" s="129"/>
      <c r="N73" s="193">
        <f>D73*M73</f>
        <v>0</v>
      </c>
      <c r="O73" s="129"/>
      <c r="P73" s="193">
        <f>D73*O73</f>
        <v>0</v>
      </c>
      <c r="Q73" s="129"/>
      <c r="R73" s="193">
        <f>D73*Q73</f>
        <v>0</v>
      </c>
      <c r="S73" s="270"/>
      <c r="T73" s="193">
        <f>D73*S73</f>
        <v>0</v>
      </c>
      <c r="U73" s="129"/>
      <c r="V73" s="193">
        <f>D73*U73</f>
        <v>0</v>
      </c>
      <c r="W73" s="129"/>
      <c r="X73" s="193">
        <f>D73*W73</f>
        <v>0</v>
      </c>
      <c r="Y73" s="129"/>
      <c r="Z73" s="193">
        <f>D73*Y73</f>
        <v>0</v>
      </c>
      <c r="AA73" s="129"/>
      <c r="AB73" s="193">
        <f>D73*AA73</f>
        <v>0</v>
      </c>
      <c r="AC73" s="129"/>
      <c r="AD73" s="193">
        <f>D73*AC73</f>
        <v>0</v>
      </c>
      <c r="AE73" s="129"/>
      <c r="AF73" s="193">
        <f t="shared" si="13"/>
        <v>0</v>
      </c>
      <c r="AG73" s="129"/>
      <c r="AH73" s="204">
        <f>D73*AG73</f>
        <v>0</v>
      </c>
      <c r="AI73" s="129"/>
      <c r="AJ73" s="193">
        <f>D73*AI73</f>
        <v>0</v>
      </c>
      <c r="AK73" s="129"/>
      <c r="AL73" s="193">
        <f>D73*AK73</f>
        <v>0</v>
      </c>
      <c r="AM73" s="270"/>
      <c r="AN73" s="203">
        <f>D73*AM73</f>
        <v>0</v>
      </c>
      <c r="AO73" s="270"/>
      <c r="AP73" s="245">
        <f t="shared" si="18"/>
        <v>0</v>
      </c>
      <c r="AQ73" s="129"/>
      <c r="AR73" s="245">
        <f>D73*AQ73</f>
        <v>0</v>
      </c>
      <c r="AS73" s="193"/>
      <c r="AT73" s="245">
        <f>D73*AS73</f>
        <v>0</v>
      </c>
      <c r="AU73" s="525"/>
      <c r="AV73" s="210">
        <f>D73*AU73</f>
        <v>0</v>
      </c>
      <c r="AW73" s="525"/>
      <c r="AX73" s="210">
        <f>D73*AW73</f>
        <v>0</v>
      </c>
      <c r="AY73" s="525"/>
      <c r="AZ73" s="210">
        <f>D73*AY73</f>
        <v>0</v>
      </c>
      <c r="BA73" s="525"/>
      <c r="BB73" s="210">
        <f t="shared" si="24"/>
        <v>0</v>
      </c>
      <c r="BC73" s="193">
        <f>E73+G73+I73+K73+M73+O73+Q73+S73+U73+W73+Y73+AA73+AC73+AE73+AG73+AI73+AK73+AM73+AO73+AQ73+AS73+AU73+AW73+AY73+BA73</f>
        <v>0</v>
      </c>
      <c r="BD73" s="193">
        <f>F73+H73+J73+L73+N73+P73+R73+T73+V73+X73+Z73+AB73+AD73+AF73+AH73+AJ73+AL73+AN73+AP73+AR73+AT73+AV73+AX73+AZ73+BB73</f>
        <v>0</v>
      </c>
    </row>
    <row r="74" spans="1:108" s="390" customFormat="1" ht="15">
      <c r="A74" s="387">
        <v>67</v>
      </c>
      <c r="B74" s="388" t="s">
        <v>188</v>
      </c>
      <c r="C74" s="389" t="s">
        <v>187</v>
      </c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93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93">
        <f>F74+H74+J74+L74+N74+P74+R74+T74+V74+X74+Z74+AB74+AD74+AF74+AH74+AJ74+AL74+AN74+AP74+AR74+AT74+AV74+AX74+AZ74+BB74</f>
        <v>0</v>
      </c>
      <c r="BE74" s="98"/>
      <c r="BF74" s="98"/>
      <c r="BG74" s="98"/>
      <c r="BH74" s="98"/>
      <c r="BI74" s="98"/>
      <c r="BJ74" s="98"/>
      <c r="BK74" s="98"/>
      <c r="BL74" s="98"/>
      <c r="BM74" s="98"/>
      <c r="BN74" s="391"/>
      <c r="BO74" s="391"/>
      <c r="BP74" s="391"/>
      <c r="BQ74" s="391"/>
      <c r="BR74" s="391"/>
      <c r="BS74" s="391"/>
      <c r="BT74" s="391"/>
      <c r="BU74" s="391"/>
      <c r="BV74" s="391"/>
      <c r="BW74" s="391"/>
      <c r="BX74" s="391"/>
      <c r="BY74" s="391"/>
      <c r="BZ74" s="391"/>
      <c r="CA74" s="391"/>
      <c r="CB74" s="391"/>
      <c r="CC74" s="391"/>
      <c r="CD74" s="391"/>
      <c r="CE74" s="391"/>
      <c r="CF74" s="391"/>
      <c r="CG74" s="391"/>
      <c r="CH74" s="391"/>
      <c r="CI74" s="391"/>
      <c r="CJ74" s="391"/>
      <c r="CK74" s="391"/>
      <c r="CL74" s="391"/>
      <c r="CM74" s="391"/>
      <c r="CN74" s="391"/>
      <c r="CO74" s="391"/>
      <c r="CP74" s="391"/>
      <c r="CQ74" s="391"/>
      <c r="CR74" s="391"/>
      <c r="CS74" s="391"/>
      <c r="CT74" s="391"/>
      <c r="CU74" s="391"/>
      <c r="CV74" s="391"/>
      <c r="CW74" s="391"/>
      <c r="CX74" s="391"/>
      <c r="CY74" s="391"/>
      <c r="CZ74" s="391"/>
      <c r="DA74" s="391"/>
      <c r="DB74" s="391"/>
      <c r="DC74" s="391"/>
      <c r="DD74" s="391"/>
    </row>
    <row r="75" spans="1:108" s="267" customFormat="1" ht="14.25">
      <c r="A75" s="273">
        <v>68</v>
      </c>
      <c r="B75" s="275" t="s">
        <v>186</v>
      </c>
      <c r="C75" s="301"/>
      <c r="D75" s="301"/>
      <c r="E75" s="6"/>
      <c r="F75" s="193">
        <f>SUM(F8:F74)</f>
        <v>0</v>
      </c>
      <c r="G75" s="6"/>
      <c r="H75" s="193">
        <f>SUM(H8:H74)</f>
        <v>0</v>
      </c>
      <c r="I75" s="6"/>
      <c r="J75" s="193">
        <f>SUM(J8:J74)</f>
        <v>0</v>
      </c>
      <c r="K75" s="6"/>
      <c r="L75" s="193">
        <f>SUM(L8:L74)</f>
        <v>36600</v>
      </c>
      <c r="M75" s="193"/>
      <c r="N75" s="193">
        <f>SUM(N8:N74)</f>
        <v>28750</v>
      </c>
      <c r="O75" s="193"/>
      <c r="P75" s="193">
        <f>SUM(P8:P74)</f>
        <v>0</v>
      </c>
      <c r="Q75" s="193"/>
      <c r="R75" s="193">
        <f>SUM(R8:R74)</f>
        <v>0</v>
      </c>
      <c r="S75" s="193"/>
      <c r="T75" s="193">
        <f>SUM(T8:T74)</f>
        <v>30600</v>
      </c>
      <c r="U75" s="193"/>
      <c r="V75" s="193">
        <f>SUM(V8:V74)</f>
        <v>0</v>
      </c>
      <c r="W75" s="193"/>
      <c r="X75" s="193">
        <f>SUM(X8:X74)</f>
        <v>0</v>
      </c>
      <c r="Y75" s="6"/>
      <c r="Z75" s="193">
        <f>SUM(Z8:Z74)</f>
        <v>0</v>
      </c>
      <c r="AA75" s="6"/>
      <c r="AB75" s="193">
        <f>SUM(AB8:AB74)</f>
        <v>0</v>
      </c>
      <c r="AC75" s="6"/>
      <c r="AD75" s="193">
        <f>SUM(AD8:AD74)</f>
        <v>0</v>
      </c>
      <c r="AE75" s="6"/>
      <c r="AF75" s="193">
        <f>SUM(AF8:AF74)</f>
        <v>0</v>
      </c>
      <c r="AG75" s="6"/>
      <c r="AH75" s="193">
        <f>SUM(AH8:AH74)</f>
        <v>0</v>
      </c>
      <c r="AI75" s="6"/>
      <c r="AJ75" s="193">
        <f>SUM(AJ8:AJ74)</f>
        <v>0</v>
      </c>
      <c r="AK75" s="6"/>
      <c r="AL75" s="193">
        <f>SUM(AL8:AL74)</f>
        <v>0</v>
      </c>
      <c r="AM75" s="193"/>
      <c r="AN75" s="193">
        <f>SUM(AN8:AN74)</f>
        <v>0</v>
      </c>
      <c r="AO75" s="6"/>
      <c r="AP75" s="193">
        <f>SUM(AP8:AP74)</f>
        <v>0</v>
      </c>
      <c r="AQ75" s="6"/>
      <c r="AR75" s="193">
        <f>SUM(AR8:AR74)</f>
        <v>0</v>
      </c>
      <c r="AS75" s="6"/>
      <c r="AT75" s="193">
        <f>SUM(AT8:AT74)</f>
        <v>0</v>
      </c>
      <c r="AU75" s="193"/>
      <c r="AV75" s="193">
        <f>SUM(AV8:AV74)</f>
        <v>0</v>
      </c>
      <c r="AW75" s="193"/>
      <c r="AX75" s="193">
        <f>SUM(AX8:AX74)</f>
        <v>0</v>
      </c>
      <c r="AY75" s="193"/>
      <c r="AZ75" s="193">
        <f>SUM(AZ8:AZ74)</f>
        <v>0</v>
      </c>
      <c r="BA75" s="193"/>
      <c r="BB75" s="193">
        <f>SUM(BB8:BB74)</f>
        <v>0</v>
      </c>
      <c r="BC75" s="6"/>
      <c r="BD75" s="193">
        <f>SUM(BD8:BD74)</f>
        <v>95950</v>
      </c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</row>
    <row r="76" spans="1:108" s="401" customFormat="1" ht="15">
      <c r="A76" s="398">
        <v>69</v>
      </c>
      <c r="B76" s="522" t="s">
        <v>213</v>
      </c>
      <c r="C76" s="399" t="s">
        <v>187</v>
      </c>
      <c r="D76" s="400"/>
      <c r="E76" s="6"/>
      <c r="F76" s="193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193">
        <f>F76+H76+J76+L76+N76+P76+R76+T76+V76+X76+Z76+AB76+AD76+AF76+AH76+AJ76+AL76+AN76+AP76+AR76+AT76+AV76+AX76+AZ76+BB76</f>
        <v>0</v>
      </c>
      <c r="BE76" s="50"/>
      <c r="BF76" s="50"/>
      <c r="BG76" s="50"/>
      <c r="BH76" s="50"/>
      <c r="BI76" s="50"/>
      <c r="BJ76" s="50"/>
      <c r="BK76" s="50"/>
      <c r="BL76" s="50"/>
      <c r="BM76" s="50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</row>
    <row r="77" spans="1:108" s="267" customFormat="1" ht="15.75">
      <c r="A77" s="416">
        <v>70</v>
      </c>
      <c r="B77" s="417" t="s">
        <v>129</v>
      </c>
      <c r="C77" s="419"/>
      <c r="D77" s="419"/>
      <c r="E77" s="420"/>
      <c r="F77" s="628">
        <f>SUM(F75:F76)</f>
        <v>0</v>
      </c>
      <c r="G77" s="420"/>
      <c r="H77" s="628">
        <f>SUM(H75:H76)</f>
        <v>0</v>
      </c>
      <c r="I77" s="420"/>
      <c r="J77" s="628">
        <f>SUM(J75:J76)</f>
        <v>0</v>
      </c>
      <c r="K77" s="420"/>
      <c r="L77" s="628">
        <f>SUM(L75:L76)</f>
        <v>36600</v>
      </c>
      <c r="M77" s="418"/>
      <c r="N77" s="628">
        <f>SUM(N75:N76)</f>
        <v>28750</v>
      </c>
      <c r="O77" s="418"/>
      <c r="P77" s="628">
        <f>SUM(P75:P76)</f>
        <v>0</v>
      </c>
      <c r="Q77" s="418"/>
      <c r="R77" s="628">
        <f>SUM(R75:R76)</f>
        <v>0</v>
      </c>
      <c r="S77" s="418"/>
      <c r="T77" s="628">
        <f>SUM(T75:T76)</f>
        <v>30600</v>
      </c>
      <c r="U77" s="418"/>
      <c r="V77" s="628">
        <f>SUM(V75:V76)</f>
        <v>0</v>
      </c>
      <c r="W77" s="418"/>
      <c r="X77" s="628">
        <f>SUM(X75:X76)</f>
        <v>0</v>
      </c>
      <c r="Y77" s="420"/>
      <c r="Z77" s="628">
        <f>SUM(Z75:Z76)</f>
        <v>0</v>
      </c>
      <c r="AA77" s="420"/>
      <c r="AB77" s="628">
        <f>SUM(AB75:AB76)</f>
        <v>0</v>
      </c>
      <c r="AC77" s="420"/>
      <c r="AD77" s="628">
        <f>SUM(AD75:AD76)</f>
        <v>0</v>
      </c>
      <c r="AE77" s="420"/>
      <c r="AF77" s="628">
        <f>SUM(AF75:AF76)</f>
        <v>0</v>
      </c>
      <c r="AG77" s="420"/>
      <c r="AH77" s="628">
        <f>SUM(AH75:AH76)</f>
        <v>0</v>
      </c>
      <c r="AI77" s="420"/>
      <c r="AJ77" s="628">
        <f>SUM(AJ75:AJ76)</f>
        <v>0</v>
      </c>
      <c r="AK77" s="420"/>
      <c r="AL77" s="628">
        <f>SUM(AL75:AL76)</f>
        <v>0</v>
      </c>
      <c r="AM77" s="418"/>
      <c r="AN77" s="628">
        <f>SUM(AN75:AN76)</f>
        <v>0</v>
      </c>
      <c r="AO77" s="420"/>
      <c r="AP77" s="628">
        <f>SUM(AP75:AP76)</f>
        <v>0</v>
      </c>
      <c r="AQ77" s="420"/>
      <c r="AR77" s="628">
        <f>SUM(AR75:AR76)</f>
        <v>0</v>
      </c>
      <c r="AS77" s="420"/>
      <c r="AT77" s="628">
        <f>SUM(AT75:AT76)</f>
        <v>0</v>
      </c>
      <c r="AU77" s="418"/>
      <c r="AV77" s="628">
        <f>SUM(AV75:AV76)</f>
        <v>0</v>
      </c>
      <c r="AW77" s="418"/>
      <c r="AX77" s="628">
        <f>SUM(AX75:AX76)</f>
        <v>0</v>
      </c>
      <c r="AY77" s="418"/>
      <c r="AZ77" s="628">
        <f>SUM(AZ75:AZ76)</f>
        <v>0</v>
      </c>
      <c r="BA77" s="418"/>
      <c r="BB77" s="628">
        <f>SUM(BB75:BB76)</f>
        <v>0</v>
      </c>
      <c r="BC77" s="420"/>
      <c r="BD77" s="418">
        <f>SUM(BD75:BD76)</f>
        <v>95950</v>
      </c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</row>
    <row r="78" spans="1:83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</row>
    <row r="79" spans="1:83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</row>
    <row r="80" spans="1:46" ht="15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T80" s="574"/>
    </row>
    <row r="81" spans="1:26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658"/>
      <c r="O86" s="659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658"/>
      <c r="O87" s="659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529"/>
      <c r="O88" s="530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</sheetData>
  <sheetProtection/>
  <mergeCells count="53">
    <mergeCell ref="N87:O87"/>
    <mergeCell ref="M4:N4"/>
    <mergeCell ref="M5:N5"/>
    <mergeCell ref="AM4:AN4"/>
    <mergeCell ref="AM5:AN5"/>
    <mergeCell ref="AK4:AL4"/>
    <mergeCell ref="U4:V4"/>
    <mergeCell ref="AE5:AF5"/>
    <mergeCell ref="W5:X5"/>
    <mergeCell ref="AA5:AB5"/>
    <mergeCell ref="AS4:AT4"/>
    <mergeCell ref="O4:P4"/>
    <mergeCell ref="O5:P5"/>
    <mergeCell ref="N86:O86"/>
    <mergeCell ref="AO4:AP4"/>
    <mergeCell ref="AS5:AT5"/>
    <mergeCell ref="AC5:AD5"/>
    <mergeCell ref="Y5:Z5"/>
    <mergeCell ref="AQ4:AR4"/>
    <mergeCell ref="AI4:AJ4"/>
    <mergeCell ref="AY4:AZ4"/>
    <mergeCell ref="AY5:AZ5"/>
    <mergeCell ref="AU4:AV4"/>
    <mergeCell ref="AU5:AV5"/>
    <mergeCell ref="AW4:AX4"/>
    <mergeCell ref="AW5:AX5"/>
    <mergeCell ref="AQ5:AR5"/>
    <mergeCell ref="A3:D3"/>
    <mergeCell ref="E5:F5"/>
    <mergeCell ref="E4:F4"/>
    <mergeCell ref="K4:L4"/>
    <mergeCell ref="G5:H5"/>
    <mergeCell ref="I4:J4"/>
    <mergeCell ref="I5:J5"/>
    <mergeCell ref="G4:H4"/>
    <mergeCell ref="K5:L5"/>
    <mergeCell ref="Q5:R5"/>
    <mergeCell ref="S5:T5"/>
    <mergeCell ref="U5:V5"/>
    <mergeCell ref="S4:T4"/>
    <mergeCell ref="AO5:AP5"/>
    <mergeCell ref="AK5:AL5"/>
    <mergeCell ref="AI5:AJ5"/>
    <mergeCell ref="BA4:BB4"/>
    <mergeCell ref="BA5:BB5"/>
    <mergeCell ref="Q4:R4"/>
    <mergeCell ref="W4:X4"/>
    <mergeCell ref="AG4:AH4"/>
    <mergeCell ref="AG5:AH5"/>
    <mergeCell ref="AC4:AD4"/>
    <mergeCell ref="AA4:AB4"/>
    <mergeCell ref="AE4:AF4"/>
    <mergeCell ref="Y4:Z4"/>
  </mergeCells>
  <printOptions/>
  <pageMargins left="0.42" right="0.1968503937007874" top="0.26" bottom="0.15748031496062992" header="0.17" footer="0.15748031496062992"/>
  <pageSetup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I241"/>
  <sheetViews>
    <sheetView zoomScale="75" zoomScaleNormal="75" zoomScaleSheetLayoutView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S23" sqref="S23"/>
    </sheetView>
  </sheetViews>
  <sheetFormatPr defaultColWidth="9.00390625" defaultRowHeight="12.75"/>
  <cols>
    <col min="1" max="1" width="3.625" style="0" customWidth="1"/>
    <col min="2" max="2" width="44.25390625" style="0" customWidth="1"/>
    <col min="3" max="3" width="7.375" style="0" customWidth="1"/>
    <col min="4" max="4" width="9.25390625" style="0" customWidth="1"/>
    <col min="5" max="5" width="8.25390625" style="0" customWidth="1"/>
    <col min="6" max="6" width="9.25390625" style="0" customWidth="1"/>
    <col min="7" max="7" width="7.875" style="0" customWidth="1"/>
    <col min="8" max="8" width="11.00390625" style="0" customWidth="1"/>
    <col min="11" max="11" width="7.75390625" style="0" customWidth="1"/>
    <col min="12" max="12" width="9.375" style="0" customWidth="1"/>
    <col min="13" max="13" width="7.00390625" style="0" customWidth="1"/>
    <col min="15" max="15" width="6.875" style="0" customWidth="1"/>
    <col min="16" max="16" width="9.625" style="0" customWidth="1"/>
    <col min="17" max="17" width="7.625" style="0" customWidth="1"/>
    <col min="18" max="18" width="10.25390625" style="0" customWidth="1"/>
    <col min="19" max="19" width="7.00390625" style="0" customWidth="1"/>
    <col min="20" max="20" width="8.125" style="0" customWidth="1"/>
    <col min="21" max="21" width="7.375" style="0" customWidth="1"/>
    <col min="22" max="22" width="11.00390625" style="0" customWidth="1"/>
    <col min="26" max="26" width="9.625" style="0" customWidth="1"/>
    <col min="55" max="55" width="9.25390625" style="0" customWidth="1"/>
    <col min="64" max="66" width="10.625" style="0" customWidth="1"/>
    <col min="71" max="71" width="11.00390625" style="0" customWidth="1"/>
    <col min="72" max="72" width="14.75390625" style="0" customWidth="1"/>
    <col min="74" max="75" width="9.25390625" style="0" bestFit="1" customWidth="1"/>
  </cols>
  <sheetData>
    <row r="3" spans="1:72" ht="22.5" customHeight="1" thickBot="1">
      <c r="A3" s="676" t="s">
        <v>218</v>
      </c>
      <c r="B3" s="676"/>
      <c r="C3" s="676"/>
      <c r="D3" s="676"/>
      <c r="E3" s="677"/>
      <c r="F3" s="677"/>
      <c r="G3" s="678"/>
      <c r="H3" s="678"/>
      <c r="I3" s="54"/>
      <c r="J3" s="54"/>
      <c r="K3" s="54"/>
      <c r="L3" s="54"/>
      <c r="M3" s="54"/>
      <c r="N3" s="54"/>
      <c r="O3" s="54"/>
      <c r="P3" s="54"/>
      <c r="Q3" s="678"/>
      <c r="R3" s="678"/>
      <c r="S3" s="54"/>
      <c r="T3" s="54"/>
      <c r="U3" s="54"/>
      <c r="V3" s="54"/>
      <c r="W3" s="54"/>
      <c r="X3" s="54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677"/>
      <c r="BL3" s="677"/>
      <c r="BM3" s="524"/>
      <c r="BN3" s="524"/>
      <c r="BO3" s="1"/>
      <c r="BP3" s="1"/>
      <c r="BQ3" s="1"/>
      <c r="BR3" s="1"/>
      <c r="BS3" s="1"/>
      <c r="BT3" s="1"/>
    </row>
    <row r="4" spans="1:72" ht="24.75" customHeight="1" thickBot="1">
      <c r="A4" s="60"/>
      <c r="B4" s="197"/>
      <c r="C4" s="60"/>
      <c r="D4" s="60"/>
      <c r="E4" s="662" t="s">
        <v>92</v>
      </c>
      <c r="F4" s="662"/>
      <c r="G4" s="671" t="s">
        <v>92</v>
      </c>
      <c r="H4" s="675"/>
      <c r="I4" s="671" t="s">
        <v>92</v>
      </c>
      <c r="J4" s="672"/>
      <c r="K4" s="675" t="s">
        <v>92</v>
      </c>
      <c r="L4" s="675"/>
      <c r="M4" s="671" t="s">
        <v>92</v>
      </c>
      <c r="N4" s="672"/>
      <c r="O4" s="675" t="s">
        <v>92</v>
      </c>
      <c r="P4" s="675"/>
      <c r="Q4" s="671" t="s">
        <v>92</v>
      </c>
      <c r="R4" s="672"/>
      <c r="S4" s="675" t="s">
        <v>92</v>
      </c>
      <c r="T4" s="672"/>
      <c r="U4" s="671" t="s">
        <v>92</v>
      </c>
      <c r="V4" s="672"/>
      <c r="W4" s="673" t="s">
        <v>92</v>
      </c>
      <c r="X4" s="674"/>
      <c r="Y4" s="494" t="s">
        <v>92</v>
      </c>
      <c r="Z4" s="164"/>
      <c r="AA4" s="163" t="s">
        <v>92</v>
      </c>
      <c r="AB4" s="496"/>
      <c r="AC4" s="494" t="s">
        <v>92</v>
      </c>
      <c r="AD4" s="164"/>
      <c r="AE4" s="163" t="s">
        <v>92</v>
      </c>
      <c r="AF4" s="496"/>
      <c r="AG4" s="494" t="s">
        <v>92</v>
      </c>
      <c r="AH4" s="164"/>
      <c r="AI4" s="163" t="s">
        <v>92</v>
      </c>
      <c r="AJ4" s="496"/>
      <c r="AK4" s="494" t="s">
        <v>92</v>
      </c>
      <c r="AL4" s="164"/>
      <c r="AM4" s="163" t="s">
        <v>92</v>
      </c>
      <c r="AN4" s="496"/>
      <c r="AO4" s="494" t="s">
        <v>92</v>
      </c>
      <c r="AP4" s="164"/>
      <c r="AQ4" s="163" t="s">
        <v>92</v>
      </c>
      <c r="AR4" s="496"/>
      <c r="AS4" s="662" t="s">
        <v>39</v>
      </c>
      <c r="AT4" s="662"/>
      <c r="AU4" s="663" t="s">
        <v>39</v>
      </c>
      <c r="AV4" s="664"/>
      <c r="AW4" s="662" t="s">
        <v>39</v>
      </c>
      <c r="AX4" s="662"/>
      <c r="AY4" s="663" t="s">
        <v>39</v>
      </c>
      <c r="AZ4" s="664"/>
      <c r="BA4" s="662" t="s">
        <v>39</v>
      </c>
      <c r="BB4" s="662"/>
      <c r="BC4" s="663" t="s">
        <v>104</v>
      </c>
      <c r="BD4" s="664"/>
      <c r="BE4" s="662" t="s">
        <v>104</v>
      </c>
      <c r="BF4" s="662"/>
      <c r="BG4" s="663" t="s">
        <v>104</v>
      </c>
      <c r="BH4" s="664"/>
      <c r="BI4" s="663" t="s">
        <v>104</v>
      </c>
      <c r="BJ4" s="664"/>
      <c r="BK4" s="662" t="s">
        <v>104</v>
      </c>
      <c r="BL4" s="662"/>
      <c r="BM4" s="673" t="s">
        <v>155</v>
      </c>
      <c r="BN4" s="664"/>
      <c r="BO4" s="673" t="s">
        <v>155</v>
      </c>
      <c r="BP4" s="664"/>
      <c r="BQ4" s="673" t="s">
        <v>231</v>
      </c>
      <c r="BR4" s="664"/>
      <c r="BS4" s="685" t="s">
        <v>4</v>
      </c>
      <c r="BT4" s="682" t="s">
        <v>5</v>
      </c>
    </row>
    <row r="5" spans="1:72" ht="21.75" customHeight="1" thickBot="1">
      <c r="A5" s="61" t="s">
        <v>59</v>
      </c>
      <c r="B5" s="198" t="s">
        <v>1</v>
      </c>
      <c r="C5" s="59" t="s">
        <v>61</v>
      </c>
      <c r="D5" s="61" t="s">
        <v>57</v>
      </c>
      <c r="E5" s="697" t="s">
        <v>3</v>
      </c>
      <c r="F5" s="646"/>
      <c r="G5" s="650">
        <v>2</v>
      </c>
      <c r="H5" s="646"/>
      <c r="I5" s="650">
        <v>3</v>
      </c>
      <c r="J5" s="649"/>
      <c r="K5" s="679">
        <v>4</v>
      </c>
      <c r="L5" s="688"/>
      <c r="M5" s="665">
        <v>5</v>
      </c>
      <c r="N5" s="666"/>
      <c r="O5" s="679">
        <v>6</v>
      </c>
      <c r="P5" s="688"/>
      <c r="Q5" s="665">
        <v>7</v>
      </c>
      <c r="R5" s="666"/>
      <c r="S5" s="679">
        <v>8</v>
      </c>
      <c r="T5" s="666"/>
      <c r="U5" s="665">
        <v>9</v>
      </c>
      <c r="V5" s="666"/>
      <c r="W5" s="665">
        <v>10</v>
      </c>
      <c r="X5" s="666"/>
      <c r="Y5" s="691">
        <v>11</v>
      </c>
      <c r="Z5" s="692"/>
      <c r="AA5" s="650">
        <v>12</v>
      </c>
      <c r="AB5" s="649"/>
      <c r="AC5" s="669">
        <v>13</v>
      </c>
      <c r="AD5" s="670"/>
      <c r="AE5" s="693">
        <v>14</v>
      </c>
      <c r="AF5" s="694"/>
      <c r="AG5" s="669">
        <v>15</v>
      </c>
      <c r="AH5" s="670"/>
      <c r="AI5" s="695">
        <v>16</v>
      </c>
      <c r="AJ5" s="696"/>
      <c r="AK5" s="669">
        <v>17</v>
      </c>
      <c r="AL5" s="670"/>
      <c r="AM5" s="667">
        <v>18</v>
      </c>
      <c r="AN5" s="668"/>
      <c r="AO5" s="689">
        <v>19</v>
      </c>
      <c r="AP5" s="690"/>
      <c r="AQ5" s="680">
        <v>20</v>
      </c>
      <c r="AR5" s="681"/>
      <c r="AS5" s="647">
        <v>21</v>
      </c>
      <c r="AT5" s="646"/>
      <c r="AU5" s="680">
        <v>22</v>
      </c>
      <c r="AV5" s="681"/>
      <c r="AW5" s="661">
        <v>23</v>
      </c>
      <c r="AX5" s="660"/>
      <c r="AY5" s="680">
        <v>24</v>
      </c>
      <c r="AZ5" s="681"/>
      <c r="BA5" s="661">
        <v>25</v>
      </c>
      <c r="BB5" s="660"/>
      <c r="BC5" s="680">
        <v>27</v>
      </c>
      <c r="BD5" s="681"/>
      <c r="BE5" s="661">
        <v>28</v>
      </c>
      <c r="BF5" s="660"/>
      <c r="BG5" s="680">
        <v>29</v>
      </c>
      <c r="BH5" s="681"/>
      <c r="BI5" s="680">
        <v>30</v>
      </c>
      <c r="BJ5" s="681"/>
      <c r="BK5" s="661">
        <v>31</v>
      </c>
      <c r="BL5" s="660"/>
      <c r="BM5" s="680">
        <v>16</v>
      </c>
      <c r="BN5" s="681"/>
      <c r="BO5" s="680">
        <v>18</v>
      </c>
      <c r="BP5" s="681"/>
      <c r="BQ5" s="680">
        <v>7</v>
      </c>
      <c r="BR5" s="681"/>
      <c r="BS5" s="686"/>
      <c r="BT5" s="683"/>
    </row>
    <row r="6" spans="1:72" ht="26.25" thickBot="1">
      <c r="A6" s="62" t="s">
        <v>60</v>
      </c>
      <c r="B6" s="199"/>
      <c r="C6" s="41" t="s">
        <v>62</v>
      </c>
      <c r="D6" s="62" t="s">
        <v>63</v>
      </c>
      <c r="E6" s="80" t="s">
        <v>6</v>
      </c>
      <c r="F6" s="51" t="s">
        <v>7</v>
      </c>
      <c r="G6" s="80" t="s">
        <v>6</v>
      </c>
      <c r="H6" s="492" t="s">
        <v>7</v>
      </c>
      <c r="I6" s="493" t="s">
        <v>6</v>
      </c>
      <c r="J6" s="51" t="s">
        <v>7</v>
      </c>
      <c r="K6" s="80" t="s">
        <v>6</v>
      </c>
      <c r="L6" s="492" t="s">
        <v>7</v>
      </c>
      <c r="M6" s="493" t="s">
        <v>6</v>
      </c>
      <c r="N6" s="51" t="s">
        <v>7</v>
      </c>
      <c r="O6" s="80" t="s">
        <v>6</v>
      </c>
      <c r="P6" s="492" t="s">
        <v>7</v>
      </c>
      <c r="Q6" s="493" t="s">
        <v>6</v>
      </c>
      <c r="R6" s="51" t="s">
        <v>7</v>
      </c>
      <c r="S6" s="80" t="s">
        <v>6</v>
      </c>
      <c r="T6" s="51" t="s">
        <v>7</v>
      </c>
      <c r="U6" s="63" t="s">
        <v>6</v>
      </c>
      <c r="V6" s="51" t="s">
        <v>7</v>
      </c>
      <c r="W6" s="493" t="s">
        <v>6</v>
      </c>
      <c r="X6" s="51" t="s">
        <v>7</v>
      </c>
      <c r="Y6" s="80" t="s">
        <v>6</v>
      </c>
      <c r="Z6" s="492" t="s">
        <v>7</v>
      </c>
      <c r="AA6" s="497" t="s">
        <v>6</v>
      </c>
      <c r="AB6" s="498" t="s">
        <v>7</v>
      </c>
      <c r="AC6" s="495" t="s">
        <v>6</v>
      </c>
      <c r="AD6" s="79" t="s">
        <v>7</v>
      </c>
      <c r="AE6" s="499" t="s">
        <v>6</v>
      </c>
      <c r="AF6" s="500" t="s">
        <v>7</v>
      </c>
      <c r="AG6" s="495" t="s">
        <v>6</v>
      </c>
      <c r="AH6" s="79" t="s">
        <v>7</v>
      </c>
      <c r="AI6" s="499" t="s">
        <v>6</v>
      </c>
      <c r="AJ6" s="500" t="s">
        <v>7</v>
      </c>
      <c r="AK6" s="501" t="s">
        <v>6</v>
      </c>
      <c r="AL6" s="502" t="s">
        <v>7</v>
      </c>
      <c r="AM6" s="504" t="s">
        <v>6</v>
      </c>
      <c r="AN6" s="505" t="s">
        <v>7</v>
      </c>
      <c r="AO6" s="503" t="s">
        <v>6</v>
      </c>
      <c r="AP6" s="506" t="s">
        <v>7</v>
      </c>
      <c r="AQ6" s="66" t="s">
        <v>6</v>
      </c>
      <c r="AR6" s="82" t="s">
        <v>7</v>
      </c>
      <c r="AS6" s="491" t="s">
        <v>6</v>
      </c>
      <c r="AT6" s="73" t="s">
        <v>7</v>
      </c>
      <c r="AU6" s="66" t="s">
        <v>6</v>
      </c>
      <c r="AV6" s="82" t="s">
        <v>7</v>
      </c>
      <c r="AW6" s="491" t="s">
        <v>6</v>
      </c>
      <c r="AX6" s="73" t="s">
        <v>7</v>
      </c>
      <c r="AY6" s="66" t="s">
        <v>6</v>
      </c>
      <c r="AZ6" s="82" t="s">
        <v>7</v>
      </c>
      <c r="BA6" s="491" t="s">
        <v>6</v>
      </c>
      <c r="BB6" s="73" t="s">
        <v>7</v>
      </c>
      <c r="BC6" s="66" t="s">
        <v>6</v>
      </c>
      <c r="BD6" s="82" t="s">
        <v>7</v>
      </c>
      <c r="BE6" s="491" t="s">
        <v>6</v>
      </c>
      <c r="BF6" s="73" t="s">
        <v>7</v>
      </c>
      <c r="BG6" s="66" t="s">
        <v>6</v>
      </c>
      <c r="BH6" s="82" t="s">
        <v>7</v>
      </c>
      <c r="BI6" s="66" t="s">
        <v>6</v>
      </c>
      <c r="BJ6" s="82" t="s">
        <v>7</v>
      </c>
      <c r="BK6" s="491" t="s">
        <v>6</v>
      </c>
      <c r="BL6" s="73" t="s">
        <v>7</v>
      </c>
      <c r="BM6" s="66" t="s">
        <v>6</v>
      </c>
      <c r="BN6" s="82" t="s">
        <v>7</v>
      </c>
      <c r="BO6" s="66" t="s">
        <v>6</v>
      </c>
      <c r="BP6" s="82" t="s">
        <v>7</v>
      </c>
      <c r="BQ6" s="66" t="s">
        <v>6</v>
      </c>
      <c r="BR6" s="82" t="s">
        <v>7</v>
      </c>
      <c r="BS6" s="687"/>
      <c r="BT6" s="684"/>
    </row>
    <row r="7" spans="1:72" ht="14.25">
      <c r="A7" s="97"/>
      <c r="B7" s="111" t="s">
        <v>72</v>
      </c>
      <c r="C7" s="165"/>
      <c r="D7" s="222"/>
      <c r="E7" s="207"/>
      <c r="F7" s="208"/>
      <c r="G7" s="207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10"/>
      <c r="U7" s="210"/>
      <c r="V7" s="72"/>
      <c r="W7" s="56"/>
      <c r="X7" s="209"/>
      <c r="Y7" s="56"/>
      <c r="Z7" s="56"/>
      <c r="AA7" s="56"/>
      <c r="AB7" s="56"/>
      <c r="AC7" s="67"/>
      <c r="AD7" s="67"/>
      <c r="AE7" s="67"/>
      <c r="AF7" s="67"/>
      <c r="AG7" s="219"/>
      <c r="AH7" s="220"/>
      <c r="AI7" s="220"/>
      <c r="AJ7" s="220"/>
      <c r="AK7" s="373"/>
      <c r="AL7" s="373"/>
      <c r="AM7" s="373"/>
      <c r="AN7" s="373"/>
      <c r="AO7" s="373"/>
      <c r="AP7" s="373"/>
      <c r="AQ7" s="209"/>
      <c r="AR7" s="209"/>
      <c r="AS7" s="56"/>
      <c r="AT7" s="209"/>
      <c r="AU7" s="209"/>
      <c r="AV7" s="209"/>
      <c r="AW7" s="209"/>
      <c r="AX7" s="210"/>
      <c r="AY7" s="209"/>
      <c r="AZ7" s="209"/>
      <c r="BA7" s="209"/>
      <c r="BB7" s="209"/>
      <c r="BC7" s="209"/>
      <c r="BD7" s="210"/>
      <c r="BE7" s="209"/>
      <c r="BF7" s="210"/>
      <c r="BG7" s="260"/>
      <c r="BH7" s="260"/>
      <c r="BI7" s="209"/>
      <c r="BJ7" s="209"/>
      <c r="BK7" s="207"/>
      <c r="BL7" s="207"/>
      <c r="BM7" s="207"/>
      <c r="BN7" s="207"/>
      <c r="BO7" s="207"/>
      <c r="BP7" s="207"/>
      <c r="BQ7" s="207"/>
      <c r="BR7" s="207"/>
      <c r="BS7" s="206"/>
      <c r="BT7" s="217"/>
    </row>
    <row r="8" spans="1:72" ht="15">
      <c r="A8" s="97">
        <v>1</v>
      </c>
      <c r="B8" s="102" t="s">
        <v>8</v>
      </c>
      <c r="C8" s="294" t="s">
        <v>9</v>
      </c>
      <c r="D8" s="293">
        <v>330</v>
      </c>
      <c r="E8" s="58"/>
      <c r="F8" s="193">
        <f>D8*E8</f>
        <v>0</v>
      </c>
      <c r="G8" s="6"/>
      <c r="H8" s="193">
        <f>D8*G8</f>
        <v>0</v>
      </c>
      <c r="I8" s="203"/>
      <c r="J8" s="193">
        <f>D8*I8</f>
        <v>0</v>
      </c>
      <c r="K8" s="193"/>
      <c r="L8" s="193">
        <f>D8*K8</f>
        <v>0</v>
      </c>
      <c r="M8" s="193"/>
      <c r="N8" s="193">
        <f>D8*M8</f>
        <v>0</v>
      </c>
      <c r="O8" s="193"/>
      <c r="P8" s="193">
        <f>D8*O8</f>
        <v>0</v>
      </c>
      <c r="Q8" s="193"/>
      <c r="R8" s="193">
        <f>D8*Q8</f>
        <v>0</v>
      </c>
      <c r="S8" s="193"/>
      <c r="T8" s="193">
        <f>D8*S8</f>
        <v>0</v>
      </c>
      <c r="U8" s="193"/>
      <c r="V8" s="193">
        <f>D8*U8</f>
        <v>0</v>
      </c>
      <c r="W8" s="193"/>
      <c r="X8" s="193">
        <f>D8*W8</f>
        <v>0</v>
      </c>
      <c r="Y8" s="193"/>
      <c r="Z8" s="245">
        <f>D8*Y8</f>
        <v>0</v>
      </c>
      <c r="AA8" s="6"/>
      <c r="AB8" s="193">
        <f>D8*AA8</f>
        <v>0</v>
      </c>
      <c r="AC8" s="193"/>
      <c r="AD8" s="193">
        <f>D8*AC8</f>
        <v>0</v>
      </c>
      <c r="AE8" s="193"/>
      <c r="AF8" s="193">
        <f>D8*AE8</f>
        <v>0</v>
      </c>
      <c r="AG8" s="193"/>
      <c r="AH8" s="193">
        <f>D8*AG8</f>
        <v>0</v>
      </c>
      <c r="AI8" s="193"/>
      <c r="AJ8" s="193">
        <f>D8*AI8</f>
        <v>0</v>
      </c>
      <c r="AK8" s="193"/>
      <c r="AL8" s="193">
        <f>D8*AK8</f>
        <v>0</v>
      </c>
      <c r="AM8" s="193"/>
      <c r="AN8" s="193">
        <f>D8*AM8</f>
        <v>0</v>
      </c>
      <c r="AO8" s="193"/>
      <c r="AP8" s="204">
        <f>D8*AO8</f>
        <v>0</v>
      </c>
      <c r="AQ8" s="193"/>
      <c r="AR8" s="193">
        <f>D8*AQ8</f>
        <v>0</v>
      </c>
      <c r="AS8" s="193"/>
      <c r="AT8" s="193">
        <f>D8*AS8</f>
        <v>0</v>
      </c>
      <c r="AU8" s="203"/>
      <c r="AV8" s="203">
        <f>D8*AU8</f>
        <v>0</v>
      </c>
      <c r="AW8" s="211"/>
      <c r="AX8" s="214">
        <f>D8*AW8</f>
        <v>0</v>
      </c>
      <c r="AY8" s="211"/>
      <c r="AZ8" s="211">
        <f>D8*AY8</f>
        <v>0</v>
      </c>
      <c r="BA8" s="211"/>
      <c r="BB8" s="211">
        <f>D8*BA8</f>
        <v>0</v>
      </c>
      <c r="BC8" s="211"/>
      <c r="BD8" s="214">
        <f>D8*BC8</f>
        <v>0</v>
      </c>
      <c r="BE8" s="211"/>
      <c r="BF8" s="214">
        <f>D8*BE8</f>
        <v>0</v>
      </c>
      <c r="BG8" s="214"/>
      <c r="BH8" s="214">
        <f>D8*BG8</f>
        <v>0</v>
      </c>
      <c r="BI8" s="211"/>
      <c r="BJ8" s="211">
        <f>D8*BI8</f>
        <v>0</v>
      </c>
      <c r="BK8" s="215"/>
      <c r="BL8" s="215">
        <f>D8*BK8</f>
        <v>0</v>
      </c>
      <c r="BM8" s="215"/>
      <c r="BN8" s="215">
        <f>D8*BM8</f>
        <v>0</v>
      </c>
      <c r="BO8" s="215"/>
      <c r="BP8" s="215">
        <f>D8*BO8</f>
        <v>0</v>
      </c>
      <c r="BQ8" s="215"/>
      <c r="BR8" s="215">
        <f>D8*BQ8</f>
        <v>0</v>
      </c>
      <c r="BS8" s="215">
        <f aca="true" t="shared" si="0" ref="BS8:BS23">E8+G8+I8+K8+M8+O8+Q8+S8+U8+W8+Y8+AA8+AC8+AE8+AG8+AI8+AK8+AM8+AO8+AQ8+AS8+AU8+AW8+AY8+BA8+BC8+BE8+BG8+BI8+BK8+BM8+BO8+BQ8</f>
        <v>0</v>
      </c>
      <c r="BT8" s="215">
        <f>F8+H8+J8+L8+N8+P8+R8+T8+V8+X8+Z8+AB8+AD8+AF8+AH8+AJ8+AL8+AN8+AP8+AR8+AT8+AV8+AX8+AZ8+BB8+BD8+BF8+BH8+BJ8+BL8+BN8+BP8+BR8</f>
        <v>0</v>
      </c>
    </row>
    <row r="9" spans="1:72" ht="15">
      <c r="A9" s="97">
        <v>2</v>
      </c>
      <c r="B9" s="102" t="s">
        <v>10</v>
      </c>
      <c r="C9" s="294" t="s">
        <v>9</v>
      </c>
      <c r="D9" s="293">
        <v>380</v>
      </c>
      <c r="E9" s="58"/>
      <c r="F9" s="193">
        <f aca="true" t="shared" si="1" ref="F9:F72">D9*E9</f>
        <v>0</v>
      </c>
      <c r="G9" s="6"/>
      <c r="H9" s="193">
        <f aca="true" t="shared" si="2" ref="H9:H72">D9*G9</f>
        <v>0</v>
      </c>
      <c r="I9" s="203"/>
      <c r="J9" s="193">
        <f aca="true" t="shared" si="3" ref="J9:J72">D9*I9</f>
        <v>0</v>
      </c>
      <c r="K9" s="193"/>
      <c r="L9" s="193">
        <f aca="true" t="shared" si="4" ref="L9:L72">D9*K9</f>
        <v>0</v>
      </c>
      <c r="M9" s="193"/>
      <c r="N9" s="193">
        <f aca="true" t="shared" si="5" ref="N9:N72">D9*M9</f>
        <v>0</v>
      </c>
      <c r="O9" s="193"/>
      <c r="P9" s="193">
        <f aca="true" t="shared" si="6" ref="P9:P72">D9*O9</f>
        <v>0</v>
      </c>
      <c r="Q9" s="193"/>
      <c r="R9" s="193">
        <f aca="true" t="shared" si="7" ref="R9:R72">D9*Q9</f>
        <v>0</v>
      </c>
      <c r="S9" s="193"/>
      <c r="T9" s="193">
        <f aca="true" t="shared" si="8" ref="T9:T72">D9*S9</f>
        <v>0</v>
      </c>
      <c r="U9" s="193"/>
      <c r="V9" s="193">
        <f aca="true" t="shared" si="9" ref="V9:V72">D9*U9</f>
        <v>0</v>
      </c>
      <c r="W9" s="193"/>
      <c r="X9" s="193">
        <f aca="true" t="shared" si="10" ref="X9:X72">D9*W9</f>
        <v>0</v>
      </c>
      <c r="Y9" s="193"/>
      <c r="Z9" s="245">
        <f aca="true" t="shared" si="11" ref="Z9:Z72">D9*Y9</f>
        <v>0</v>
      </c>
      <c r="AA9" s="6"/>
      <c r="AB9" s="193">
        <f aca="true" t="shared" si="12" ref="AB9:AB72">D9*AA9</f>
        <v>0</v>
      </c>
      <c r="AC9" s="193"/>
      <c r="AD9" s="193">
        <f aca="true" t="shared" si="13" ref="AD9:AD72">D9*AC9</f>
        <v>0</v>
      </c>
      <c r="AE9" s="193"/>
      <c r="AF9" s="193">
        <f aca="true" t="shared" si="14" ref="AF9:AF72">D9*AE9</f>
        <v>0</v>
      </c>
      <c r="AG9" s="193"/>
      <c r="AH9" s="193">
        <f aca="true" t="shared" si="15" ref="AH9:AH72">D9*AG9</f>
        <v>0</v>
      </c>
      <c r="AI9" s="193"/>
      <c r="AJ9" s="193">
        <f aca="true" t="shared" si="16" ref="AJ9:AJ72">D9*AI9</f>
        <v>0</v>
      </c>
      <c r="AK9" s="193"/>
      <c r="AL9" s="193">
        <f aca="true" t="shared" si="17" ref="AL9:AL72">D9*AK9</f>
        <v>0</v>
      </c>
      <c r="AM9" s="193"/>
      <c r="AN9" s="193">
        <f aca="true" t="shared" si="18" ref="AN9:AN72">D9*AM9</f>
        <v>0</v>
      </c>
      <c r="AO9" s="193"/>
      <c r="AP9" s="204">
        <f aca="true" t="shared" si="19" ref="AP9:AP72">D9*AO9</f>
        <v>0</v>
      </c>
      <c r="AQ9" s="193"/>
      <c r="AR9" s="193">
        <f aca="true" t="shared" si="20" ref="AR9:AR72">D9*AQ9</f>
        <v>0</v>
      </c>
      <c r="AS9" s="193"/>
      <c r="AT9" s="193">
        <f aca="true" t="shared" si="21" ref="AT9:AT72">D9*AS9</f>
        <v>0</v>
      </c>
      <c r="AU9" s="203"/>
      <c r="AV9" s="203">
        <f aca="true" t="shared" si="22" ref="AV9:AV72">D9*AU9</f>
        <v>0</v>
      </c>
      <c r="AW9" s="211"/>
      <c r="AX9" s="214">
        <f aca="true" t="shared" si="23" ref="AX9:AX72">D9*AW9</f>
        <v>0</v>
      </c>
      <c r="AY9" s="211"/>
      <c r="AZ9" s="211">
        <f aca="true" t="shared" si="24" ref="AZ9:AZ72">D9*AY9</f>
        <v>0</v>
      </c>
      <c r="BA9" s="211"/>
      <c r="BB9" s="211">
        <f aca="true" t="shared" si="25" ref="BB9:BB72">D9*BA9</f>
        <v>0</v>
      </c>
      <c r="BC9" s="211"/>
      <c r="BD9" s="214">
        <f aca="true" t="shared" si="26" ref="BD9:BD73">D9*BC9</f>
        <v>0</v>
      </c>
      <c r="BE9" s="211"/>
      <c r="BF9" s="214">
        <f aca="true" t="shared" si="27" ref="BF9:BF72">D9*BE9</f>
        <v>0</v>
      </c>
      <c r="BG9" s="214"/>
      <c r="BH9" s="214">
        <f aca="true" t="shared" si="28" ref="BH9:BH72">D9*BG9</f>
        <v>0</v>
      </c>
      <c r="BI9" s="211"/>
      <c r="BJ9" s="211">
        <f aca="true" t="shared" si="29" ref="BJ9:BJ72">D9*BI9</f>
        <v>0</v>
      </c>
      <c r="BK9" s="215"/>
      <c r="BL9" s="215">
        <f aca="true" t="shared" si="30" ref="BL9:BL72">D9*BK9</f>
        <v>0</v>
      </c>
      <c r="BM9" s="215"/>
      <c r="BN9" s="215">
        <f aca="true" t="shared" si="31" ref="BN9:BN72">D9*BM9</f>
        <v>0</v>
      </c>
      <c r="BO9" s="215"/>
      <c r="BP9" s="215">
        <f aca="true" t="shared" si="32" ref="BP9:BP72">D9*BO9</f>
        <v>0</v>
      </c>
      <c r="BQ9" s="215"/>
      <c r="BR9" s="215">
        <f aca="true" t="shared" si="33" ref="BR9:BR72">D9*BQ9</f>
        <v>0</v>
      </c>
      <c r="BS9" s="215">
        <f t="shared" si="0"/>
        <v>0</v>
      </c>
      <c r="BT9" s="215">
        <f aca="true" t="shared" si="34" ref="BT9:BT72">F9+H9+J9+L9+N9+P9+R9+T9+V9+X9+Z9+AB9+AD9+AF9+AH9+AJ9+AL9+AN9+AP9+AR9+AT9+AV9+AX9+AZ9+BB9+BD9+BF9+BH9+BJ9+BL9+BN9+BP9+BR9</f>
        <v>0</v>
      </c>
    </row>
    <row r="10" spans="1:72" ht="15">
      <c r="A10" s="97">
        <v>3</v>
      </c>
      <c r="B10" s="102" t="s">
        <v>11</v>
      </c>
      <c r="C10" s="294" t="s">
        <v>9</v>
      </c>
      <c r="D10" s="293">
        <v>480</v>
      </c>
      <c r="E10" s="58"/>
      <c r="F10" s="193">
        <f t="shared" si="1"/>
        <v>0</v>
      </c>
      <c r="G10" s="6"/>
      <c r="H10" s="193">
        <f t="shared" si="2"/>
        <v>0</v>
      </c>
      <c r="I10" s="203">
        <f>20*0</f>
        <v>0</v>
      </c>
      <c r="J10" s="193">
        <f t="shared" si="3"/>
        <v>0</v>
      </c>
      <c r="K10" s="193">
        <f>20*0</f>
        <v>0</v>
      </c>
      <c r="L10" s="193">
        <f t="shared" si="4"/>
        <v>0</v>
      </c>
      <c r="M10" s="193">
        <v>40</v>
      </c>
      <c r="N10" s="193">
        <f t="shared" si="5"/>
        <v>19200</v>
      </c>
      <c r="O10" s="193"/>
      <c r="P10" s="193">
        <f t="shared" si="6"/>
        <v>0</v>
      </c>
      <c r="Q10" s="193"/>
      <c r="R10" s="193">
        <f t="shared" si="7"/>
        <v>0</v>
      </c>
      <c r="S10" s="193"/>
      <c r="T10" s="193">
        <f t="shared" si="8"/>
        <v>0</v>
      </c>
      <c r="U10" s="193"/>
      <c r="V10" s="193">
        <f t="shared" si="9"/>
        <v>0</v>
      </c>
      <c r="W10" s="193"/>
      <c r="X10" s="193">
        <f t="shared" si="10"/>
        <v>0</v>
      </c>
      <c r="Y10" s="193"/>
      <c r="Z10" s="245">
        <f t="shared" si="11"/>
        <v>0</v>
      </c>
      <c r="AA10" s="6"/>
      <c r="AB10" s="193">
        <f t="shared" si="12"/>
        <v>0</v>
      </c>
      <c r="AC10" s="193"/>
      <c r="AD10" s="193">
        <f t="shared" si="13"/>
        <v>0</v>
      </c>
      <c r="AE10" s="193"/>
      <c r="AF10" s="193">
        <f t="shared" si="14"/>
        <v>0</v>
      </c>
      <c r="AG10" s="193"/>
      <c r="AH10" s="193">
        <f t="shared" si="15"/>
        <v>0</v>
      </c>
      <c r="AI10" s="193"/>
      <c r="AJ10" s="193">
        <f t="shared" si="16"/>
        <v>0</v>
      </c>
      <c r="AK10" s="193">
        <f>20*0</f>
        <v>0</v>
      </c>
      <c r="AL10" s="193">
        <f t="shared" si="17"/>
        <v>0</v>
      </c>
      <c r="AM10" s="193"/>
      <c r="AN10" s="193">
        <f t="shared" si="18"/>
        <v>0</v>
      </c>
      <c r="AO10" s="193"/>
      <c r="AP10" s="204">
        <f t="shared" si="19"/>
        <v>0</v>
      </c>
      <c r="AQ10" s="193"/>
      <c r="AR10" s="193">
        <f t="shared" si="20"/>
        <v>0</v>
      </c>
      <c r="AS10" s="193"/>
      <c r="AT10" s="193">
        <f t="shared" si="21"/>
        <v>0</v>
      </c>
      <c r="AU10" s="203"/>
      <c r="AV10" s="203">
        <f t="shared" si="22"/>
        <v>0</v>
      </c>
      <c r="AW10" s="211"/>
      <c r="AX10" s="214">
        <f t="shared" si="23"/>
        <v>0</v>
      </c>
      <c r="AY10" s="211"/>
      <c r="AZ10" s="211">
        <f t="shared" si="24"/>
        <v>0</v>
      </c>
      <c r="BA10" s="211">
        <v>40</v>
      </c>
      <c r="BB10" s="211">
        <f t="shared" si="25"/>
        <v>19200</v>
      </c>
      <c r="BC10" s="624">
        <f>60*0</f>
        <v>0</v>
      </c>
      <c r="BD10" s="625">
        <f t="shared" si="26"/>
        <v>0</v>
      </c>
      <c r="BE10" s="211"/>
      <c r="BF10" s="214">
        <f t="shared" si="27"/>
        <v>0</v>
      </c>
      <c r="BG10" s="214"/>
      <c r="BH10" s="214">
        <f t="shared" si="28"/>
        <v>0</v>
      </c>
      <c r="BI10" s="211"/>
      <c r="BJ10" s="211">
        <f t="shared" si="29"/>
        <v>0</v>
      </c>
      <c r="BK10" s="215"/>
      <c r="BL10" s="215">
        <f t="shared" si="30"/>
        <v>0</v>
      </c>
      <c r="BM10" s="215"/>
      <c r="BN10" s="215">
        <f t="shared" si="31"/>
        <v>0</v>
      </c>
      <c r="BO10" s="215"/>
      <c r="BP10" s="215">
        <f t="shared" si="32"/>
        <v>0</v>
      </c>
      <c r="BQ10" s="215"/>
      <c r="BR10" s="215">
        <f t="shared" si="33"/>
        <v>0</v>
      </c>
      <c r="BS10" s="215">
        <f t="shared" si="0"/>
        <v>80</v>
      </c>
      <c r="BT10" s="215">
        <f t="shared" si="34"/>
        <v>38400</v>
      </c>
    </row>
    <row r="11" spans="1:72" ht="15">
      <c r="A11" s="97">
        <v>4</v>
      </c>
      <c r="B11" s="102" t="s">
        <v>12</v>
      </c>
      <c r="C11" s="294" t="s">
        <v>9</v>
      </c>
      <c r="D11" s="293">
        <v>520</v>
      </c>
      <c r="E11" s="58"/>
      <c r="F11" s="193">
        <f t="shared" si="1"/>
        <v>0</v>
      </c>
      <c r="G11" s="6"/>
      <c r="H11" s="193">
        <f t="shared" si="2"/>
        <v>0</v>
      </c>
      <c r="I11" s="203"/>
      <c r="J11" s="193">
        <f t="shared" si="3"/>
        <v>0</v>
      </c>
      <c r="K11" s="193"/>
      <c r="L11" s="193">
        <f t="shared" si="4"/>
        <v>0</v>
      </c>
      <c r="M11" s="193"/>
      <c r="N11" s="193">
        <f t="shared" si="5"/>
        <v>0</v>
      </c>
      <c r="O11" s="193"/>
      <c r="P11" s="193">
        <f t="shared" si="6"/>
        <v>0</v>
      </c>
      <c r="Q11" s="193"/>
      <c r="R11" s="193">
        <f t="shared" si="7"/>
        <v>0</v>
      </c>
      <c r="S11" s="193"/>
      <c r="T11" s="193">
        <f t="shared" si="8"/>
        <v>0</v>
      </c>
      <c r="U11" s="193"/>
      <c r="V11" s="193">
        <f t="shared" si="9"/>
        <v>0</v>
      </c>
      <c r="W11" s="193"/>
      <c r="X11" s="193">
        <f t="shared" si="10"/>
        <v>0</v>
      </c>
      <c r="Y11" s="193"/>
      <c r="Z11" s="245">
        <f t="shared" si="11"/>
        <v>0</v>
      </c>
      <c r="AA11" s="6"/>
      <c r="AB11" s="193">
        <f t="shared" si="12"/>
        <v>0</v>
      </c>
      <c r="AC11" s="193"/>
      <c r="AD11" s="193">
        <f t="shared" si="13"/>
        <v>0</v>
      </c>
      <c r="AE11" s="193"/>
      <c r="AF11" s="193">
        <f t="shared" si="14"/>
        <v>0</v>
      </c>
      <c r="AG11" s="193"/>
      <c r="AH11" s="193">
        <f t="shared" si="15"/>
        <v>0</v>
      </c>
      <c r="AI11" s="193">
        <v>30</v>
      </c>
      <c r="AJ11" s="193">
        <f t="shared" si="16"/>
        <v>15600</v>
      </c>
      <c r="AK11" s="193"/>
      <c r="AL11" s="193">
        <f t="shared" si="17"/>
        <v>0</v>
      </c>
      <c r="AM11" s="193"/>
      <c r="AN11" s="193">
        <f t="shared" si="18"/>
        <v>0</v>
      </c>
      <c r="AO11" s="193"/>
      <c r="AP11" s="204">
        <f t="shared" si="19"/>
        <v>0</v>
      </c>
      <c r="AQ11" s="193"/>
      <c r="AR11" s="193">
        <f t="shared" si="20"/>
        <v>0</v>
      </c>
      <c r="AS11" s="193"/>
      <c r="AT11" s="193">
        <f t="shared" si="21"/>
        <v>0</v>
      </c>
      <c r="AU11" s="203"/>
      <c r="AV11" s="203">
        <f t="shared" si="22"/>
        <v>0</v>
      </c>
      <c r="AW11" s="211"/>
      <c r="AX11" s="214">
        <f t="shared" si="23"/>
        <v>0</v>
      </c>
      <c r="AY11" s="211"/>
      <c r="AZ11" s="211">
        <f t="shared" si="24"/>
        <v>0</v>
      </c>
      <c r="BA11" s="211"/>
      <c r="BB11" s="211">
        <f t="shared" si="25"/>
        <v>0</v>
      </c>
      <c r="BC11" s="211"/>
      <c r="BD11" s="214">
        <f t="shared" si="26"/>
        <v>0</v>
      </c>
      <c r="BE11" s="211"/>
      <c r="BF11" s="214">
        <f t="shared" si="27"/>
        <v>0</v>
      </c>
      <c r="BG11" s="214"/>
      <c r="BH11" s="214">
        <f t="shared" si="28"/>
        <v>0</v>
      </c>
      <c r="BI11" s="211"/>
      <c r="BJ11" s="211">
        <f t="shared" si="29"/>
        <v>0</v>
      </c>
      <c r="BK11" s="215"/>
      <c r="BL11" s="215">
        <f t="shared" si="30"/>
        <v>0</v>
      </c>
      <c r="BM11" s="215"/>
      <c r="BN11" s="215">
        <f t="shared" si="31"/>
        <v>0</v>
      </c>
      <c r="BO11" s="215"/>
      <c r="BP11" s="215">
        <f t="shared" si="32"/>
        <v>0</v>
      </c>
      <c r="BQ11" s="215"/>
      <c r="BR11" s="215">
        <f t="shared" si="33"/>
        <v>0</v>
      </c>
      <c r="BS11" s="215">
        <f t="shared" si="0"/>
        <v>30</v>
      </c>
      <c r="BT11" s="215">
        <f t="shared" si="34"/>
        <v>15600</v>
      </c>
    </row>
    <row r="12" spans="1:72" ht="15">
      <c r="A12" s="97">
        <v>5</v>
      </c>
      <c r="B12" s="102" t="s">
        <v>13</v>
      </c>
      <c r="C12" s="294" t="s">
        <v>9</v>
      </c>
      <c r="D12" s="293">
        <v>550</v>
      </c>
      <c r="E12" s="58"/>
      <c r="F12" s="193">
        <f t="shared" si="1"/>
        <v>0</v>
      </c>
      <c r="G12" s="6"/>
      <c r="H12" s="193">
        <f t="shared" si="2"/>
        <v>0</v>
      </c>
      <c r="I12" s="203"/>
      <c r="J12" s="193">
        <f t="shared" si="3"/>
        <v>0</v>
      </c>
      <c r="K12" s="193"/>
      <c r="L12" s="193">
        <f t="shared" si="4"/>
        <v>0</v>
      </c>
      <c r="M12" s="193"/>
      <c r="N12" s="193">
        <f t="shared" si="5"/>
        <v>0</v>
      </c>
      <c r="O12" s="193"/>
      <c r="P12" s="193">
        <f t="shared" si="6"/>
        <v>0</v>
      </c>
      <c r="Q12" s="193"/>
      <c r="R12" s="193">
        <f t="shared" si="7"/>
        <v>0</v>
      </c>
      <c r="S12" s="193"/>
      <c r="T12" s="193">
        <f t="shared" si="8"/>
        <v>0</v>
      </c>
      <c r="U12" s="193"/>
      <c r="V12" s="193">
        <f t="shared" si="9"/>
        <v>0</v>
      </c>
      <c r="W12" s="193"/>
      <c r="X12" s="193">
        <f t="shared" si="10"/>
        <v>0</v>
      </c>
      <c r="Y12" s="193"/>
      <c r="Z12" s="245">
        <f t="shared" si="11"/>
        <v>0</v>
      </c>
      <c r="AA12" s="6"/>
      <c r="AB12" s="193">
        <f t="shared" si="12"/>
        <v>0</v>
      </c>
      <c r="AC12" s="193"/>
      <c r="AD12" s="193">
        <f t="shared" si="13"/>
        <v>0</v>
      </c>
      <c r="AE12" s="193"/>
      <c r="AF12" s="193">
        <f t="shared" si="14"/>
        <v>0</v>
      </c>
      <c r="AG12" s="193"/>
      <c r="AH12" s="193">
        <f t="shared" si="15"/>
        <v>0</v>
      </c>
      <c r="AI12" s="193"/>
      <c r="AJ12" s="193">
        <f t="shared" si="16"/>
        <v>0</v>
      </c>
      <c r="AK12" s="193"/>
      <c r="AL12" s="193">
        <f t="shared" si="17"/>
        <v>0</v>
      </c>
      <c r="AM12" s="193"/>
      <c r="AN12" s="193">
        <f t="shared" si="18"/>
        <v>0</v>
      </c>
      <c r="AO12" s="193"/>
      <c r="AP12" s="204">
        <f t="shared" si="19"/>
        <v>0</v>
      </c>
      <c r="AQ12" s="193"/>
      <c r="AR12" s="193">
        <f t="shared" si="20"/>
        <v>0</v>
      </c>
      <c r="AS12" s="193"/>
      <c r="AT12" s="193">
        <f t="shared" si="21"/>
        <v>0</v>
      </c>
      <c r="AU12" s="203"/>
      <c r="AV12" s="203">
        <f t="shared" si="22"/>
        <v>0</v>
      </c>
      <c r="AW12" s="211"/>
      <c r="AX12" s="214">
        <f t="shared" si="23"/>
        <v>0</v>
      </c>
      <c r="AY12" s="211"/>
      <c r="AZ12" s="211">
        <f t="shared" si="24"/>
        <v>0</v>
      </c>
      <c r="BA12" s="211"/>
      <c r="BB12" s="211">
        <f t="shared" si="25"/>
        <v>0</v>
      </c>
      <c r="BC12" s="211"/>
      <c r="BD12" s="214">
        <f t="shared" si="26"/>
        <v>0</v>
      </c>
      <c r="BE12" s="211"/>
      <c r="BF12" s="214">
        <f t="shared" si="27"/>
        <v>0</v>
      </c>
      <c r="BG12" s="214"/>
      <c r="BH12" s="214">
        <f t="shared" si="28"/>
        <v>0</v>
      </c>
      <c r="BI12" s="211"/>
      <c r="BJ12" s="211">
        <f t="shared" si="29"/>
        <v>0</v>
      </c>
      <c r="BK12" s="215"/>
      <c r="BL12" s="215">
        <f t="shared" si="30"/>
        <v>0</v>
      </c>
      <c r="BM12" s="215"/>
      <c r="BN12" s="215">
        <f t="shared" si="31"/>
        <v>0</v>
      </c>
      <c r="BO12" s="215"/>
      <c r="BP12" s="215">
        <f t="shared" si="32"/>
        <v>0</v>
      </c>
      <c r="BQ12" s="215"/>
      <c r="BR12" s="215">
        <f t="shared" si="33"/>
        <v>0</v>
      </c>
      <c r="BS12" s="215">
        <f t="shared" si="0"/>
        <v>0</v>
      </c>
      <c r="BT12" s="215">
        <f t="shared" si="34"/>
        <v>0</v>
      </c>
    </row>
    <row r="13" spans="1:72" ht="15">
      <c r="A13" s="97">
        <v>6</v>
      </c>
      <c r="B13" s="240" t="s">
        <v>161</v>
      </c>
      <c r="C13" s="294" t="s">
        <v>9</v>
      </c>
      <c r="D13" s="293">
        <v>650</v>
      </c>
      <c r="E13" s="58"/>
      <c r="F13" s="193">
        <f t="shared" si="1"/>
        <v>0</v>
      </c>
      <c r="G13" s="6"/>
      <c r="H13" s="193">
        <f t="shared" si="2"/>
        <v>0</v>
      </c>
      <c r="I13" s="203">
        <v>100</v>
      </c>
      <c r="J13" s="193">
        <f t="shared" si="3"/>
        <v>65000</v>
      </c>
      <c r="K13" s="193">
        <v>100</v>
      </c>
      <c r="L13" s="193">
        <f t="shared" si="4"/>
        <v>65000</v>
      </c>
      <c r="M13" s="193">
        <v>115</v>
      </c>
      <c r="N13" s="193">
        <f t="shared" si="5"/>
        <v>74750</v>
      </c>
      <c r="O13" s="193"/>
      <c r="P13" s="193">
        <f t="shared" si="6"/>
        <v>0</v>
      </c>
      <c r="Q13" s="193"/>
      <c r="R13" s="193">
        <f t="shared" si="7"/>
        <v>0</v>
      </c>
      <c r="S13" s="193"/>
      <c r="T13" s="193">
        <f t="shared" si="8"/>
        <v>0</v>
      </c>
      <c r="U13" s="193"/>
      <c r="V13" s="193">
        <f t="shared" si="9"/>
        <v>0</v>
      </c>
      <c r="W13" s="193"/>
      <c r="X13" s="193">
        <f t="shared" si="10"/>
        <v>0</v>
      </c>
      <c r="Y13" s="626">
        <f>120*0</f>
        <v>0</v>
      </c>
      <c r="Z13" s="627">
        <f t="shared" si="11"/>
        <v>0</v>
      </c>
      <c r="AA13" s="626">
        <f>20*0</f>
        <v>0</v>
      </c>
      <c r="AB13" s="626">
        <f t="shared" si="12"/>
        <v>0</v>
      </c>
      <c r="AC13" s="193"/>
      <c r="AD13" s="193">
        <f t="shared" si="13"/>
        <v>0</v>
      </c>
      <c r="AE13" s="193"/>
      <c r="AF13" s="193">
        <f t="shared" si="14"/>
        <v>0</v>
      </c>
      <c r="AG13" s="193"/>
      <c r="AH13" s="193">
        <f t="shared" si="15"/>
        <v>0</v>
      </c>
      <c r="AI13" s="193">
        <v>50</v>
      </c>
      <c r="AJ13" s="193">
        <f t="shared" si="16"/>
        <v>32500</v>
      </c>
      <c r="AK13" s="193">
        <v>80</v>
      </c>
      <c r="AL13" s="193">
        <f t="shared" si="17"/>
        <v>52000</v>
      </c>
      <c r="AM13" s="193"/>
      <c r="AN13" s="193">
        <f t="shared" si="18"/>
        <v>0</v>
      </c>
      <c r="AO13" s="193"/>
      <c r="AP13" s="204">
        <f t="shared" si="19"/>
        <v>0</v>
      </c>
      <c r="AQ13" s="193"/>
      <c r="AR13" s="193">
        <f t="shared" si="20"/>
        <v>0</v>
      </c>
      <c r="AS13" s="193"/>
      <c r="AT13" s="193">
        <f t="shared" si="21"/>
        <v>0</v>
      </c>
      <c r="AU13" s="203"/>
      <c r="AV13" s="203">
        <f t="shared" si="22"/>
        <v>0</v>
      </c>
      <c r="AW13" s="211">
        <v>50</v>
      </c>
      <c r="AX13" s="214">
        <f t="shared" si="23"/>
        <v>32500</v>
      </c>
      <c r="AY13" s="211"/>
      <c r="AZ13" s="211">
        <f t="shared" si="24"/>
        <v>0</v>
      </c>
      <c r="BA13" s="211">
        <v>120</v>
      </c>
      <c r="BB13" s="211">
        <f t="shared" si="25"/>
        <v>78000</v>
      </c>
      <c r="BC13" s="624">
        <f>80*0</f>
        <v>0</v>
      </c>
      <c r="BD13" s="625">
        <f t="shared" si="26"/>
        <v>0</v>
      </c>
      <c r="BE13" s="211">
        <v>50</v>
      </c>
      <c r="BF13" s="214">
        <f t="shared" si="27"/>
        <v>32500</v>
      </c>
      <c r="BG13" s="214">
        <v>50</v>
      </c>
      <c r="BH13" s="214">
        <f t="shared" si="28"/>
        <v>32500</v>
      </c>
      <c r="BI13" s="211">
        <v>50</v>
      </c>
      <c r="BJ13" s="211">
        <f t="shared" si="29"/>
        <v>32500</v>
      </c>
      <c r="BK13" s="215"/>
      <c r="BL13" s="215">
        <f t="shared" si="30"/>
        <v>0</v>
      </c>
      <c r="BM13" s="215"/>
      <c r="BN13" s="215">
        <f t="shared" si="31"/>
        <v>0</v>
      </c>
      <c r="BO13" s="215"/>
      <c r="BP13" s="215">
        <f t="shared" si="32"/>
        <v>0</v>
      </c>
      <c r="BQ13" s="215"/>
      <c r="BR13" s="215">
        <f t="shared" si="33"/>
        <v>0</v>
      </c>
      <c r="BS13" s="215">
        <f t="shared" si="0"/>
        <v>765</v>
      </c>
      <c r="BT13" s="215">
        <f t="shared" si="34"/>
        <v>497250</v>
      </c>
    </row>
    <row r="14" spans="1:72" ht="15">
      <c r="A14" s="97">
        <v>7</v>
      </c>
      <c r="B14" s="102" t="s">
        <v>14</v>
      </c>
      <c r="C14" s="294" t="s">
        <v>9</v>
      </c>
      <c r="D14" s="293">
        <v>700</v>
      </c>
      <c r="E14" s="203"/>
      <c r="F14" s="193">
        <f t="shared" si="1"/>
        <v>0</v>
      </c>
      <c r="G14" s="193"/>
      <c r="H14" s="193">
        <f t="shared" si="2"/>
        <v>0</v>
      </c>
      <c r="I14" s="203"/>
      <c r="J14" s="193">
        <f t="shared" si="3"/>
        <v>0</v>
      </c>
      <c r="K14" s="193"/>
      <c r="L14" s="193">
        <f t="shared" si="4"/>
        <v>0</v>
      </c>
      <c r="M14" s="193"/>
      <c r="N14" s="193">
        <f t="shared" si="5"/>
        <v>0</v>
      </c>
      <c r="O14" s="193"/>
      <c r="P14" s="193">
        <f t="shared" si="6"/>
        <v>0</v>
      </c>
      <c r="Q14" s="193"/>
      <c r="R14" s="193">
        <f t="shared" si="7"/>
        <v>0</v>
      </c>
      <c r="S14" s="193"/>
      <c r="T14" s="193">
        <f t="shared" si="8"/>
        <v>0</v>
      </c>
      <c r="U14" s="193"/>
      <c r="V14" s="193">
        <f t="shared" si="9"/>
        <v>0</v>
      </c>
      <c r="W14" s="6"/>
      <c r="X14" s="193">
        <f t="shared" si="10"/>
        <v>0</v>
      </c>
      <c r="Y14" s="193"/>
      <c r="Z14" s="245">
        <f t="shared" si="11"/>
        <v>0</v>
      </c>
      <c r="AA14" s="193"/>
      <c r="AB14" s="193">
        <f t="shared" si="12"/>
        <v>0</v>
      </c>
      <c r="AC14" s="193"/>
      <c r="AD14" s="193">
        <f t="shared" si="13"/>
        <v>0</v>
      </c>
      <c r="AE14" s="193"/>
      <c r="AF14" s="193">
        <f t="shared" si="14"/>
        <v>0</v>
      </c>
      <c r="AG14" s="193"/>
      <c r="AH14" s="193">
        <f t="shared" si="15"/>
        <v>0</v>
      </c>
      <c r="AI14" s="193"/>
      <c r="AJ14" s="193">
        <f t="shared" si="16"/>
        <v>0</v>
      </c>
      <c r="AK14" s="193"/>
      <c r="AL14" s="193">
        <f t="shared" si="17"/>
        <v>0</v>
      </c>
      <c r="AM14" s="193"/>
      <c r="AN14" s="193">
        <f t="shared" si="18"/>
        <v>0</v>
      </c>
      <c r="AO14" s="193"/>
      <c r="AP14" s="204">
        <f t="shared" si="19"/>
        <v>0</v>
      </c>
      <c r="AQ14" s="193"/>
      <c r="AR14" s="193">
        <f t="shared" si="20"/>
        <v>0</v>
      </c>
      <c r="AS14" s="193"/>
      <c r="AT14" s="193">
        <f t="shared" si="21"/>
        <v>0</v>
      </c>
      <c r="AU14" s="203"/>
      <c r="AV14" s="203">
        <f t="shared" si="22"/>
        <v>0</v>
      </c>
      <c r="AW14" s="211"/>
      <c r="AX14" s="214">
        <f t="shared" si="23"/>
        <v>0</v>
      </c>
      <c r="AY14" s="211"/>
      <c r="AZ14" s="211">
        <f t="shared" si="24"/>
        <v>0</v>
      </c>
      <c r="BA14" s="211"/>
      <c r="BB14" s="211">
        <f t="shared" si="25"/>
        <v>0</v>
      </c>
      <c r="BC14" s="211"/>
      <c r="BD14" s="214">
        <f t="shared" si="26"/>
        <v>0</v>
      </c>
      <c r="BE14" s="211"/>
      <c r="BF14" s="214">
        <f t="shared" si="27"/>
        <v>0</v>
      </c>
      <c r="BG14" s="214"/>
      <c r="BH14" s="214">
        <f t="shared" si="28"/>
        <v>0</v>
      </c>
      <c r="BI14" s="211"/>
      <c r="BJ14" s="211">
        <f t="shared" si="29"/>
        <v>0</v>
      </c>
      <c r="BK14" s="215"/>
      <c r="BL14" s="215">
        <f t="shared" si="30"/>
        <v>0</v>
      </c>
      <c r="BM14" s="215"/>
      <c r="BN14" s="215">
        <f t="shared" si="31"/>
        <v>0</v>
      </c>
      <c r="BO14" s="215"/>
      <c r="BP14" s="215">
        <f t="shared" si="32"/>
        <v>0</v>
      </c>
      <c r="BQ14" s="215"/>
      <c r="BR14" s="215">
        <f t="shared" si="33"/>
        <v>0</v>
      </c>
      <c r="BS14" s="215">
        <f t="shared" si="0"/>
        <v>0</v>
      </c>
      <c r="BT14" s="215">
        <f t="shared" si="34"/>
        <v>0</v>
      </c>
    </row>
    <row r="15" spans="1:72" ht="15">
      <c r="A15" s="97">
        <v>8</v>
      </c>
      <c r="B15" s="102" t="s">
        <v>15</v>
      </c>
      <c r="C15" s="294" t="s">
        <v>9</v>
      </c>
      <c r="D15" s="293">
        <v>870</v>
      </c>
      <c r="E15" s="203"/>
      <c r="F15" s="193">
        <f t="shared" si="1"/>
        <v>0</v>
      </c>
      <c r="G15" s="193"/>
      <c r="H15" s="193">
        <f t="shared" si="2"/>
        <v>0</v>
      </c>
      <c r="I15" s="193"/>
      <c r="J15" s="193">
        <f t="shared" si="3"/>
        <v>0</v>
      </c>
      <c r="K15" s="193"/>
      <c r="L15" s="193">
        <f t="shared" si="4"/>
        <v>0</v>
      </c>
      <c r="M15" s="193"/>
      <c r="N15" s="193">
        <f t="shared" si="5"/>
        <v>0</v>
      </c>
      <c r="O15" s="193"/>
      <c r="P15" s="193">
        <f t="shared" si="6"/>
        <v>0</v>
      </c>
      <c r="Q15" s="193"/>
      <c r="R15" s="193">
        <f t="shared" si="7"/>
        <v>0</v>
      </c>
      <c r="S15" s="193"/>
      <c r="T15" s="193">
        <f t="shared" si="8"/>
        <v>0</v>
      </c>
      <c r="U15" s="193"/>
      <c r="V15" s="193">
        <f t="shared" si="9"/>
        <v>0</v>
      </c>
      <c r="W15" s="6"/>
      <c r="X15" s="193">
        <f t="shared" si="10"/>
        <v>0</v>
      </c>
      <c r="Y15" s="193"/>
      <c r="Z15" s="245">
        <f t="shared" si="11"/>
        <v>0</v>
      </c>
      <c r="AA15" s="193"/>
      <c r="AB15" s="193">
        <f t="shared" si="12"/>
        <v>0</v>
      </c>
      <c r="AC15" s="193"/>
      <c r="AD15" s="193">
        <f t="shared" si="13"/>
        <v>0</v>
      </c>
      <c r="AE15" s="193"/>
      <c r="AF15" s="193">
        <f t="shared" si="14"/>
        <v>0</v>
      </c>
      <c r="AG15" s="193"/>
      <c r="AH15" s="193">
        <f t="shared" si="15"/>
        <v>0</v>
      </c>
      <c r="AI15" s="193"/>
      <c r="AJ15" s="193">
        <f t="shared" si="16"/>
        <v>0</v>
      </c>
      <c r="AK15" s="193"/>
      <c r="AL15" s="193">
        <f t="shared" si="17"/>
        <v>0</v>
      </c>
      <c r="AM15" s="193"/>
      <c r="AN15" s="193">
        <f t="shared" si="18"/>
        <v>0</v>
      </c>
      <c r="AO15" s="193"/>
      <c r="AP15" s="204">
        <f t="shared" si="19"/>
        <v>0</v>
      </c>
      <c r="AQ15" s="193"/>
      <c r="AR15" s="193">
        <f t="shared" si="20"/>
        <v>0</v>
      </c>
      <c r="AS15" s="193"/>
      <c r="AT15" s="193">
        <f t="shared" si="21"/>
        <v>0</v>
      </c>
      <c r="AU15" s="203"/>
      <c r="AV15" s="203">
        <f t="shared" si="22"/>
        <v>0</v>
      </c>
      <c r="AW15" s="211"/>
      <c r="AX15" s="214">
        <f t="shared" si="23"/>
        <v>0</v>
      </c>
      <c r="AY15" s="211"/>
      <c r="AZ15" s="211">
        <f t="shared" si="24"/>
        <v>0</v>
      </c>
      <c r="BA15" s="211"/>
      <c r="BB15" s="211">
        <f t="shared" si="25"/>
        <v>0</v>
      </c>
      <c r="BC15" s="211"/>
      <c r="BD15" s="214">
        <f t="shared" si="26"/>
        <v>0</v>
      </c>
      <c r="BE15" s="211"/>
      <c r="BF15" s="214">
        <f t="shared" si="27"/>
        <v>0</v>
      </c>
      <c r="BG15" s="214"/>
      <c r="BH15" s="214">
        <f t="shared" si="28"/>
        <v>0</v>
      </c>
      <c r="BI15" s="211"/>
      <c r="BJ15" s="211">
        <f t="shared" si="29"/>
        <v>0</v>
      </c>
      <c r="BK15" s="215"/>
      <c r="BL15" s="215">
        <f t="shared" si="30"/>
        <v>0</v>
      </c>
      <c r="BM15" s="215"/>
      <c r="BN15" s="215">
        <f t="shared" si="31"/>
        <v>0</v>
      </c>
      <c r="BO15" s="215"/>
      <c r="BP15" s="215">
        <f t="shared" si="32"/>
        <v>0</v>
      </c>
      <c r="BQ15" s="215"/>
      <c r="BR15" s="215">
        <f t="shared" si="33"/>
        <v>0</v>
      </c>
      <c r="BS15" s="215">
        <f t="shared" si="0"/>
        <v>0</v>
      </c>
      <c r="BT15" s="215">
        <f t="shared" si="34"/>
        <v>0</v>
      </c>
    </row>
    <row r="16" spans="1:72" ht="15">
      <c r="A16" s="97">
        <v>9</v>
      </c>
      <c r="B16" s="102" t="s">
        <v>84</v>
      </c>
      <c r="C16" s="294" t="s">
        <v>9</v>
      </c>
      <c r="D16" s="293">
        <v>980</v>
      </c>
      <c r="E16" s="203"/>
      <c r="F16" s="193">
        <f t="shared" si="1"/>
        <v>0</v>
      </c>
      <c r="G16" s="193"/>
      <c r="H16" s="193">
        <f t="shared" si="2"/>
        <v>0</v>
      </c>
      <c r="I16" s="193"/>
      <c r="J16" s="193">
        <f t="shared" si="3"/>
        <v>0</v>
      </c>
      <c r="K16" s="193"/>
      <c r="L16" s="193">
        <f t="shared" si="4"/>
        <v>0</v>
      </c>
      <c r="M16" s="193"/>
      <c r="N16" s="193">
        <f t="shared" si="5"/>
        <v>0</v>
      </c>
      <c r="O16" s="193"/>
      <c r="P16" s="193">
        <f t="shared" si="6"/>
        <v>0</v>
      </c>
      <c r="Q16" s="193"/>
      <c r="R16" s="193">
        <f t="shared" si="7"/>
        <v>0</v>
      </c>
      <c r="S16" s="193"/>
      <c r="T16" s="193">
        <f t="shared" si="8"/>
        <v>0</v>
      </c>
      <c r="U16" s="193"/>
      <c r="V16" s="193">
        <f t="shared" si="9"/>
        <v>0</v>
      </c>
      <c r="W16" s="6"/>
      <c r="X16" s="193">
        <f t="shared" si="10"/>
        <v>0</v>
      </c>
      <c r="Y16" s="193"/>
      <c r="Z16" s="245">
        <f t="shared" si="11"/>
        <v>0</v>
      </c>
      <c r="AA16" s="193"/>
      <c r="AB16" s="193">
        <f t="shared" si="12"/>
        <v>0</v>
      </c>
      <c r="AC16" s="193"/>
      <c r="AD16" s="193">
        <f t="shared" si="13"/>
        <v>0</v>
      </c>
      <c r="AE16" s="193"/>
      <c r="AF16" s="193">
        <f t="shared" si="14"/>
        <v>0</v>
      </c>
      <c r="AG16" s="193"/>
      <c r="AH16" s="193">
        <f t="shared" si="15"/>
        <v>0</v>
      </c>
      <c r="AI16" s="193"/>
      <c r="AJ16" s="193">
        <f t="shared" si="16"/>
        <v>0</v>
      </c>
      <c r="AK16" s="193"/>
      <c r="AL16" s="193">
        <f t="shared" si="17"/>
        <v>0</v>
      </c>
      <c r="AM16" s="193"/>
      <c r="AN16" s="193">
        <f t="shared" si="18"/>
        <v>0</v>
      </c>
      <c r="AO16" s="193"/>
      <c r="AP16" s="204">
        <f t="shared" si="19"/>
        <v>0</v>
      </c>
      <c r="AQ16" s="193"/>
      <c r="AR16" s="193">
        <f t="shared" si="20"/>
        <v>0</v>
      </c>
      <c r="AS16" s="193"/>
      <c r="AT16" s="193">
        <f t="shared" si="21"/>
        <v>0</v>
      </c>
      <c r="AU16" s="203"/>
      <c r="AV16" s="203">
        <f t="shared" si="22"/>
        <v>0</v>
      </c>
      <c r="AW16" s="211"/>
      <c r="AX16" s="214">
        <f t="shared" si="23"/>
        <v>0</v>
      </c>
      <c r="AY16" s="211"/>
      <c r="AZ16" s="211">
        <f t="shared" si="24"/>
        <v>0</v>
      </c>
      <c r="BA16" s="211"/>
      <c r="BB16" s="211">
        <f t="shared" si="25"/>
        <v>0</v>
      </c>
      <c r="BC16" s="211"/>
      <c r="BD16" s="214">
        <f t="shared" si="26"/>
        <v>0</v>
      </c>
      <c r="BE16" s="211"/>
      <c r="BF16" s="214">
        <f t="shared" si="27"/>
        <v>0</v>
      </c>
      <c r="BG16" s="214"/>
      <c r="BH16" s="214">
        <f t="shared" si="28"/>
        <v>0</v>
      </c>
      <c r="BI16" s="211"/>
      <c r="BJ16" s="211">
        <f t="shared" si="29"/>
        <v>0</v>
      </c>
      <c r="BK16" s="215"/>
      <c r="BL16" s="215">
        <f t="shared" si="30"/>
        <v>0</v>
      </c>
      <c r="BM16" s="215"/>
      <c r="BN16" s="215">
        <f t="shared" si="31"/>
        <v>0</v>
      </c>
      <c r="BO16" s="215"/>
      <c r="BP16" s="215">
        <f t="shared" si="32"/>
        <v>0</v>
      </c>
      <c r="BQ16" s="215"/>
      <c r="BR16" s="215">
        <f t="shared" si="33"/>
        <v>0</v>
      </c>
      <c r="BS16" s="215">
        <f t="shared" si="0"/>
        <v>0</v>
      </c>
      <c r="BT16" s="215">
        <f t="shared" si="34"/>
        <v>0</v>
      </c>
    </row>
    <row r="17" spans="1:72" ht="15">
      <c r="A17" s="97">
        <v>10</v>
      </c>
      <c r="B17" s="102" t="s">
        <v>16</v>
      </c>
      <c r="C17" s="294"/>
      <c r="D17" s="293"/>
      <c r="E17" s="203"/>
      <c r="F17" s="193">
        <f t="shared" si="1"/>
        <v>0</v>
      </c>
      <c r="G17" s="193"/>
      <c r="H17" s="193">
        <f t="shared" si="2"/>
        <v>0</v>
      </c>
      <c r="I17" s="193"/>
      <c r="J17" s="193">
        <f t="shared" si="3"/>
        <v>0</v>
      </c>
      <c r="K17" s="193"/>
      <c r="L17" s="193">
        <f t="shared" si="4"/>
        <v>0</v>
      </c>
      <c r="M17" s="193"/>
      <c r="N17" s="193">
        <f t="shared" si="5"/>
        <v>0</v>
      </c>
      <c r="O17" s="193"/>
      <c r="P17" s="193">
        <f t="shared" si="6"/>
        <v>0</v>
      </c>
      <c r="Q17" s="193"/>
      <c r="R17" s="193">
        <f t="shared" si="7"/>
        <v>0</v>
      </c>
      <c r="S17" s="193"/>
      <c r="T17" s="193">
        <f t="shared" si="8"/>
        <v>0</v>
      </c>
      <c r="U17" s="193"/>
      <c r="V17" s="193">
        <f t="shared" si="9"/>
        <v>0</v>
      </c>
      <c r="W17" s="6"/>
      <c r="X17" s="193">
        <f t="shared" si="10"/>
        <v>0</v>
      </c>
      <c r="Y17" s="193"/>
      <c r="Z17" s="245">
        <f t="shared" si="11"/>
        <v>0</v>
      </c>
      <c r="AA17" s="193"/>
      <c r="AB17" s="193">
        <f t="shared" si="12"/>
        <v>0</v>
      </c>
      <c r="AC17" s="193"/>
      <c r="AD17" s="193">
        <f t="shared" si="13"/>
        <v>0</v>
      </c>
      <c r="AE17" s="193"/>
      <c r="AF17" s="193">
        <f t="shared" si="14"/>
        <v>0</v>
      </c>
      <c r="AG17" s="193"/>
      <c r="AH17" s="193">
        <f t="shared" si="15"/>
        <v>0</v>
      </c>
      <c r="AI17" s="193"/>
      <c r="AJ17" s="193">
        <f t="shared" si="16"/>
        <v>0</v>
      </c>
      <c r="AK17" s="193"/>
      <c r="AL17" s="193">
        <f t="shared" si="17"/>
        <v>0</v>
      </c>
      <c r="AM17" s="193"/>
      <c r="AN17" s="193">
        <f t="shared" si="18"/>
        <v>0</v>
      </c>
      <c r="AO17" s="193"/>
      <c r="AP17" s="204">
        <f t="shared" si="19"/>
        <v>0</v>
      </c>
      <c r="AQ17" s="193"/>
      <c r="AR17" s="193">
        <f t="shared" si="20"/>
        <v>0</v>
      </c>
      <c r="AS17" s="193"/>
      <c r="AT17" s="193">
        <f t="shared" si="21"/>
        <v>0</v>
      </c>
      <c r="AU17" s="203"/>
      <c r="AV17" s="203">
        <f t="shared" si="22"/>
        <v>0</v>
      </c>
      <c r="AW17" s="211"/>
      <c r="AX17" s="214">
        <f t="shared" si="23"/>
        <v>0</v>
      </c>
      <c r="AY17" s="211"/>
      <c r="AZ17" s="211">
        <f t="shared" si="24"/>
        <v>0</v>
      </c>
      <c r="BA17" s="211"/>
      <c r="BB17" s="211">
        <f t="shared" si="25"/>
        <v>0</v>
      </c>
      <c r="BC17" s="211"/>
      <c r="BD17" s="214">
        <f t="shared" si="26"/>
        <v>0</v>
      </c>
      <c r="BE17" s="211"/>
      <c r="BF17" s="214">
        <f t="shared" si="27"/>
        <v>0</v>
      </c>
      <c r="BG17" s="214"/>
      <c r="BH17" s="214">
        <f t="shared" si="28"/>
        <v>0</v>
      </c>
      <c r="BI17" s="211"/>
      <c r="BJ17" s="211">
        <f t="shared" si="29"/>
        <v>0</v>
      </c>
      <c r="BK17" s="215"/>
      <c r="BL17" s="215">
        <f t="shared" si="30"/>
        <v>0</v>
      </c>
      <c r="BM17" s="215"/>
      <c r="BN17" s="215">
        <f t="shared" si="31"/>
        <v>0</v>
      </c>
      <c r="BO17" s="215"/>
      <c r="BP17" s="215">
        <f t="shared" si="32"/>
        <v>0</v>
      </c>
      <c r="BQ17" s="215"/>
      <c r="BR17" s="215">
        <f t="shared" si="33"/>
        <v>0</v>
      </c>
      <c r="BS17" s="215">
        <f t="shared" si="0"/>
        <v>0</v>
      </c>
      <c r="BT17" s="215">
        <f t="shared" si="34"/>
        <v>0</v>
      </c>
    </row>
    <row r="18" spans="1:72" ht="15">
      <c r="A18" s="97">
        <v>11</v>
      </c>
      <c r="B18" s="102" t="s">
        <v>8</v>
      </c>
      <c r="C18" s="294" t="s">
        <v>17</v>
      </c>
      <c r="D18" s="293">
        <v>200</v>
      </c>
      <c r="E18" s="203"/>
      <c r="F18" s="193">
        <f t="shared" si="1"/>
        <v>0</v>
      </c>
      <c r="G18" s="193"/>
      <c r="H18" s="193">
        <f t="shared" si="2"/>
        <v>0</v>
      </c>
      <c r="I18" s="193"/>
      <c r="J18" s="193">
        <f t="shared" si="3"/>
        <v>0</v>
      </c>
      <c r="K18" s="193"/>
      <c r="L18" s="193">
        <f t="shared" si="4"/>
        <v>0</v>
      </c>
      <c r="M18" s="193">
        <v>30</v>
      </c>
      <c r="N18" s="193">
        <f t="shared" si="5"/>
        <v>6000</v>
      </c>
      <c r="O18" s="193"/>
      <c r="P18" s="193">
        <f t="shared" si="6"/>
        <v>0</v>
      </c>
      <c r="Q18" s="193"/>
      <c r="R18" s="193">
        <f t="shared" si="7"/>
        <v>0</v>
      </c>
      <c r="S18" s="193"/>
      <c r="T18" s="193">
        <f t="shared" si="8"/>
        <v>0</v>
      </c>
      <c r="U18" s="193"/>
      <c r="V18" s="193">
        <f t="shared" si="9"/>
        <v>0</v>
      </c>
      <c r="W18" s="193"/>
      <c r="X18" s="193">
        <f t="shared" si="10"/>
        <v>0</v>
      </c>
      <c r="Y18" s="193"/>
      <c r="Z18" s="245">
        <f t="shared" si="11"/>
        <v>0</v>
      </c>
      <c r="AA18" s="193"/>
      <c r="AB18" s="193">
        <f t="shared" si="12"/>
        <v>0</v>
      </c>
      <c r="AC18" s="193"/>
      <c r="AD18" s="193">
        <f t="shared" si="13"/>
        <v>0</v>
      </c>
      <c r="AE18" s="193"/>
      <c r="AF18" s="193">
        <f t="shared" si="14"/>
        <v>0</v>
      </c>
      <c r="AG18" s="193"/>
      <c r="AH18" s="193">
        <f t="shared" si="15"/>
        <v>0</v>
      </c>
      <c r="AI18" s="193"/>
      <c r="AJ18" s="193">
        <f t="shared" si="16"/>
        <v>0</v>
      </c>
      <c r="AK18" s="193"/>
      <c r="AL18" s="193">
        <f t="shared" si="17"/>
        <v>0</v>
      </c>
      <c r="AM18" s="193"/>
      <c r="AN18" s="193">
        <f t="shared" si="18"/>
        <v>0</v>
      </c>
      <c r="AO18" s="193"/>
      <c r="AP18" s="204">
        <f t="shared" si="19"/>
        <v>0</v>
      </c>
      <c r="AQ18" s="193"/>
      <c r="AR18" s="193">
        <f t="shared" si="20"/>
        <v>0</v>
      </c>
      <c r="AS18" s="193"/>
      <c r="AT18" s="193">
        <f t="shared" si="21"/>
        <v>0</v>
      </c>
      <c r="AU18" s="203"/>
      <c r="AV18" s="203">
        <f t="shared" si="22"/>
        <v>0</v>
      </c>
      <c r="AW18" s="211"/>
      <c r="AX18" s="214">
        <f t="shared" si="23"/>
        <v>0</v>
      </c>
      <c r="AY18" s="211"/>
      <c r="AZ18" s="211">
        <f t="shared" si="24"/>
        <v>0</v>
      </c>
      <c r="BA18" s="211"/>
      <c r="BB18" s="211">
        <f t="shared" si="25"/>
        <v>0</v>
      </c>
      <c r="BC18" s="211"/>
      <c r="BD18" s="214">
        <f t="shared" si="26"/>
        <v>0</v>
      </c>
      <c r="BE18" s="211"/>
      <c r="BF18" s="214">
        <f t="shared" si="27"/>
        <v>0</v>
      </c>
      <c r="BG18" s="214"/>
      <c r="BH18" s="214">
        <f t="shared" si="28"/>
        <v>0</v>
      </c>
      <c r="BI18" s="211"/>
      <c r="BJ18" s="211">
        <f t="shared" si="29"/>
        <v>0</v>
      </c>
      <c r="BK18" s="215"/>
      <c r="BL18" s="215">
        <f t="shared" si="30"/>
        <v>0</v>
      </c>
      <c r="BM18" s="215"/>
      <c r="BN18" s="215">
        <f t="shared" si="31"/>
        <v>0</v>
      </c>
      <c r="BO18" s="215"/>
      <c r="BP18" s="215">
        <f t="shared" si="32"/>
        <v>0</v>
      </c>
      <c r="BQ18" s="215"/>
      <c r="BR18" s="215">
        <f t="shared" si="33"/>
        <v>0</v>
      </c>
      <c r="BS18" s="215">
        <f t="shared" si="0"/>
        <v>30</v>
      </c>
      <c r="BT18" s="215">
        <f t="shared" si="34"/>
        <v>6000</v>
      </c>
    </row>
    <row r="19" spans="1:72" ht="15">
      <c r="A19" s="97">
        <v>12</v>
      </c>
      <c r="B19" s="102" t="s">
        <v>10</v>
      </c>
      <c r="C19" s="294" t="s">
        <v>17</v>
      </c>
      <c r="D19" s="293">
        <v>250</v>
      </c>
      <c r="E19" s="203"/>
      <c r="F19" s="193">
        <f t="shared" si="1"/>
        <v>0</v>
      </c>
      <c r="G19" s="193"/>
      <c r="H19" s="193">
        <f t="shared" si="2"/>
        <v>0</v>
      </c>
      <c r="I19" s="193"/>
      <c r="J19" s="193">
        <f t="shared" si="3"/>
        <v>0</v>
      </c>
      <c r="K19" s="193"/>
      <c r="L19" s="193">
        <f t="shared" si="4"/>
        <v>0</v>
      </c>
      <c r="M19" s="193"/>
      <c r="N19" s="193">
        <f t="shared" si="5"/>
        <v>0</v>
      </c>
      <c r="O19" s="193"/>
      <c r="P19" s="193">
        <f t="shared" si="6"/>
        <v>0</v>
      </c>
      <c r="Q19" s="193"/>
      <c r="R19" s="193">
        <f t="shared" si="7"/>
        <v>0</v>
      </c>
      <c r="S19" s="193"/>
      <c r="T19" s="193">
        <f t="shared" si="8"/>
        <v>0</v>
      </c>
      <c r="U19" s="193"/>
      <c r="V19" s="193">
        <f t="shared" si="9"/>
        <v>0</v>
      </c>
      <c r="W19" s="193"/>
      <c r="X19" s="193">
        <f t="shared" si="10"/>
        <v>0</v>
      </c>
      <c r="Y19" s="193"/>
      <c r="Z19" s="245">
        <f t="shared" si="11"/>
        <v>0</v>
      </c>
      <c r="AA19" s="193"/>
      <c r="AB19" s="193">
        <f t="shared" si="12"/>
        <v>0</v>
      </c>
      <c r="AC19" s="193"/>
      <c r="AD19" s="193">
        <f t="shared" si="13"/>
        <v>0</v>
      </c>
      <c r="AE19" s="193"/>
      <c r="AF19" s="193">
        <f t="shared" si="14"/>
        <v>0</v>
      </c>
      <c r="AG19" s="193"/>
      <c r="AH19" s="193">
        <f t="shared" si="15"/>
        <v>0</v>
      </c>
      <c r="AI19" s="193"/>
      <c r="AJ19" s="193">
        <f t="shared" si="16"/>
        <v>0</v>
      </c>
      <c r="AK19" s="193"/>
      <c r="AL19" s="193">
        <f t="shared" si="17"/>
        <v>0</v>
      </c>
      <c r="AM19" s="193"/>
      <c r="AN19" s="193">
        <f t="shared" si="18"/>
        <v>0</v>
      </c>
      <c r="AO19" s="193"/>
      <c r="AP19" s="204">
        <f t="shared" si="19"/>
        <v>0</v>
      </c>
      <c r="AQ19" s="193"/>
      <c r="AR19" s="193">
        <f t="shared" si="20"/>
        <v>0</v>
      </c>
      <c r="AS19" s="193"/>
      <c r="AT19" s="193">
        <f t="shared" si="21"/>
        <v>0</v>
      </c>
      <c r="AU19" s="203"/>
      <c r="AV19" s="203">
        <f t="shared" si="22"/>
        <v>0</v>
      </c>
      <c r="AW19" s="211"/>
      <c r="AX19" s="214">
        <f t="shared" si="23"/>
        <v>0</v>
      </c>
      <c r="AY19" s="211"/>
      <c r="AZ19" s="211">
        <f t="shared" si="24"/>
        <v>0</v>
      </c>
      <c r="BA19" s="211"/>
      <c r="BB19" s="211">
        <f t="shared" si="25"/>
        <v>0</v>
      </c>
      <c r="BC19" s="211"/>
      <c r="BD19" s="214">
        <f t="shared" si="26"/>
        <v>0</v>
      </c>
      <c r="BE19" s="211"/>
      <c r="BF19" s="214">
        <f t="shared" si="27"/>
        <v>0</v>
      </c>
      <c r="BG19" s="214"/>
      <c r="BH19" s="214">
        <f t="shared" si="28"/>
        <v>0</v>
      </c>
      <c r="BI19" s="211"/>
      <c r="BJ19" s="211">
        <f t="shared" si="29"/>
        <v>0</v>
      </c>
      <c r="BK19" s="215"/>
      <c r="BL19" s="215">
        <f t="shared" si="30"/>
        <v>0</v>
      </c>
      <c r="BM19" s="215"/>
      <c r="BN19" s="215">
        <f t="shared" si="31"/>
        <v>0</v>
      </c>
      <c r="BO19" s="215"/>
      <c r="BP19" s="215">
        <f t="shared" si="32"/>
        <v>0</v>
      </c>
      <c r="BQ19" s="215"/>
      <c r="BR19" s="215">
        <f t="shared" si="33"/>
        <v>0</v>
      </c>
      <c r="BS19" s="215">
        <f t="shared" si="0"/>
        <v>0</v>
      </c>
      <c r="BT19" s="215">
        <f t="shared" si="34"/>
        <v>0</v>
      </c>
    </row>
    <row r="20" spans="1:72" ht="15">
      <c r="A20" s="97">
        <v>13</v>
      </c>
      <c r="B20" s="102" t="s">
        <v>11</v>
      </c>
      <c r="C20" s="294" t="s">
        <v>17</v>
      </c>
      <c r="D20" s="293">
        <v>300</v>
      </c>
      <c r="E20" s="203"/>
      <c r="F20" s="193">
        <f t="shared" si="1"/>
        <v>0</v>
      </c>
      <c r="G20" s="193"/>
      <c r="H20" s="193">
        <f t="shared" si="2"/>
        <v>0</v>
      </c>
      <c r="I20" s="193"/>
      <c r="J20" s="193">
        <f t="shared" si="3"/>
        <v>0</v>
      </c>
      <c r="K20" s="193"/>
      <c r="L20" s="193">
        <f t="shared" si="4"/>
        <v>0</v>
      </c>
      <c r="M20" s="193">
        <v>35</v>
      </c>
      <c r="N20" s="193">
        <f t="shared" si="5"/>
        <v>10500</v>
      </c>
      <c r="O20" s="193"/>
      <c r="P20" s="193">
        <f t="shared" si="6"/>
        <v>0</v>
      </c>
      <c r="Q20" s="193"/>
      <c r="R20" s="193">
        <f t="shared" si="7"/>
        <v>0</v>
      </c>
      <c r="S20" s="193"/>
      <c r="T20" s="193">
        <f t="shared" si="8"/>
        <v>0</v>
      </c>
      <c r="U20" s="193"/>
      <c r="V20" s="193">
        <f t="shared" si="9"/>
        <v>0</v>
      </c>
      <c r="W20" s="193"/>
      <c r="X20" s="193">
        <f t="shared" si="10"/>
        <v>0</v>
      </c>
      <c r="Y20" s="193"/>
      <c r="Z20" s="245">
        <f t="shared" si="11"/>
        <v>0</v>
      </c>
      <c r="AA20" s="193"/>
      <c r="AB20" s="193">
        <f t="shared" si="12"/>
        <v>0</v>
      </c>
      <c r="AC20" s="193"/>
      <c r="AD20" s="193">
        <f t="shared" si="13"/>
        <v>0</v>
      </c>
      <c r="AE20" s="193"/>
      <c r="AF20" s="193">
        <f t="shared" si="14"/>
        <v>0</v>
      </c>
      <c r="AG20" s="193"/>
      <c r="AH20" s="193">
        <f t="shared" si="15"/>
        <v>0</v>
      </c>
      <c r="AI20" s="193"/>
      <c r="AJ20" s="193">
        <f t="shared" si="16"/>
        <v>0</v>
      </c>
      <c r="AK20" s="193">
        <f>20*0</f>
        <v>0</v>
      </c>
      <c r="AL20" s="193">
        <f t="shared" si="17"/>
        <v>0</v>
      </c>
      <c r="AM20" s="193"/>
      <c r="AN20" s="193">
        <f t="shared" si="18"/>
        <v>0</v>
      </c>
      <c r="AO20" s="193"/>
      <c r="AP20" s="204">
        <f t="shared" si="19"/>
        <v>0</v>
      </c>
      <c r="AQ20" s="193"/>
      <c r="AR20" s="193">
        <f t="shared" si="20"/>
        <v>0</v>
      </c>
      <c r="AS20" s="193"/>
      <c r="AT20" s="193">
        <f t="shared" si="21"/>
        <v>0</v>
      </c>
      <c r="AU20" s="203"/>
      <c r="AV20" s="203">
        <f t="shared" si="22"/>
        <v>0</v>
      </c>
      <c r="AW20" s="211"/>
      <c r="AX20" s="214">
        <f t="shared" si="23"/>
        <v>0</v>
      </c>
      <c r="AY20" s="211"/>
      <c r="AZ20" s="211">
        <f t="shared" si="24"/>
        <v>0</v>
      </c>
      <c r="BA20" s="211">
        <f>29*0</f>
        <v>0</v>
      </c>
      <c r="BB20" s="211">
        <f t="shared" si="25"/>
        <v>0</v>
      </c>
      <c r="BC20" s="211">
        <f>30*0</f>
        <v>0</v>
      </c>
      <c r="BD20" s="214">
        <f t="shared" si="26"/>
        <v>0</v>
      </c>
      <c r="BE20" s="211"/>
      <c r="BF20" s="214">
        <f t="shared" si="27"/>
        <v>0</v>
      </c>
      <c r="BG20" s="214"/>
      <c r="BH20" s="214">
        <f t="shared" si="28"/>
        <v>0</v>
      </c>
      <c r="BI20" s="211"/>
      <c r="BJ20" s="211">
        <f t="shared" si="29"/>
        <v>0</v>
      </c>
      <c r="BK20" s="215"/>
      <c r="BL20" s="215">
        <f t="shared" si="30"/>
        <v>0</v>
      </c>
      <c r="BM20" s="215"/>
      <c r="BN20" s="215">
        <f t="shared" si="31"/>
        <v>0</v>
      </c>
      <c r="BO20" s="215"/>
      <c r="BP20" s="215">
        <f t="shared" si="32"/>
        <v>0</v>
      </c>
      <c r="BQ20" s="215"/>
      <c r="BR20" s="215">
        <f t="shared" si="33"/>
        <v>0</v>
      </c>
      <c r="BS20" s="215">
        <f t="shared" si="0"/>
        <v>35</v>
      </c>
      <c r="BT20" s="215">
        <f t="shared" si="34"/>
        <v>10500</v>
      </c>
    </row>
    <row r="21" spans="1:72" ht="15">
      <c r="A21" s="97">
        <v>14</v>
      </c>
      <c r="B21" s="102" t="s">
        <v>12</v>
      </c>
      <c r="C21" s="294" t="s">
        <v>17</v>
      </c>
      <c r="D21" s="293">
        <v>350</v>
      </c>
      <c r="E21" s="203"/>
      <c r="F21" s="193">
        <f t="shared" si="1"/>
        <v>0</v>
      </c>
      <c r="G21" s="193"/>
      <c r="H21" s="193">
        <f t="shared" si="2"/>
        <v>0</v>
      </c>
      <c r="I21" s="193"/>
      <c r="J21" s="193">
        <f t="shared" si="3"/>
        <v>0</v>
      </c>
      <c r="K21" s="193"/>
      <c r="L21" s="193">
        <f t="shared" si="4"/>
        <v>0</v>
      </c>
      <c r="M21" s="193"/>
      <c r="N21" s="193">
        <f t="shared" si="5"/>
        <v>0</v>
      </c>
      <c r="O21" s="193"/>
      <c r="P21" s="193">
        <f t="shared" si="6"/>
        <v>0</v>
      </c>
      <c r="Q21" s="193"/>
      <c r="R21" s="193">
        <f t="shared" si="7"/>
        <v>0</v>
      </c>
      <c r="S21" s="193"/>
      <c r="T21" s="193">
        <f t="shared" si="8"/>
        <v>0</v>
      </c>
      <c r="U21" s="193"/>
      <c r="V21" s="193">
        <f t="shared" si="9"/>
        <v>0</v>
      </c>
      <c r="W21" s="6"/>
      <c r="X21" s="193">
        <f t="shared" si="10"/>
        <v>0</v>
      </c>
      <c r="Y21" s="193"/>
      <c r="Z21" s="245">
        <f t="shared" si="11"/>
        <v>0</v>
      </c>
      <c r="AA21" s="193"/>
      <c r="AB21" s="193">
        <f t="shared" si="12"/>
        <v>0</v>
      </c>
      <c r="AC21" s="193"/>
      <c r="AD21" s="193">
        <f t="shared" si="13"/>
        <v>0</v>
      </c>
      <c r="AE21" s="193"/>
      <c r="AF21" s="193">
        <f t="shared" si="14"/>
        <v>0</v>
      </c>
      <c r="AG21" s="193"/>
      <c r="AH21" s="193">
        <f t="shared" si="15"/>
        <v>0</v>
      </c>
      <c r="AI21" s="193"/>
      <c r="AJ21" s="193">
        <f t="shared" si="16"/>
        <v>0</v>
      </c>
      <c r="AK21" s="193"/>
      <c r="AL21" s="193">
        <f t="shared" si="17"/>
        <v>0</v>
      </c>
      <c r="AM21" s="193"/>
      <c r="AN21" s="193">
        <f t="shared" si="18"/>
        <v>0</v>
      </c>
      <c r="AO21" s="193"/>
      <c r="AP21" s="204">
        <f t="shared" si="19"/>
        <v>0</v>
      </c>
      <c r="AQ21" s="193"/>
      <c r="AR21" s="193">
        <f t="shared" si="20"/>
        <v>0</v>
      </c>
      <c r="AS21" s="193"/>
      <c r="AT21" s="193">
        <f t="shared" si="21"/>
        <v>0</v>
      </c>
      <c r="AU21" s="203"/>
      <c r="AV21" s="203">
        <f t="shared" si="22"/>
        <v>0</v>
      </c>
      <c r="AW21" s="211"/>
      <c r="AX21" s="214">
        <f t="shared" si="23"/>
        <v>0</v>
      </c>
      <c r="AY21" s="211"/>
      <c r="AZ21" s="211">
        <f t="shared" si="24"/>
        <v>0</v>
      </c>
      <c r="BA21" s="211"/>
      <c r="BB21" s="211">
        <f t="shared" si="25"/>
        <v>0</v>
      </c>
      <c r="BC21" s="211"/>
      <c r="BD21" s="214">
        <f t="shared" si="26"/>
        <v>0</v>
      </c>
      <c r="BE21" s="211"/>
      <c r="BF21" s="214">
        <f t="shared" si="27"/>
        <v>0</v>
      </c>
      <c r="BG21" s="214"/>
      <c r="BH21" s="214">
        <f t="shared" si="28"/>
        <v>0</v>
      </c>
      <c r="BI21" s="211"/>
      <c r="BJ21" s="211">
        <f t="shared" si="29"/>
        <v>0</v>
      </c>
      <c r="BK21" s="215"/>
      <c r="BL21" s="215">
        <f t="shared" si="30"/>
        <v>0</v>
      </c>
      <c r="BM21" s="215"/>
      <c r="BN21" s="215">
        <f t="shared" si="31"/>
        <v>0</v>
      </c>
      <c r="BO21" s="215"/>
      <c r="BP21" s="215">
        <f t="shared" si="32"/>
        <v>0</v>
      </c>
      <c r="BQ21" s="215"/>
      <c r="BR21" s="215">
        <f t="shared" si="33"/>
        <v>0</v>
      </c>
      <c r="BS21" s="215">
        <f t="shared" si="0"/>
        <v>0</v>
      </c>
      <c r="BT21" s="215">
        <f t="shared" si="34"/>
        <v>0</v>
      </c>
    </row>
    <row r="22" spans="1:72" ht="15">
      <c r="A22" s="97">
        <v>15</v>
      </c>
      <c r="B22" s="102" t="s">
        <v>13</v>
      </c>
      <c r="C22" s="294" t="s">
        <v>17</v>
      </c>
      <c r="D22" s="293">
        <v>400</v>
      </c>
      <c r="E22" s="203"/>
      <c r="F22" s="193">
        <f t="shared" si="1"/>
        <v>0</v>
      </c>
      <c r="G22" s="193"/>
      <c r="H22" s="193">
        <f t="shared" si="2"/>
        <v>0</v>
      </c>
      <c r="I22" s="193"/>
      <c r="J22" s="193">
        <f t="shared" si="3"/>
        <v>0</v>
      </c>
      <c r="K22" s="193"/>
      <c r="L22" s="193">
        <f t="shared" si="4"/>
        <v>0</v>
      </c>
      <c r="M22" s="193"/>
      <c r="N22" s="193">
        <f t="shared" si="5"/>
        <v>0</v>
      </c>
      <c r="O22" s="193"/>
      <c r="P22" s="193">
        <f t="shared" si="6"/>
        <v>0</v>
      </c>
      <c r="Q22" s="193"/>
      <c r="R22" s="193">
        <f t="shared" si="7"/>
        <v>0</v>
      </c>
      <c r="S22" s="193"/>
      <c r="T22" s="193">
        <f t="shared" si="8"/>
        <v>0</v>
      </c>
      <c r="U22" s="193"/>
      <c r="V22" s="193">
        <f t="shared" si="9"/>
        <v>0</v>
      </c>
      <c r="W22" s="6"/>
      <c r="X22" s="193">
        <f t="shared" si="10"/>
        <v>0</v>
      </c>
      <c r="Y22" s="193"/>
      <c r="Z22" s="245">
        <f t="shared" si="11"/>
        <v>0</v>
      </c>
      <c r="AA22" s="193"/>
      <c r="AB22" s="193">
        <f t="shared" si="12"/>
        <v>0</v>
      </c>
      <c r="AC22" s="193"/>
      <c r="AD22" s="193">
        <f t="shared" si="13"/>
        <v>0</v>
      </c>
      <c r="AE22" s="193"/>
      <c r="AF22" s="193">
        <f t="shared" si="14"/>
        <v>0</v>
      </c>
      <c r="AG22" s="193"/>
      <c r="AH22" s="193">
        <f t="shared" si="15"/>
        <v>0</v>
      </c>
      <c r="AI22" s="193"/>
      <c r="AJ22" s="193">
        <f t="shared" si="16"/>
        <v>0</v>
      </c>
      <c r="AK22" s="193"/>
      <c r="AL22" s="193">
        <f t="shared" si="17"/>
        <v>0</v>
      </c>
      <c r="AM22" s="193"/>
      <c r="AN22" s="193">
        <f t="shared" si="18"/>
        <v>0</v>
      </c>
      <c r="AO22" s="193"/>
      <c r="AP22" s="204">
        <f t="shared" si="19"/>
        <v>0</v>
      </c>
      <c r="AQ22" s="193"/>
      <c r="AR22" s="193">
        <f t="shared" si="20"/>
        <v>0</v>
      </c>
      <c r="AS22" s="193"/>
      <c r="AT22" s="193">
        <f t="shared" si="21"/>
        <v>0</v>
      </c>
      <c r="AU22" s="203"/>
      <c r="AV22" s="203">
        <f t="shared" si="22"/>
        <v>0</v>
      </c>
      <c r="AW22" s="211"/>
      <c r="AX22" s="214">
        <f t="shared" si="23"/>
        <v>0</v>
      </c>
      <c r="AY22" s="211"/>
      <c r="AZ22" s="211">
        <f t="shared" si="24"/>
        <v>0</v>
      </c>
      <c r="BA22" s="211"/>
      <c r="BB22" s="211">
        <f t="shared" si="25"/>
        <v>0</v>
      </c>
      <c r="BC22" s="211"/>
      <c r="BD22" s="214">
        <f t="shared" si="26"/>
        <v>0</v>
      </c>
      <c r="BE22" s="211"/>
      <c r="BF22" s="214">
        <f t="shared" si="27"/>
        <v>0</v>
      </c>
      <c r="BG22" s="214"/>
      <c r="BH22" s="214">
        <f t="shared" si="28"/>
        <v>0</v>
      </c>
      <c r="BI22" s="211"/>
      <c r="BJ22" s="211">
        <f t="shared" si="29"/>
        <v>0</v>
      </c>
      <c r="BK22" s="215"/>
      <c r="BL22" s="215">
        <f t="shared" si="30"/>
        <v>0</v>
      </c>
      <c r="BM22" s="215"/>
      <c r="BN22" s="215">
        <f t="shared" si="31"/>
        <v>0</v>
      </c>
      <c r="BO22" s="215"/>
      <c r="BP22" s="215">
        <f t="shared" si="32"/>
        <v>0</v>
      </c>
      <c r="BQ22" s="215"/>
      <c r="BR22" s="215">
        <f t="shared" si="33"/>
        <v>0</v>
      </c>
      <c r="BS22" s="215">
        <f t="shared" si="0"/>
        <v>0</v>
      </c>
      <c r="BT22" s="215">
        <f t="shared" si="34"/>
        <v>0</v>
      </c>
    </row>
    <row r="23" spans="1:72" ht="15">
      <c r="A23" s="97">
        <v>16</v>
      </c>
      <c r="B23" s="102" t="s">
        <v>18</v>
      </c>
      <c r="C23" s="294" t="s">
        <v>17</v>
      </c>
      <c r="D23" s="293">
        <v>500</v>
      </c>
      <c r="E23" s="203"/>
      <c r="F23" s="193">
        <f t="shared" si="1"/>
        <v>0</v>
      </c>
      <c r="G23" s="193"/>
      <c r="H23" s="193">
        <f t="shared" si="2"/>
        <v>0</v>
      </c>
      <c r="I23" s="193"/>
      <c r="J23" s="193">
        <f t="shared" si="3"/>
        <v>0</v>
      </c>
      <c r="K23" s="193"/>
      <c r="L23" s="193">
        <f t="shared" si="4"/>
        <v>0</v>
      </c>
      <c r="M23" s="193"/>
      <c r="N23" s="193">
        <f t="shared" si="5"/>
        <v>0</v>
      </c>
      <c r="O23" s="193"/>
      <c r="P23" s="193">
        <f t="shared" si="6"/>
        <v>0</v>
      </c>
      <c r="Q23" s="193"/>
      <c r="R23" s="193">
        <f t="shared" si="7"/>
        <v>0</v>
      </c>
      <c r="S23" s="193"/>
      <c r="T23" s="193">
        <f t="shared" si="8"/>
        <v>0</v>
      </c>
      <c r="U23" s="193"/>
      <c r="V23" s="193">
        <f t="shared" si="9"/>
        <v>0</v>
      </c>
      <c r="W23" s="6"/>
      <c r="X23" s="193">
        <f t="shared" si="10"/>
        <v>0</v>
      </c>
      <c r="Y23" s="193"/>
      <c r="Z23" s="245">
        <f t="shared" si="11"/>
        <v>0</v>
      </c>
      <c r="AA23" s="193"/>
      <c r="AB23" s="193">
        <f t="shared" si="12"/>
        <v>0</v>
      </c>
      <c r="AC23" s="193"/>
      <c r="AD23" s="193">
        <f t="shared" si="13"/>
        <v>0</v>
      </c>
      <c r="AE23" s="193"/>
      <c r="AF23" s="193">
        <f t="shared" si="14"/>
        <v>0</v>
      </c>
      <c r="AG23" s="193"/>
      <c r="AH23" s="193">
        <f t="shared" si="15"/>
        <v>0</v>
      </c>
      <c r="AI23" s="193"/>
      <c r="AJ23" s="193">
        <f t="shared" si="16"/>
        <v>0</v>
      </c>
      <c r="AK23" s="193"/>
      <c r="AL23" s="193">
        <f t="shared" si="17"/>
        <v>0</v>
      </c>
      <c r="AM23" s="193"/>
      <c r="AN23" s="193">
        <f t="shared" si="18"/>
        <v>0</v>
      </c>
      <c r="AO23" s="193"/>
      <c r="AP23" s="204">
        <f t="shared" si="19"/>
        <v>0</v>
      </c>
      <c r="AQ23" s="193"/>
      <c r="AR23" s="193">
        <f t="shared" si="20"/>
        <v>0</v>
      </c>
      <c r="AS23" s="193"/>
      <c r="AT23" s="193">
        <f t="shared" si="21"/>
        <v>0</v>
      </c>
      <c r="AU23" s="203"/>
      <c r="AV23" s="203">
        <f t="shared" si="22"/>
        <v>0</v>
      </c>
      <c r="AW23" s="211"/>
      <c r="AX23" s="214">
        <f t="shared" si="23"/>
        <v>0</v>
      </c>
      <c r="AY23" s="211"/>
      <c r="AZ23" s="211">
        <f t="shared" si="24"/>
        <v>0</v>
      </c>
      <c r="BA23" s="211"/>
      <c r="BB23" s="211">
        <f t="shared" si="25"/>
        <v>0</v>
      </c>
      <c r="BC23" s="211"/>
      <c r="BD23" s="214">
        <f t="shared" si="26"/>
        <v>0</v>
      </c>
      <c r="BE23" s="211"/>
      <c r="BF23" s="214">
        <f t="shared" si="27"/>
        <v>0</v>
      </c>
      <c r="BG23" s="214"/>
      <c r="BH23" s="214">
        <f t="shared" si="28"/>
        <v>0</v>
      </c>
      <c r="BI23" s="211"/>
      <c r="BJ23" s="211">
        <f t="shared" si="29"/>
        <v>0</v>
      </c>
      <c r="BK23" s="215"/>
      <c r="BL23" s="215">
        <f t="shared" si="30"/>
        <v>0</v>
      </c>
      <c r="BM23" s="215"/>
      <c r="BN23" s="215">
        <f t="shared" si="31"/>
        <v>0</v>
      </c>
      <c r="BO23" s="215"/>
      <c r="BP23" s="215">
        <f t="shared" si="32"/>
        <v>0</v>
      </c>
      <c r="BQ23" s="215"/>
      <c r="BR23" s="215">
        <f t="shared" si="33"/>
        <v>0</v>
      </c>
      <c r="BS23" s="215">
        <f t="shared" si="0"/>
        <v>0</v>
      </c>
      <c r="BT23" s="215">
        <f t="shared" si="34"/>
        <v>0</v>
      </c>
    </row>
    <row r="24" spans="1:72" ht="15">
      <c r="A24" s="97">
        <v>17</v>
      </c>
      <c r="B24" s="102" t="s">
        <v>19</v>
      </c>
      <c r="C24" s="294"/>
      <c r="D24" s="293"/>
      <c r="E24" s="203"/>
      <c r="F24" s="193">
        <f t="shared" si="1"/>
        <v>0</v>
      </c>
      <c r="G24" s="193"/>
      <c r="H24" s="193">
        <f t="shared" si="2"/>
        <v>0</v>
      </c>
      <c r="I24" s="193"/>
      <c r="J24" s="193">
        <f t="shared" si="3"/>
        <v>0</v>
      </c>
      <c r="K24" s="193"/>
      <c r="L24" s="193">
        <f t="shared" si="4"/>
        <v>0</v>
      </c>
      <c r="M24" s="193"/>
      <c r="N24" s="193">
        <f t="shared" si="5"/>
        <v>0</v>
      </c>
      <c r="O24" s="193"/>
      <c r="P24" s="193">
        <f t="shared" si="6"/>
        <v>0</v>
      </c>
      <c r="Q24" s="193"/>
      <c r="R24" s="193">
        <f t="shared" si="7"/>
        <v>0</v>
      </c>
      <c r="S24" s="193"/>
      <c r="T24" s="193">
        <f t="shared" si="8"/>
        <v>0</v>
      </c>
      <c r="U24" s="193"/>
      <c r="V24" s="193">
        <f t="shared" si="9"/>
        <v>0</v>
      </c>
      <c r="W24" s="6"/>
      <c r="X24" s="193">
        <f t="shared" si="10"/>
        <v>0</v>
      </c>
      <c r="Y24" s="193"/>
      <c r="Z24" s="245">
        <f t="shared" si="11"/>
        <v>0</v>
      </c>
      <c r="AA24" s="193"/>
      <c r="AB24" s="193">
        <f t="shared" si="12"/>
        <v>0</v>
      </c>
      <c r="AC24" s="193"/>
      <c r="AD24" s="193">
        <f t="shared" si="13"/>
        <v>0</v>
      </c>
      <c r="AE24" s="193"/>
      <c r="AF24" s="193">
        <f t="shared" si="14"/>
        <v>0</v>
      </c>
      <c r="AG24" s="193"/>
      <c r="AH24" s="193">
        <f t="shared" si="15"/>
        <v>0</v>
      </c>
      <c r="AI24" s="193"/>
      <c r="AJ24" s="193">
        <f t="shared" si="16"/>
        <v>0</v>
      </c>
      <c r="AK24" s="193"/>
      <c r="AL24" s="193">
        <f t="shared" si="17"/>
        <v>0</v>
      </c>
      <c r="AM24" s="193"/>
      <c r="AN24" s="193">
        <f t="shared" si="18"/>
        <v>0</v>
      </c>
      <c r="AO24" s="193"/>
      <c r="AP24" s="204">
        <f t="shared" si="19"/>
        <v>0</v>
      </c>
      <c r="AQ24" s="193"/>
      <c r="AR24" s="193">
        <f t="shared" si="20"/>
        <v>0</v>
      </c>
      <c r="AS24" s="193"/>
      <c r="AT24" s="193">
        <f t="shared" si="21"/>
        <v>0</v>
      </c>
      <c r="AU24" s="203"/>
      <c r="AV24" s="203">
        <f t="shared" si="22"/>
        <v>0</v>
      </c>
      <c r="AW24" s="211"/>
      <c r="AX24" s="214">
        <f t="shared" si="23"/>
        <v>0</v>
      </c>
      <c r="AY24" s="211"/>
      <c r="AZ24" s="211">
        <f t="shared" si="24"/>
        <v>0</v>
      </c>
      <c r="BA24" s="211"/>
      <c r="BB24" s="211">
        <f t="shared" si="25"/>
        <v>0</v>
      </c>
      <c r="BC24" s="211"/>
      <c r="BD24" s="214">
        <f t="shared" si="26"/>
        <v>0</v>
      </c>
      <c r="BE24" s="211"/>
      <c r="BF24" s="214">
        <f t="shared" si="27"/>
        <v>0</v>
      </c>
      <c r="BG24" s="214"/>
      <c r="BH24" s="214">
        <f t="shared" si="28"/>
        <v>0</v>
      </c>
      <c r="BI24" s="211"/>
      <c r="BJ24" s="211">
        <f t="shared" si="29"/>
        <v>0</v>
      </c>
      <c r="BK24" s="215"/>
      <c r="BL24" s="215">
        <f t="shared" si="30"/>
        <v>0</v>
      </c>
      <c r="BM24" s="215"/>
      <c r="BN24" s="215">
        <f t="shared" si="31"/>
        <v>0</v>
      </c>
      <c r="BO24" s="215"/>
      <c r="BP24" s="215">
        <f t="shared" si="32"/>
        <v>0</v>
      </c>
      <c r="BQ24" s="215"/>
      <c r="BR24" s="215">
        <f t="shared" si="33"/>
        <v>0</v>
      </c>
      <c r="BS24" s="215">
        <f aca="true" t="shared" si="35" ref="BS24:BS72">E24+G24+I24+K24+M24+O24+Q24+S24+U24+W24+Y24+AA24+AC24+AE24+AG24+AI24+AK24+AM24+AO24+AQ24+AS24+AU24+AW24+AY24+BA24+BC24+BE24+BG24+BI24+BK24+BM24+BO24+BQ24</f>
        <v>0</v>
      </c>
      <c r="BT24" s="215">
        <f t="shared" si="34"/>
        <v>0</v>
      </c>
    </row>
    <row r="25" spans="1:72" ht="15">
      <c r="A25" s="97">
        <v>18</v>
      </c>
      <c r="B25" s="102" t="s">
        <v>18</v>
      </c>
      <c r="C25" s="294" t="s">
        <v>17</v>
      </c>
      <c r="D25" s="293">
        <v>3300</v>
      </c>
      <c r="E25" s="203"/>
      <c r="F25" s="193">
        <f t="shared" si="1"/>
        <v>0</v>
      </c>
      <c r="G25" s="193"/>
      <c r="H25" s="193">
        <f t="shared" si="2"/>
        <v>0</v>
      </c>
      <c r="I25" s="193"/>
      <c r="J25" s="193">
        <f t="shared" si="3"/>
        <v>0</v>
      </c>
      <c r="K25" s="193"/>
      <c r="L25" s="193">
        <f t="shared" si="4"/>
        <v>0</v>
      </c>
      <c r="M25" s="193"/>
      <c r="N25" s="193">
        <f t="shared" si="5"/>
        <v>0</v>
      </c>
      <c r="O25" s="193"/>
      <c r="P25" s="193">
        <f t="shared" si="6"/>
        <v>0</v>
      </c>
      <c r="Q25" s="193"/>
      <c r="R25" s="193">
        <f t="shared" si="7"/>
        <v>0</v>
      </c>
      <c r="S25" s="193"/>
      <c r="T25" s="193">
        <f t="shared" si="8"/>
        <v>0</v>
      </c>
      <c r="U25" s="193"/>
      <c r="V25" s="193">
        <f t="shared" si="9"/>
        <v>0</v>
      </c>
      <c r="W25" s="6"/>
      <c r="X25" s="193">
        <f t="shared" si="10"/>
        <v>0</v>
      </c>
      <c r="Y25" s="193"/>
      <c r="Z25" s="245">
        <f t="shared" si="11"/>
        <v>0</v>
      </c>
      <c r="AA25" s="193"/>
      <c r="AB25" s="193">
        <f t="shared" si="12"/>
        <v>0</v>
      </c>
      <c r="AC25" s="193"/>
      <c r="AD25" s="193">
        <f t="shared" si="13"/>
        <v>0</v>
      </c>
      <c r="AE25" s="193"/>
      <c r="AF25" s="193">
        <f t="shared" si="14"/>
        <v>0</v>
      </c>
      <c r="AG25" s="193"/>
      <c r="AH25" s="193">
        <f t="shared" si="15"/>
        <v>0</v>
      </c>
      <c r="AI25" s="193"/>
      <c r="AJ25" s="193">
        <f t="shared" si="16"/>
        <v>0</v>
      </c>
      <c r="AK25" s="193"/>
      <c r="AL25" s="193">
        <f t="shared" si="17"/>
        <v>0</v>
      </c>
      <c r="AM25" s="193"/>
      <c r="AN25" s="193">
        <f t="shared" si="18"/>
        <v>0</v>
      </c>
      <c r="AO25" s="193"/>
      <c r="AP25" s="204">
        <f t="shared" si="19"/>
        <v>0</v>
      </c>
      <c r="AQ25" s="193"/>
      <c r="AR25" s="193">
        <f t="shared" si="20"/>
        <v>0</v>
      </c>
      <c r="AS25" s="193"/>
      <c r="AT25" s="193">
        <f t="shared" si="21"/>
        <v>0</v>
      </c>
      <c r="AU25" s="203"/>
      <c r="AV25" s="203">
        <f t="shared" si="22"/>
        <v>0</v>
      </c>
      <c r="AW25" s="211"/>
      <c r="AX25" s="214">
        <f t="shared" si="23"/>
        <v>0</v>
      </c>
      <c r="AY25" s="211"/>
      <c r="AZ25" s="211">
        <f t="shared" si="24"/>
        <v>0</v>
      </c>
      <c r="BA25" s="211"/>
      <c r="BB25" s="211">
        <f t="shared" si="25"/>
        <v>0</v>
      </c>
      <c r="BC25" s="211"/>
      <c r="BD25" s="214">
        <f t="shared" si="26"/>
        <v>0</v>
      </c>
      <c r="BE25" s="211"/>
      <c r="BF25" s="214">
        <f t="shared" si="27"/>
        <v>0</v>
      </c>
      <c r="BG25" s="214"/>
      <c r="BH25" s="214">
        <f t="shared" si="28"/>
        <v>0</v>
      </c>
      <c r="BI25" s="211"/>
      <c r="BJ25" s="211">
        <f t="shared" si="29"/>
        <v>0</v>
      </c>
      <c r="BK25" s="215"/>
      <c r="BL25" s="215">
        <f t="shared" si="30"/>
        <v>0</v>
      </c>
      <c r="BM25" s="215"/>
      <c r="BN25" s="215">
        <f t="shared" si="31"/>
        <v>0</v>
      </c>
      <c r="BO25" s="215"/>
      <c r="BP25" s="215">
        <f t="shared" si="32"/>
        <v>0</v>
      </c>
      <c r="BQ25" s="215"/>
      <c r="BR25" s="215">
        <f t="shared" si="33"/>
        <v>0</v>
      </c>
      <c r="BS25" s="215">
        <f t="shared" si="35"/>
        <v>0</v>
      </c>
      <c r="BT25" s="215">
        <f t="shared" si="34"/>
        <v>0</v>
      </c>
    </row>
    <row r="26" spans="1:72" ht="15">
      <c r="A26" s="97">
        <v>19</v>
      </c>
      <c r="B26" s="102" t="s">
        <v>20</v>
      </c>
      <c r="C26" s="294" t="s">
        <v>17</v>
      </c>
      <c r="D26" s="293">
        <v>5500</v>
      </c>
      <c r="E26" s="203"/>
      <c r="F26" s="193">
        <f t="shared" si="1"/>
        <v>0</v>
      </c>
      <c r="G26" s="193"/>
      <c r="H26" s="193">
        <f t="shared" si="2"/>
        <v>0</v>
      </c>
      <c r="I26" s="193"/>
      <c r="J26" s="193">
        <f t="shared" si="3"/>
        <v>0</v>
      </c>
      <c r="K26" s="193"/>
      <c r="L26" s="193">
        <f t="shared" si="4"/>
        <v>0</v>
      </c>
      <c r="M26" s="193"/>
      <c r="N26" s="193">
        <f t="shared" si="5"/>
        <v>0</v>
      </c>
      <c r="O26" s="193"/>
      <c r="P26" s="193">
        <f t="shared" si="6"/>
        <v>0</v>
      </c>
      <c r="Q26" s="193"/>
      <c r="R26" s="193">
        <f t="shared" si="7"/>
        <v>0</v>
      </c>
      <c r="S26" s="193"/>
      <c r="T26" s="193">
        <f t="shared" si="8"/>
        <v>0</v>
      </c>
      <c r="U26" s="193"/>
      <c r="V26" s="193">
        <f t="shared" si="9"/>
        <v>0</v>
      </c>
      <c r="W26" s="6"/>
      <c r="X26" s="193">
        <f t="shared" si="10"/>
        <v>0</v>
      </c>
      <c r="Y26" s="193"/>
      <c r="Z26" s="245">
        <f t="shared" si="11"/>
        <v>0</v>
      </c>
      <c r="AA26" s="193"/>
      <c r="AB26" s="193">
        <f t="shared" si="12"/>
        <v>0</v>
      </c>
      <c r="AC26" s="193"/>
      <c r="AD26" s="193">
        <f t="shared" si="13"/>
        <v>0</v>
      </c>
      <c r="AE26" s="193"/>
      <c r="AF26" s="193">
        <f t="shared" si="14"/>
        <v>0</v>
      </c>
      <c r="AG26" s="193"/>
      <c r="AH26" s="193">
        <f t="shared" si="15"/>
        <v>0</v>
      </c>
      <c r="AI26" s="193"/>
      <c r="AJ26" s="193">
        <f t="shared" si="16"/>
        <v>0</v>
      </c>
      <c r="AK26" s="193"/>
      <c r="AL26" s="193">
        <f t="shared" si="17"/>
        <v>0</v>
      </c>
      <c r="AM26" s="193"/>
      <c r="AN26" s="193">
        <f t="shared" si="18"/>
        <v>0</v>
      </c>
      <c r="AO26" s="193"/>
      <c r="AP26" s="204">
        <f t="shared" si="19"/>
        <v>0</v>
      </c>
      <c r="AQ26" s="193"/>
      <c r="AR26" s="193">
        <f t="shared" si="20"/>
        <v>0</v>
      </c>
      <c r="AS26" s="193"/>
      <c r="AT26" s="193">
        <f t="shared" si="21"/>
        <v>0</v>
      </c>
      <c r="AU26" s="203"/>
      <c r="AV26" s="203">
        <f t="shared" si="22"/>
        <v>0</v>
      </c>
      <c r="AW26" s="211"/>
      <c r="AX26" s="214">
        <f t="shared" si="23"/>
        <v>0</v>
      </c>
      <c r="AY26" s="211"/>
      <c r="AZ26" s="211">
        <f t="shared" si="24"/>
        <v>0</v>
      </c>
      <c r="BA26" s="211"/>
      <c r="BB26" s="211">
        <f t="shared" si="25"/>
        <v>0</v>
      </c>
      <c r="BC26" s="211"/>
      <c r="BD26" s="214">
        <f t="shared" si="26"/>
        <v>0</v>
      </c>
      <c r="BE26" s="211"/>
      <c r="BF26" s="214">
        <f t="shared" si="27"/>
        <v>0</v>
      </c>
      <c r="BG26" s="214"/>
      <c r="BH26" s="214">
        <f t="shared" si="28"/>
        <v>0</v>
      </c>
      <c r="BI26" s="211"/>
      <c r="BJ26" s="211">
        <f t="shared" si="29"/>
        <v>0</v>
      </c>
      <c r="BK26" s="215"/>
      <c r="BL26" s="215">
        <f t="shared" si="30"/>
        <v>0</v>
      </c>
      <c r="BM26" s="215"/>
      <c r="BN26" s="215">
        <f t="shared" si="31"/>
        <v>0</v>
      </c>
      <c r="BO26" s="215"/>
      <c r="BP26" s="215">
        <f t="shared" si="32"/>
        <v>0</v>
      </c>
      <c r="BQ26" s="215"/>
      <c r="BR26" s="215">
        <f t="shared" si="33"/>
        <v>0</v>
      </c>
      <c r="BS26" s="215">
        <f t="shared" si="35"/>
        <v>0</v>
      </c>
      <c r="BT26" s="215">
        <f t="shared" si="34"/>
        <v>0</v>
      </c>
    </row>
    <row r="27" spans="1:72" ht="15">
      <c r="A27" s="97">
        <v>20</v>
      </c>
      <c r="B27" s="112" t="s">
        <v>73</v>
      </c>
      <c r="C27" s="294"/>
      <c r="D27" s="293"/>
      <c r="E27" s="203"/>
      <c r="F27" s="193">
        <f t="shared" si="1"/>
        <v>0</v>
      </c>
      <c r="G27" s="193"/>
      <c r="H27" s="193">
        <f t="shared" si="2"/>
        <v>0</v>
      </c>
      <c r="I27" s="193"/>
      <c r="J27" s="193">
        <f t="shared" si="3"/>
        <v>0</v>
      </c>
      <c r="K27" s="193"/>
      <c r="L27" s="193">
        <f t="shared" si="4"/>
        <v>0</v>
      </c>
      <c r="M27" s="193"/>
      <c r="N27" s="193">
        <f t="shared" si="5"/>
        <v>0</v>
      </c>
      <c r="O27" s="193"/>
      <c r="P27" s="193">
        <f t="shared" si="6"/>
        <v>0</v>
      </c>
      <c r="Q27" s="193"/>
      <c r="R27" s="193">
        <f t="shared" si="7"/>
        <v>0</v>
      </c>
      <c r="S27" s="193"/>
      <c r="T27" s="193">
        <f t="shared" si="8"/>
        <v>0</v>
      </c>
      <c r="U27" s="193"/>
      <c r="V27" s="193">
        <f t="shared" si="9"/>
        <v>0</v>
      </c>
      <c r="W27" s="6"/>
      <c r="X27" s="193">
        <f t="shared" si="10"/>
        <v>0</v>
      </c>
      <c r="Y27" s="193"/>
      <c r="Z27" s="245">
        <f t="shared" si="11"/>
        <v>0</v>
      </c>
      <c r="AA27" s="193"/>
      <c r="AB27" s="193">
        <f t="shared" si="12"/>
        <v>0</v>
      </c>
      <c r="AC27" s="193"/>
      <c r="AD27" s="193">
        <f t="shared" si="13"/>
        <v>0</v>
      </c>
      <c r="AE27" s="193"/>
      <c r="AF27" s="193">
        <f t="shared" si="14"/>
        <v>0</v>
      </c>
      <c r="AG27" s="193"/>
      <c r="AH27" s="193">
        <f t="shared" si="15"/>
        <v>0</v>
      </c>
      <c r="AI27" s="193"/>
      <c r="AJ27" s="193">
        <f t="shared" si="16"/>
        <v>0</v>
      </c>
      <c r="AK27" s="193"/>
      <c r="AL27" s="193">
        <f t="shared" si="17"/>
        <v>0</v>
      </c>
      <c r="AM27" s="193"/>
      <c r="AN27" s="193">
        <f t="shared" si="18"/>
        <v>0</v>
      </c>
      <c r="AO27" s="193"/>
      <c r="AP27" s="204">
        <f t="shared" si="19"/>
        <v>0</v>
      </c>
      <c r="AQ27" s="193"/>
      <c r="AR27" s="193">
        <f t="shared" si="20"/>
        <v>0</v>
      </c>
      <c r="AS27" s="6"/>
      <c r="AT27" s="193">
        <f t="shared" si="21"/>
        <v>0</v>
      </c>
      <c r="AU27" s="203"/>
      <c r="AV27" s="203">
        <f t="shared" si="22"/>
        <v>0</v>
      </c>
      <c r="AW27" s="211"/>
      <c r="AX27" s="214">
        <f t="shared" si="23"/>
        <v>0</v>
      </c>
      <c r="AY27" s="211"/>
      <c r="AZ27" s="211">
        <f t="shared" si="24"/>
        <v>0</v>
      </c>
      <c r="BA27" s="211"/>
      <c r="BB27" s="211">
        <f t="shared" si="25"/>
        <v>0</v>
      </c>
      <c r="BC27" s="211"/>
      <c r="BD27" s="214">
        <f t="shared" si="26"/>
        <v>0</v>
      </c>
      <c r="BE27" s="211"/>
      <c r="BF27" s="214">
        <f t="shared" si="27"/>
        <v>0</v>
      </c>
      <c r="BG27" s="214"/>
      <c r="BH27" s="214">
        <f t="shared" si="28"/>
        <v>0</v>
      </c>
      <c r="BI27" s="211"/>
      <c r="BJ27" s="211">
        <f t="shared" si="29"/>
        <v>0</v>
      </c>
      <c r="BK27" s="215"/>
      <c r="BL27" s="215">
        <f t="shared" si="30"/>
        <v>0</v>
      </c>
      <c r="BM27" s="215"/>
      <c r="BN27" s="215">
        <f t="shared" si="31"/>
        <v>0</v>
      </c>
      <c r="BO27" s="215"/>
      <c r="BP27" s="215">
        <f t="shared" si="32"/>
        <v>0</v>
      </c>
      <c r="BQ27" s="215"/>
      <c r="BR27" s="215">
        <f t="shared" si="33"/>
        <v>0</v>
      </c>
      <c r="BS27" s="215">
        <f t="shared" si="35"/>
        <v>0</v>
      </c>
      <c r="BT27" s="215">
        <f t="shared" si="34"/>
        <v>0</v>
      </c>
    </row>
    <row r="28" spans="1:72" ht="15">
      <c r="A28" s="97">
        <v>21</v>
      </c>
      <c r="B28" s="102" t="s">
        <v>8</v>
      </c>
      <c r="C28" s="294" t="s">
        <v>9</v>
      </c>
      <c r="D28" s="293">
        <v>330</v>
      </c>
      <c r="E28" s="203"/>
      <c r="F28" s="193">
        <f t="shared" si="1"/>
        <v>0</v>
      </c>
      <c r="G28" s="193"/>
      <c r="H28" s="193">
        <f t="shared" si="2"/>
        <v>0</v>
      </c>
      <c r="I28" s="193"/>
      <c r="J28" s="193">
        <f t="shared" si="3"/>
        <v>0</v>
      </c>
      <c r="K28" s="193"/>
      <c r="L28" s="193">
        <f t="shared" si="4"/>
        <v>0</v>
      </c>
      <c r="M28" s="193"/>
      <c r="N28" s="193">
        <f t="shared" si="5"/>
        <v>0</v>
      </c>
      <c r="O28" s="193"/>
      <c r="P28" s="193">
        <f t="shared" si="6"/>
        <v>0</v>
      </c>
      <c r="Q28" s="193"/>
      <c r="R28" s="193">
        <f t="shared" si="7"/>
        <v>0</v>
      </c>
      <c r="S28" s="193"/>
      <c r="T28" s="193">
        <f t="shared" si="8"/>
        <v>0</v>
      </c>
      <c r="U28" s="193"/>
      <c r="V28" s="193">
        <f t="shared" si="9"/>
        <v>0</v>
      </c>
      <c r="W28" s="6"/>
      <c r="X28" s="193">
        <f t="shared" si="10"/>
        <v>0</v>
      </c>
      <c r="Y28" s="193"/>
      <c r="Z28" s="245">
        <f t="shared" si="11"/>
        <v>0</v>
      </c>
      <c r="AA28" s="193"/>
      <c r="AB28" s="193">
        <f t="shared" si="12"/>
        <v>0</v>
      </c>
      <c r="AC28" s="193"/>
      <c r="AD28" s="193">
        <f t="shared" si="13"/>
        <v>0</v>
      </c>
      <c r="AE28" s="193"/>
      <c r="AF28" s="193">
        <f t="shared" si="14"/>
        <v>0</v>
      </c>
      <c r="AG28" s="193"/>
      <c r="AH28" s="193">
        <f t="shared" si="15"/>
        <v>0</v>
      </c>
      <c r="AI28" s="193"/>
      <c r="AJ28" s="193">
        <f t="shared" si="16"/>
        <v>0</v>
      </c>
      <c r="AK28" s="193"/>
      <c r="AL28" s="193">
        <f t="shared" si="17"/>
        <v>0</v>
      </c>
      <c r="AM28" s="193"/>
      <c r="AN28" s="193">
        <f t="shared" si="18"/>
        <v>0</v>
      </c>
      <c r="AO28" s="193"/>
      <c r="AP28" s="204">
        <f t="shared" si="19"/>
        <v>0</v>
      </c>
      <c r="AQ28" s="193"/>
      <c r="AR28" s="193">
        <f t="shared" si="20"/>
        <v>0</v>
      </c>
      <c r="AS28" s="193"/>
      <c r="AT28" s="193">
        <f t="shared" si="21"/>
        <v>0</v>
      </c>
      <c r="AU28" s="203"/>
      <c r="AV28" s="203">
        <f t="shared" si="22"/>
        <v>0</v>
      </c>
      <c r="AW28" s="211"/>
      <c r="AX28" s="214">
        <f t="shared" si="23"/>
        <v>0</v>
      </c>
      <c r="AY28" s="211"/>
      <c r="AZ28" s="211">
        <f t="shared" si="24"/>
        <v>0</v>
      </c>
      <c r="BA28" s="211"/>
      <c r="BB28" s="211">
        <f t="shared" si="25"/>
        <v>0</v>
      </c>
      <c r="BC28" s="211"/>
      <c r="BD28" s="214">
        <f t="shared" si="26"/>
        <v>0</v>
      </c>
      <c r="BE28" s="211"/>
      <c r="BF28" s="214">
        <f t="shared" si="27"/>
        <v>0</v>
      </c>
      <c r="BG28" s="214"/>
      <c r="BH28" s="214">
        <f t="shared" si="28"/>
        <v>0</v>
      </c>
      <c r="BI28" s="211"/>
      <c r="BJ28" s="211">
        <f t="shared" si="29"/>
        <v>0</v>
      </c>
      <c r="BK28" s="215"/>
      <c r="BL28" s="215">
        <f t="shared" si="30"/>
        <v>0</v>
      </c>
      <c r="BM28" s="215"/>
      <c r="BN28" s="215">
        <f t="shared" si="31"/>
        <v>0</v>
      </c>
      <c r="BO28" s="215"/>
      <c r="BP28" s="215">
        <f t="shared" si="32"/>
        <v>0</v>
      </c>
      <c r="BQ28" s="215"/>
      <c r="BR28" s="215">
        <f t="shared" si="33"/>
        <v>0</v>
      </c>
      <c r="BS28" s="215">
        <f t="shared" si="35"/>
        <v>0</v>
      </c>
      <c r="BT28" s="215">
        <f t="shared" si="34"/>
        <v>0</v>
      </c>
    </row>
    <row r="29" spans="1:72" ht="15">
      <c r="A29" s="97">
        <v>22</v>
      </c>
      <c r="B29" s="102" t="s">
        <v>10</v>
      </c>
      <c r="C29" s="294" t="s">
        <v>9</v>
      </c>
      <c r="D29" s="293">
        <v>380</v>
      </c>
      <c r="E29" s="203"/>
      <c r="F29" s="193">
        <f t="shared" si="1"/>
        <v>0</v>
      </c>
      <c r="G29" s="193"/>
      <c r="H29" s="193">
        <f t="shared" si="2"/>
        <v>0</v>
      </c>
      <c r="I29" s="193"/>
      <c r="J29" s="193">
        <f t="shared" si="3"/>
        <v>0</v>
      </c>
      <c r="K29" s="193"/>
      <c r="L29" s="193">
        <f t="shared" si="4"/>
        <v>0</v>
      </c>
      <c r="M29" s="193"/>
      <c r="N29" s="193">
        <f t="shared" si="5"/>
        <v>0</v>
      </c>
      <c r="O29" s="193"/>
      <c r="P29" s="193">
        <f t="shared" si="6"/>
        <v>0</v>
      </c>
      <c r="Q29" s="193"/>
      <c r="R29" s="193">
        <f t="shared" si="7"/>
        <v>0</v>
      </c>
      <c r="S29" s="193"/>
      <c r="T29" s="193">
        <f t="shared" si="8"/>
        <v>0</v>
      </c>
      <c r="U29" s="193"/>
      <c r="V29" s="193">
        <f t="shared" si="9"/>
        <v>0</v>
      </c>
      <c r="W29" s="6"/>
      <c r="X29" s="193">
        <f t="shared" si="10"/>
        <v>0</v>
      </c>
      <c r="Y29" s="193"/>
      <c r="Z29" s="245">
        <f t="shared" si="11"/>
        <v>0</v>
      </c>
      <c r="AA29" s="193">
        <f>20*0</f>
        <v>0</v>
      </c>
      <c r="AB29" s="193">
        <f t="shared" si="12"/>
        <v>0</v>
      </c>
      <c r="AC29" s="193"/>
      <c r="AD29" s="193">
        <f t="shared" si="13"/>
        <v>0</v>
      </c>
      <c r="AE29" s="193"/>
      <c r="AF29" s="193">
        <f t="shared" si="14"/>
        <v>0</v>
      </c>
      <c r="AG29" s="193"/>
      <c r="AH29" s="193">
        <f t="shared" si="15"/>
        <v>0</v>
      </c>
      <c r="AI29" s="193"/>
      <c r="AJ29" s="193">
        <f t="shared" si="16"/>
        <v>0</v>
      </c>
      <c r="AK29" s="193"/>
      <c r="AL29" s="193">
        <f t="shared" si="17"/>
        <v>0</v>
      </c>
      <c r="AM29" s="193"/>
      <c r="AN29" s="193">
        <f t="shared" si="18"/>
        <v>0</v>
      </c>
      <c r="AO29" s="193"/>
      <c r="AP29" s="204">
        <f t="shared" si="19"/>
        <v>0</v>
      </c>
      <c r="AQ29" s="193"/>
      <c r="AR29" s="193">
        <f t="shared" si="20"/>
        <v>0</v>
      </c>
      <c r="AS29" s="193"/>
      <c r="AT29" s="193">
        <f t="shared" si="21"/>
        <v>0</v>
      </c>
      <c r="AU29" s="203"/>
      <c r="AV29" s="203">
        <f t="shared" si="22"/>
        <v>0</v>
      </c>
      <c r="AW29" s="211"/>
      <c r="AX29" s="214">
        <f t="shared" si="23"/>
        <v>0</v>
      </c>
      <c r="AY29" s="211"/>
      <c r="AZ29" s="211">
        <f t="shared" si="24"/>
        <v>0</v>
      </c>
      <c r="BA29" s="211"/>
      <c r="BB29" s="211">
        <f t="shared" si="25"/>
        <v>0</v>
      </c>
      <c r="BC29" s="211"/>
      <c r="BD29" s="214">
        <f t="shared" si="26"/>
        <v>0</v>
      </c>
      <c r="BE29" s="211"/>
      <c r="BF29" s="214">
        <f t="shared" si="27"/>
        <v>0</v>
      </c>
      <c r="BG29" s="214"/>
      <c r="BH29" s="214">
        <f t="shared" si="28"/>
        <v>0</v>
      </c>
      <c r="BI29" s="211"/>
      <c r="BJ29" s="211">
        <f t="shared" si="29"/>
        <v>0</v>
      </c>
      <c r="BK29" s="215">
        <f>20*0</f>
        <v>0</v>
      </c>
      <c r="BL29" s="215">
        <f t="shared" si="30"/>
        <v>0</v>
      </c>
      <c r="BM29" s="215"/>
      <c r="BN29" s="215">
        <f t="shared" si="31"/>
        <v>0</v>
      </c>
      <c r="BO29" s="215"/>
      <c r="BP29" s="215">
        <f t="shared" si="32"/>
        <v>0</v>
      </c>
      <c r="BQ29" s="215"/>
      <c r="BR29" s="215">
        <f t="shared" si="33"/>
        <v>0</v>
      </c>
      <c r="BS29" s="215">
        <f t="shared" si="35"/>
        <v>0</v>
      </c>
      <c r="BT29" s="215">
        <f t="shared" si="34"/>
        <v>0</v>
      </c>
    </row>
    <row r="30" spans="1:72" ht="15">
      <c r="A30" s="97">
        <v>23</v>
      </c>
      <c r="B30" s="102" t="s">
        <v>21</v>
      </c>
      <c r="C30" s="294" t="s">
        <v>9</v>
      </c>
      <c r="D30" s="293">
        <v>480</v>
      </c>
      <c r="E30" s="203">
        <f>20*0</f>
        <v>0</v>
      </c>
      <c r="F30" s="193">
        <f t="shared" si="1"/>
        <v>0</v>
      </c>
      <c r="G30" s="193">
        <f>30*0</f>
        <v>0</v>
      </c>
      <c r="H30" s="193">
        <f t="shared" si="2"/>
        <v>0</v>
      </c>
      <c r="I30" s="193"/>
      <c r="J30" s="193">
        <f t="shared" si="3"/>
        <v>0</v>
      </c>
      <c r="K30" s="193"/>
      <c r="L30" s="193">
        <f t="shared" si="4"/>
        <v>0</v>
      </c>
      <c r="M30" s="193"/>
      <c r="N30" s="193">
        <f t="shared" si="5"/>
        <v>0</v>
      </c>
      <c r="O30" s="193"/>
      <c r="P30" s="193">
        <f t="shared" si="6"/>
        <v>0</v>
      </c>
      <c r="Q30" s="193"/>
      <c r="R30" s="193">
        <f t="shared" si="7"/>
        <v>0</v>
      </c>
      <c r="S30" s="193"/>
      <c r="T30" s="193">
        <f t="shared" si="8"/>
        <v>0</v>
      </c>
      <c r="U30" s="193"/>
      <c r="V30" s="193">
        <f t="shared" si="9"/>
        <v>0</v>
      </c>
      <c r="W30" s="6"/>
      <c r="X30" s="193">
        <f t="shared" si="10"/>
        <v>0</v>
      </c>
      <c r="Y30" s="193"/>
      <c r="Z30" s="245">
        <f t="shared" si="11"/>
        <v>0</v>
      </c>
      <c r="AA30" s="193"/>
      <c r="AB30" s="193">
        <f t="shared" si="12"/>
        <v>0</v>
      </c>
      <c r="AC30" s="193"/>
      <c r="AD30" s="193">
        <f t="shared" si="13"/>
        <v>0</v>
      </c>
      <c r="AE30" s="193"/>
      <c r="AF30" s="193">
        <f t="shared" si="14"/>
        <v>0</v>
      </c>
      <c r="AG30" s="193"/>
      <c r="AH30" s="193">
        <f t="shared" si="15"/>
        <v>0</v>
      </c>
      <c r="AI30" s="193"/>
      <c r="AJ30" s="193">
        <f t="shared" si="16"/>
        <v>0</v>
      </c>
      <c r="AK30" s="193"/>
      <c r="AL30" s="193">
        <f t="shared" si="17"/>
        <v>0</v>
      </c>
      <c r="AM30" s="193"/>
      <c r="AN30" s="193">
        <f t="shared" si="18"/>
        <v>0</v>
      </c>
      <c r="AO30" s="193"/>
      <c r="AP30" s="204">
        <f t="shared" si="19"/>
        <v>0</v>
      </c>
      <c r="AQ30" s="193"/>
      <c r="AR30" s="193">
        <f t="shared" si="20"/>
        <v>0</v>
      </c>
      <c r="AS30" s="193">
        <f>30*0</f>
        <v>0</v>
      </c>
      <c r="AT30" s="193">
        <f t="shared" si="21"/>
        <v>0</v>
      </c>
      <c r="AU30" s="203"/>
      <c r="AV30" s="203">
        <f t="shared" si="22"/>
        <v>0</v>
      </c>
      <c r="AW30" s="211">
        <f>10*0</f>
        <v>0</v>
      </c>
      <c r="AX30" s="214">
        <f t="shared" si="23"/>
        <v>0</v>
      </c>
      <c r="AY30" s="211"/>
      <c r="AZ30" s="211">
        <f t="shared" si="24"/>
        <v>0</v>
      </c>
      <c r="BA30" s="211"/>
      <c r="BB30" s="211">
        <f t="shared" si="25"/>
        <v>0</v>
      </c>
      <c r="BC30" s="211">
        <f>10*0</f>
        <v>0</v>
      </c>
      <c r="BD30" s="214">
        <f t="shared" si="26"/>
        <v>0</v>
      </c>
      <c r="BE30" s="211"/>
      <c r="BF30" s="214">
        <f t="shared" si="27"/>
        <v>0</v>
      </c>
      <c r="BG30" s="214"/>
      <c r="BH30" s="214">
        <f t="shared" si="28"/>
        <v>0</v>
      </c>
      <c r="BI30" s="211"/>
      <c r="BJ30" s="211">
        <f t="shared" si="29"/>
        <v>0</v>
      </c>
      <c r="BK30" s="215"/>
      <c r="BL30" s="215">
        <f t="shared" si="30"/>
        <v>0</v>
      </c>
      <c r="BM30" s="215"/>
      <c r="BN30" s="215">
        <f t="shared" si="31"/>
        <v>0</v>
      </c>
      <c r="BO30" s="215"/>
      <c r="BP30" s="215">
        <f t="shared" si="32"/>
        <v>0</v>
      </c>
      <c r="BQ30" s="215"/>
      <c r="BR30" s="215">
        <f t="shared" si="33"/>
        <v>0</v>
      </c>
      <c r="BS30" s="215">
        <f t="shared" si="35"/>
        <v>0</v>
      </c>
      <c r="BT30" s="215">
        <f t="shared" si="34"/>
        <v>0</v>
      </c>
    </row>
    <row r="31" spans="1:72" ht="15">
      <c r="A31" s="97">
        <v>24</v>
      </c>
      <c r="B31" s="102" t="s">
        <v>22</v>
      </c>
      <c r="C31" s="294" t="s">
        <v>9</v>
      </c>
      <c r="D31" s="293">
        <v>520</v>
      </c>
      <c r="E31" s="203">
        <f>15*0</f>
        <v>0</v>
      </c>
      <c r="F31" s="193">
        <f t="shared" si="1"/>
        <v>0</v>
      </c>
      <c r="G31" s="193"/>
      <c r="H31" s="193">
        <f t="shared" si="2"/>
        <v>0</v>
      </c>
      <c r="I31" s="193"/>
      <c r="J31" s="193">
        <f t="shared" si="3"/>
        <v>0</v>
      </c>
      <c r="K31" s="193"/>
      <c r="L31" s="193">
        <f t="shared" si="4"/>
        <v>0</v>
      </c>
      <c r="M31" s="193"/>
      <c r="N31" s="193">
        <f t="shared" si="5"/>
        <v>0</v>
      </c>
      <c r="O31" s="193"/>
      <c r="P31" s="193">
        <f t="shared" si="6"/>
        <v>0</v>
      </c>
      <c r="Q31" s="193"/>
      <c r="R31" s="193">
        <f t="shared" si="7"/>
        <v>0</v>
      </c>
      <c r="S31" s="193"/>
      <c r="T31" s="193">
        <f t="shared" si="8"/>
        <v>0</v>
      </c>
      <c r="U31" s="193"/>
      <c r="V31" s="193">
        <f t="shared" si="9"/>
        <v>0</v>
      </c>
      <c r="W31" s="6"/>
      <c r="X31" s="193">
        <f t="shared" si="10"/>
        <v>0</v>
      </c>
      <c r="Y31" s="193"/>
      <c r="Z31" s="245">
        <f t="shared" si="11"/>
        <v>0</v>
      </c>
      <c r="AA31" s="193"/>
      <c r="AB31" s="193">
        <f t="shared" si="12"/>
        <v>0</v>
      </c>
      <c r="AC31" s="193"/>
      <c r="AD31" s="193">
        <f t="shared" si="13"/>
        <v>0</v>
      </c>
      <c r="AE31" s="193"/>
      <c r="AF31" s="193">
        <f t="shared" si="14"/>
        <v>0</v>
      </c>
      <c r="AG31" s="193"/>
      <c r="AH31" s="193">
        <f t="shared" si="15"/>
        <v>0</v>
      </c>
      <c r="AI31" s="193"/>
      <c r="AJ31" s="193">
        <f t="shared" si="16"/>
        <v>0</v>
      </c>
      <c r="AK31" s="193"/>
      <c r="AL31" s="193">
        <f t="shared" si="17"/>
        <v>0</v>
      </c>
      <c r="AM31" s="193"/>
      <c r="AN31" s="193">
        <f t="shared" si="18"/>
        <v>0</v>
      </c>
      <c r="AO31" s="193"/>
      <c r="AP31" s="204">
        <f t="shared" si="19"/>
        <v>0</v>
      </c>
      <c r="AQ31" s="193"/>
      <c r="AR31" s="193">
        <f t="shared" si="20"/>
        <v>0</v>
      </c>
      <c r="AS31" s="6"/>
      <c r="AT31" s="193">
        <f t="shared" si="21"/>
        <v>0</v>
      </c>
      <c r="AU31" s="203"/>
      <c r="AV31" s="203">
        <f t="shared" si="22"/>
        <v>0</v>
      </c>
      <c r="AW31" s="211"/>
      <c r="AX31" s="214">
        <f t="shared" si="23"/>
        <v>0</v>
      </c>
      <c r="AY31" s="211"/>
      <c r="AZ31" s="211">
        <f t="shared" si="24"/>
        <v>0</v>
      </c>
      <c r="BA31" s="211"/>
      <c r="BB31" s="211">
        <f t="shared" si="25"/>
        <v>0</v>
      </c>
      <c r="BC31" s="624">
        <f>60*0</f>
        <v>0</v>
      </c>
      <c r="BD31" s="625">
        <f t="shared" si="26"/>
        <v>0</v>
      </c>
      <c r="BE31" s="211"/>
      <c r="BF31" s="214">
        <f t="shared" si="27"/>
        <v>0</v>
      </c>
      <c r="BG31" s="214"/>
      <c r="BH31" s="214">
        <f t="shared" si="28"/>
        <v>0</v>
      </c>
      <c r="BI31" s="211"/>
      <c r="BJ31" s="211">
        <f t="shared" si="29"/>
        <v>0</v>
      </c>
      <c r="BK31" s="215"/>
      <c r="BL31" s="215">
        <f t="shared" si="30"/>
        <v>0</v>
      </c>
      <c r="BM31" s="215"/>
      <c r="BN31" s="215">
        <f t="shared" si="31"/>
        <v>0</v>
      </c>
      <c r="BO31" s="215"/>
      <c r="BP31" s="215">
        <f t="shared" si="32"/>
        <v>0</v>
      </c>
      <c r="BQ31" s="215"/>
      <c r="BR31" s="215">
        <f t="shared" si="33"/>
        <v>0</v>
      </c>
      <c r="BS31" s="215">
        <f t="shared" si="35"/>
        <v>0</v>
      </c>
      <c r="BT31" s="215">
        <f t="shared" si="34"/>
        <v>0</v>
      </c>
    </row>
    <row r="32" spans="1:72" ht="15">
      <c r="A32" s="97">
        <v>25</v>
      </c>
      <c r="B32" s="102" t="s">
        <v>13</v>
      </c>
      <c r="C32" s="294" t="s">
        <v>9</v>
      </c>
      <c r="D32" s="293">
        <v>550</v>
      </c>
      <c r="E32" s="203"/>
      <c r="F32" s="193">
        <f t="shared" si="1"/>
        <v>0</v>
      </c>
      <c r="G32" s="193"/>
      <c r="H32" s="193">
        <f t="shared" si="2"/>
        <v>0</v>
      </c>
      <c r="I32" s="193">
        <f>10*0</f>
        <v>0</v>
      </c>
      <c r="J32" s="193">
        <f t="shared" si="3"/>
        <v>0</v>
      </c>
      <c r="K32" s="193"/>
      <c r="L32" s="193">
        <f t="shared" si="4"/>
        <v>0</v>
      </c>
      <c r="M32" s="193">
        <v>20</v>
      </c>
      <c r="N32" s="193">
        <f t="shared" si="5"/>
        <v>11000</v>
      </c>
      <c r="O32" s="193"/>
      <c r="P32" s="193">
        <f t="shared" si="6"/>
        <v>0</v>
      </c>
      <c r="Q32" s="193"/>
      <c r="R32" s="193">
        <f t="shared" si="7"/>
        <v>0</v>
      </c>
      <c r="S32" s="193"/>
      <c r="T32" s="193">
        <f t="shared" si="8"/>
        <v>0</v>
      </c>
      <c r="U32" s="193"/>
      <c r="V32" s="193">
        <f t="shared" si="9"/>
        <v>0</v>
      </c>
      <c r="W32" s="6"/>
      <c r="X32" s="193">
        <f t="shared" si="10"/>
        <v>0</v>
      </c>
      <c r="Y32" s="193"/>
      <c r="Z32" s="245">
        <f t="shared" si="11"/>
        <v>0</v>
      </c>
      <c r="AA32" s="626">
        <f>30*0</f>
        <v>0</v>
      </c>
      <c r="AB32" s="626">
        <f t="shared" si="12"/>
        <v>0</v>
      </c>
      <c r="AC32" s="193"/>
      <c r="AD32" s="193">
        <f t="shared" si="13"/>
        <v>0</v>
      </c>
      <c r="AE32" s="193"/>
      <c r="AF32" s="193">
        <f t="shared" si="14"/>
        <v>0</v>
      </c>
      <c r="AG32" s="193"/>
      <c r="AH32" s="193">
        <f t="shared" si="15"/>
        <v>0</v>
      </c>
      <c r="AI32" s="193"/>
      <c r="AJ32" s="193">
        <f t="shared" si="16"/>
        <v>0</v>
      </c>
      <c r="AK32" s="193"/>
      <c r="AL32" s="193">
        <f t="shared" si="17"/>
        <v>0</v>
      </c>
      <c r="AM32" s="193"/>
      <c r="AN32" s="193">
        <f t="shared" si="18"/>
        <v>0</v>
      </c>
      <c r="AO32" s="193"/>
      <c r="AP32" s="204">
        <f t="shared" si="19"/>
        <v>0</v>
      </c>
      <c r="AQ32" s="193">
        <f>20*0</f>
        <v>0</v>
      </c>
      <c r="AR32" s="193">
        <f t="shared" si="20"/>
        <v>0</v>
      </c>
      <c r="AS32" s="6"/>
      <c r="AT32" s="193">
        <f t="shared" si="21"/>
        <v>0</v>
      </c>
      <c r="AU32" s="203"/>
      <c r="AV32" s="203">
        <f t="shared" si="22"/>
        <v>0</v>
      </c>
      <c r="AW32" s="211">
        <f>10*0</f>
        <v>0</v>
      </c>
      <c r="AX32" s="214">
        <f t="shared" si="23"/>
        <v>0</v>
      </c>
      <c r="AY32" s="211"/>
      <c r="AZ32" s="211">
        <f t="shared" si="24"/>
        <v>0</v>
      </c>
      <c r="BA32" s="211"/>
      <c r="BB32" s="211">
        <f t="shared" si="25"/>
        <v>0</v>
      </c>
      <c r="BC32" s="624">
        <f>40*0</f>
        <v>0</v>
      </c>
      <c r="BD32" s="625">
        <f t="shared" si="26"/>
        <v>0</v>
      </c>
      <c r="BE32" s="211"/>
      <c r="BF32" s="214">
        <f t="shared" si="27"/>
        <v>0</v>
      </c>
      <c r="BG32" s="214"/>
      <c r="BH32" s="214">
        <f t="shared" si="28"/>
        <v>0</v>
      </c>
      <c r="BI32" s="211"/>
      <c r="BJ32" s="211">
        <f t="shared" si="29"/>
        <v>0</v>
      </c>
      <c r="BK32" s="215">
        <v>70</v>
      </c>
      <c r="BL32" s="215">
        <f t="shared" si="30"/>
        <v>38500</v>
      </c>
      <c r="BM32" s="215"/>
      <c r="BN32" s="215">
        <f t="shared" si="31"/>
        <v>0</v>
      </c>
      <c r="BO32" s="215"/>
      <c r="BP32" s="215">
        <f t="shared" si="32"/>
        <v>0</v>
      </c>
      <c r="BQ32" s="215"/>
      <c r="BR32" s="215">
        <f t="shared" si="33"/>
        <v>0</v>
      </c>
      <c r="BS32" s="215">
        <f t="shared" si="35"/>
        <v>90</v>
      </c>
      <c r="BT32" s="215">
        <f t="shared" si="34"/>
        <v>49500</v>
      </c>
    </row>
    <row r="33" spans="1:72" ht="15">
      <c r="A33" s="97">
        <v>26</v>
      </c>
      <c r="B33" s="102" t="s">
        <v>23</v>
      </c>
      <c r="C33" s="294" t="s">
        <v>9</v>
      </c>
      <c r="D33" s="293">
        <v>700</v>
      </c>
      <c r="E33" s="203"/>
      <c r="F33" s="193">
        <f t="shared" si="1"/>
        <v>0</v>
      </c>
      <c r="G33" s="193">
        <v>100</v>
      </c>
      <c r="H33" s="193">
        <f t="shared" si="2"/>
        <v>70000</v>
      </c>
      <c r="I33" s="193"/>
      <c r="J33" s="193">
        <f t="shared" si="3"/>
        <v>0</v>
      </c>
      <c r="K33" s="193"/>
      <c r="L33" s="193">
        <f t="shared" si="4"/>
        <v>0</v>
      </c>
      <c r="M33" s="193"/>
      <c r="N33" s="193">
        <f t="shared" si="5"/>
        <v>0</v>
      </c>
      <c r="O33" s="193"/>
      <c r="P33" s="193">
        <f t="shared" si="6"/>
        <v>0</v>
      </c>
      <c r="Q33" s="193"/>
      <c r="R33" s="193">
        <f t="shared" si="7"/>
        <v>0</v>
      </c>
      <c r="S33" s="193"/>
      <c r="T33" s="193">
        <f t="shared" si="8"/>
        <v>0</v>
      </c>
      <c r="U33" s="193"/>
      <c r="V33" s="193">
        <f t="shared" si="9"/>
        <v>0</v>
      </c>
      <c r="W33" s="6"/>
      <c r="X33" s="193">
        <f t="shared" si="10"/>
        <v>0</v>
      </c>
      <c r="Y33" s="193"/>
      <c r="Z33" s="245">
        <f t="shared" si="11"/>
        <v>0</v>
      </c>
      <c r="AA33" s="626">
        <f>40*0</f>
        <v>0</v>
      </c>
      <c r="AB33" s="626">
        <f t="shared" si="12"/>
        <v>0</v>
      </c>
      <c r="AC33" s="193"/>
      <c r="AD33" s="193">
        <f t="shared" si="13"/>
        <v>0</v>
      </c>
      <c r="AE33" s="193"/>
      <c r="AF33" s="193">
        <f t="shared" si="14"/>
        <v>0</v>
      </c>
      <c r="AG33" s="193"/>
      <c r="AH33" s="193">
        <f t="shared" si="15"/>
        <v>0</v>
      </c>
      <c r="AI33" s="193"/>
      <c r="AJ33" s="193">
        <f t="shared" si="16"/>
        <v>0</v>
      </c>
      <c r="AK33" s="193">
        <v>80</v>
      </c>
      <c r="AL33" s="193">
        <f t="shared" si="17"/>
        <v>56000</v>
      </c>
      <c r="AM33" s="193"/>
      <c r="AN33" s="193">
        <f t="shared" si="18"/>
        <v>0</v>
      </c>
      <c r="AO33" s="193"/>
      <c r="AP33" s="204">
        <f t="shared" si="19"/>
        <v>0</v>
      </c>
      <c r="AQ33" s="193">
        <f>22*0</f>
        <v>0</v>
      </c>
      <c r="AR33" s="193">
        <f t="shared" si="20"/>
        <v>0</v>
      </c>
      <c r="AS33" s="626">
        <f>50*0</f>
        <v>0</v>
      </c>
      <c r="AT33" s="626">
        <f t="shared" si="21"/>
        <v>0</v>
      </c>
      <c r="AU33" s="203"/>
      <c r="AV33" s="203">
        <f t="shared" si="22"/>
        <v>0</v>
      </c>
      <c r="AW33" s="211">
        <v>20</v>
      </c>
      <c r="AX33" s="214">
        <f t="shared" si="23"/>
        <v>14000</v>
      </c>
      <c r="AY33" s="211">
        <v>25</v>
      </c>
      <c r="AZ33" s="211">
        <f t="shared" si="24"/>
        <v>17500</v>
      </c>
      <c r="BA33" s="211"/>
      <c r="BB33" s="211">
        <f t="shared" si="25"/>
        <v>0</v>
      </c>
      <c r="BC33" s="211"/>
      <c r="BD33" s="214">
        <f t="shared" si="26"/>
        <v>0</v>
      </c>
      <c r="BE33" s="211"/>
      <c r="BF33" s="214">
        <f t="shared" si="27"/>
        <v>0</v>
      </c>
      <c r="BG33" s="214">
        <f>20*0</f>
        <v>0</v>
      </c>
      <c r="BH33" s="214">
        <f t="shared" si="28"/>
        <v>0</v>
      </c>
      <c r="BI33" s="211">
        <v>50</v>
      </c>
      <c r="BJ33" s="211">
        <f t="shared" si="29"/>
        <v>35000</v>
      </c>
      <c r="BK33" s="215"/>
      <c r="BL33" s="215">
        <f t="shared" si="30"/>
        <v>0</v>
      </c>
      <c r="BM33" s="215"/>
      <c r="BN33" s="215">
        <f t="shared" si="31"/>
        <v>0</v>
      </c>
      <c r="BO33" s="215"/>
      <c r="BP33" s="215">
        <f t="shared" si="32"/>
        <v>0</v>
      </c>
      <c r="BQ33" s="215"/>
      <c r="BR33" s="215">
        <f t="shared" si="33"/>
        <v>0</v>
      </c>
      <c r="BS33" s="215">
        <f t="shared" si="35"/>
        <v>275</v>
      </c>
      <c r="BT33" s="215">
        <f t="shared" si="34"/>
        <v>192500</v>
      </c>
    </row>
    <row r="34" spans="1:72" ht="15">
      <c r="A34" s="97">
        <v>27</v>
      </c>
      <c r="B34" s="102" t="s">
        <v>24</v>
      </c>
      <c r="C34" s="294" t="s">
        <v>9</v>
      </c>
      <c r="D34" s="293">
        <v>870</v>
      </c>
      <c r="E34" s="203"/>
      <c r="F34" s="193">
        <f t="shared" si="1"/>
        <v>0</v>
      </c>
      <c r="G34" s="193"/>
      <c r="H34" s="193">
        <f t="shared" si="2"/>
        <v>0</v>
      </c>
      <c r="I34" s="193">
        <f>10*0</f>
        <v>0</v>
      </c>
      <c r="J34" s="193">
        <f t="shared" si="3"/>
        <v>0</v>
      </c>
      <c r="K34" s="193"/>
      <c r="L34" s="193">
        <f t="shared" si="4"/>
        <v>0</v>
      </c>
      <c r="M34" s="193"/>
      <c r="N34" s="193">
        <f t="shared" si="5"/>
        <v>0</v>
      </c>
      <c r="O34" s="193"/>
      <c r="P34" s="193">
        <f t="shared" si="6"/>
        <v>0</v>
      </c>
      <c r="Q34" s="193"/>
      <c r="R34" s="193">
        <f t="shared" si="7"/>
        <v>0</v>
      </c>
      <c r="S34" s="193"/>
      <c r="T34" s="193">
        <f t="shared" si="8"/>
        <v>0</v>
      </c>
      <c r="U34" s="193"/>
      <c r="V34" s="193">
        <f t="shared" si="9"/>
        <v>0</v>
      </c>
      <c r="W34" s="6"/>
      <c r="X34" s="193">
        <f t="shared" si="10"/>
        <v>0</v>
      </c>
      <c r="Y34" s="193"/>
      <c r="Z34" s="245">
        <f t="shared" si="11"/>
        <v>0</v>
      </c>
      <c r="AA34" s="193"/>
      <c r="AB34" s="193">
        <f t="shared" si="12"/>
        <v>0</v>
      </c>
      <c r="AC34" s="193"/>
      <c r="AD34" s="193">
        <f t="shared" si="13"/>
        <v>0</v>
      </c>
      <c r="AE34" s="193"/>
      <c r="AF34" s="193">
        <f t="shared" si="14"/>
        <v>0</v>
      </c>
      <c r="AG34" s="193"/>
      <c r="AH34" s="193">
        <f t="shared" si="15"/>
        <v>0</v>
      </c>
      <c r="AI34" s="193"/>
      <c r="AJ34" s="193">
        <f t="shared" si="16"/>
        <v>0</v>
      </c>
      <c r="AK34" s="193"/>
      <c r="AL34" s="193">
        <f t="shared" si="17"/>
        <v>0</v>
      </c>
      <c r="AM34" s="193"/>
      <c r="AN34" s="193">
        <f t="shared" si="18"/>
        <v>0</v>
      </c>
      <c r="AO34" s="193"/>
      <c r="AP34" s="204">
        <f t="shared" si="19"/>
        <v>0</v>
      </c>
      <c r="AQ34" s="193"/>
      <c r="AR34" s="193">
        <f t="shared" si="20"/>
        <v>0</v>
      </c>
      <c r="AS34" s="6"/>
      <c r="AT34" s="193">
        <f t="shared" si="21"/>
        <v>0</v>
      </c>
      <c r="AU34" s="203"/>
      <c r="AV34" s="203">
        <f t="shared" si="22"/>
        <v>0</v>
      </c>
      <c r="AW34" s="211"/>
      <c r="AX34" s="214">
        <f t="shared" si="23"/>
        <v>0</v>
      </c>
      <c r="AY34" s="211"/>
      <c r="AZ34" s="211">
        <f t="shared" si="24"/>
        <v>0</v>
      </c>
      <c r="BA34" s="211"/>
      <c r="BB34" s="211">
        <f t="shared" si="25"/>
        <v>0</v>
      </c>
      <c r="BC34" s="211"/>
      <c r="BD34" s="214">
        <f t="shared" si="26"/>
        <v>0</v>
      </c>
      <c r="BE34" s="211">
        <v>25</v>
      </c>
      <c r="BF34" s="214">
        <f t="shared" si="27"/>
        <v>21750</v>
      </c>
      <c r="BG34" s="214"/>
      <c r="BH34" s="214">
        <f t="shared" si="28"/>
        <v>0</v>
      </c>
      <c r="BI34" s="211">
        <v>50</v>
      </c>
      <c r="BJ34" s="211">
        <f t="shared" si="29"/>
        <v>43500</v>
      </c>
      <c r="BK34" s="215"/>
      <c r="BL34" s="215">
        <f t="shared" si="30"/>
        <v>0</v>
      </c>
      <c r="BM34" s="215"/>
      <c r="BN34" s="215">
        <f t="shared" si="31"/>
        <v>0</v>
      </c>
      <c r="BO34" s="215"/>
      <c r="BP34" s="215">
        <f t="shared" si="32"/>
        <v>0</v>
      </c>
      <c r="BQ34" s="215"/>
      <c r="BR34" s="215">
        <f t="shared" si="33"/>
        <v>0</v>
      </c>
      <c r="BS34" s="215">
        <f t="shared" si="35"/>
        <v>75</v>
      </c>
      <c r="BT34" s="215">
        <f t="shared" si="34"/>
        <v>65250</v>
      </c>
    </row>
    <row r="35" spans="1:72" ht="15">
      <c r="A35" s="97">
        <v>28</v>
      </c>
      <c r="B35" s="102" t="s">
        <v>136</v>
      </c>
      <c r="C35" s="294" t="s">
        <v>9</v>
      </c>
      <c r="D35" s="293">
        <v>980</v>
      </c>
      <c r="E35" s="203">
        <v>40</v>
      </c>
      <c r="F35" s="193">
        <f t="shared" si="1"/>
        <v>39200</v>
      </c>
      <c r="G35" s="193"/>
      <c r="H35" s="193">
        <f t="shared" si="2"/>
        <v>0</v>
      </c>
      <c r="I35" s="193"/>
      <c r="J35" s="193">
        <f t="shared" si="3"/>
        <v>0</v>
      </c>
      <c r="K35" s="193"/>
      <c r="L35" s="193">
        <f t="shared" si="4"/>
        <v>0</v>
      </c>
      <c r="M35" s="193"/>
      <c r="N35" s="193">
        <f t="shared" si="5"/>
        <v>0</v>
      </c>
      <c r="O35" s="193"/>
      <c r="P35" s="193">
        <f t="shared" si="6"/>
        <v>0</v>
      </c>
      <c r="Q35" s="193"/>
      <c r="R35" s="193">
        <f t="shared" si="7"/>
        <v>0</v>
      </c>
      <c r="S35" s="193"/>
      <c r="T35" s="193">
        <f t="shared" si="8"/>
        <v>0</v>
      </c>
      <c r="U35" s="193"/>
      <c r="V35" s="193">
        <f t="shared" si="9"/>
        <v>0</v>
      </c>
      <c r="W35" s="6"/>
      <c r="X35" s="193">
        <f t="shared" si="10"/>
        <v>0</v>
      </c>
      <c r="Y35" s="193"/>
      <c r="Z35" s="245">
        <f t="shared" si="11"/>
        <v>0</v>
      </c>
      <c r="AA35" s="193"/>
      <c r="AB35" s="193">
        <f t="shared" si="12"/>
        <v>0</v>
      </c>
      <c r="AC35" s="193"/>
      <c r="AD35" s="193">
        <f t="shared" si="13"/>
        <v>0</v>
      </c>
      <c r="AE35" s="193"/>
      <c r="AF35" s="193">
        <f t="shared" si="14"/>
        <v>0</v>
      </c>
      <c r="AG35" s="193"/>
      <c r="AH35" s="193">
        <f t="shared" si="15"/>
        <v>0</v>
      </c>
      <c r="AI35" s="193"/>
      <c r="AJ35" s="193">
        <f t="shared" si="16"/>
        <v>0</v>
      </c>
      <c r="AK35" s="193"/>
      <c r="AL35" s="193">
        <f t="shared" si="17"/>
        <v>0</v>
      </c>
      <c r="AM35" s="193"/>
      <c r="AN35" s="193">
        <f t="shared" si="18"/>
        <v>0</v>
      </c>
      <c r="AO35" s="193"/>
      <c r="AP35" s="204">
        <f t="shared" si="19"/>
        <v>0</v>
      </c>
      <c r="AQ35" s="193"/>
      <c r="AR35" s="193">
        <f t="shared" si="20"/>
        <v>0</v>
      </c>
      <c r="AS35" s="6"/>
      <c r="AT35" s="193">
        <f t="shared" si="21"/>
        <v>0</v>
      </c>
      <c r="AU35" s="203"/>
      <c r="AV35" s="203">
        <f t="shared" si="22"/>
        <v>0</v>
      </c>
      <c r="AW35" s="211"/>
      <c r="AX35" s="214">
        <f t="shared" si="23"/>
        <v>0</v>
      </c>
      <c r="AY35" s="211"/>
      <c r="AZ35" s="211">
        <f t="shared" si="24"/>
        <v>0</v>
      </c>
      <c r="BA35" s="211"/>
      <c r="BB35" s="211">
        <f t="shared" si="25"/>
        <v>0</v>
      </c>
      <c r="BC35" s="211"/>
      <c r="BD35" s="214">
        <f t="shared" si="26"/>
        <v>0</v>
      </c>
      <c r="BE35" s="211"/>
      <c r="BF35" s="214">
        <f t="shared" si="27"/>
        <v>0</v>
      </c>
      <c r="BG35" s="214"/>
      <c r="BH35" s="214">
        <f t="shared" si="28"/>
        <v>0</v>
      </c>
      <c r="BI35" s="211"/>
      <c r="BJ35" s="211">
        <f t="shared" si="29"/>
        <v>0</v>
      </c>
      <c r="BK35" s="215"/>
      <c r="BL35" s="215">
        <f t="shared" si="30"/>
        <v>0</v>
      </c>
      <c r="BM35" s="215"/>
      <c r="BN35" s="215">
        <f t="shared" si="31"/>
        <v>0</v>
      </c>
      <c r="BO35" s="215"/>
      <c r="BP35" s="215">
        <f t="shared" si="32"/>
        <v>0</v>
      </c>
      <c r="BQ35" s="215"/>
      <c r="BR35" s="215">
        <f t="shared" si="33"/>
        <v>0</v>
      </c>
      <c r="BS35" s="215">
        <f t="shared" si="35"/>
        <v>40</v>
      </c>
      <c r="BT35" s="215">
        <f t="shared" si="34"/>
        <v>39200</v>
      </c>
    </row>
    <row r="36" spans="1:72" ht="15">
      <c r="A36" s="97">
        <v>29</v>
      </c>
      <c r="B36" s="102" t="s">
        <v>25</v>
      </c>
      <c r="C36" s="294"/>
      <c r="D36" s="568"/>
      <c r="E36" s="203"/>
      <c r="F36" s="193">
        <f t="shared" si="1"/>
        <v>0</v>
      </c>
      <c r="G36" s="193"/>
      <c r="H36" s="193">
        <f t="shared" si="2"/>
        <v>0</v>
      </c>
      <c r="I36" s="193"/>
      <c r="J36" s="193">
        <f t="shared" si="3"/>
        <v>0</v>
      </c>
      <c r="K36" s="193"/>
      <c r="L36" s="193">
        <f t="shared" si="4"/>
        <v>0</v>
      </c>
      <c r="M36" s="193"/>
      <c r="N36" s="193">
        <f t="shared" si="5"/>
        <v>0</v>
      </c>
      <c r="O36" s="193"/>
      <c r="P36" s="193">
        <f t="shared" si="6"/>
        <v>0</v>
      </c>
      <c r="Q36" s="193"/>
      <c r="R36" s="193">
        <f t="shared" si="7"/>
        <v>0</v>
      </c>
      <c r="S36" s="193"/>
      <c r="T36" s="193">
        <f t="shared" si="8"/>
        <v>0</v>
      </c>
      <c r="U36" s="193"/>
      <c r="V36" s="193">
        <f t="shared" si="9"/>
        <v>0</v>
      </c>
      <c r="W36" s="6"/>
      <c r="X36" s="193">
        <f t="shared" si="10"/>
        <v>0</v>
      </c>
      <c r="Y36" s="193"/>
      <c r="Z36" s="245">
        <f t="shared" si="11"/>
        <v>0</v>
      </c>
      <c r="AA36" s="193"/>
      <c r="AB36" s="193">
        <f t="shared" si="12"/>
        <v>0</v>
      </c>
      <c r="AC36" s="193"/>
      <c r="AD36" s="193">
        <f t="shared" si="13"/>
        <v>0</v>
      </c>
      <c r="AE36" s="193"/>
      <c r="AF36" s="193">
        <f t="shared" si="14"/>
        <v>0</v>
      </c>
      <c r="AG36" s="193"/>
      <c r="AH36" s="193">
        <f t="shared" si="15"/>
        <v>0</v>
      </c>
      <c r="AI36" s="193"/>
      <c r="AJ36" s="193">
        <f t="shared" si="16"/>
        <v>0</v>
      </c>
      <c r="AK36" s="193"/>
      <c r="AL36" s="193">
        <f t="shared" si="17"/>
        <v>0</v>
      </c>
      <c r="AM36" s="193"/>
      <c r="AN36" s="193">
        <f t="shared" si="18"/>
        <v>0</v>
      </c>
      <c r="AO36" s="193"/>
      <c r="AP36" s="204">
        <f t="shared" si="19"/>
        <v>0</v>
      </c>
      <c r="AQ36" s="193"/>
      <c r="AR36" s="193">
        <f t="shared" si="20"/>
        <v>0</v>
      </c>
      <c r="AS36" s="6"/>
      <c r="AT36" s="193">
        <f t="shared" si="21"/>
        <v>0</v>
      </c>
      <c r="AU36" s="203"/>
      <c r="AV36" s="203">
        <f t="shared" si="22"/>
        <v>0</v>
      </c>
      <c r="AW36" s="211"/>
      <c r="AX36" s="214">
        <f t="shared" si="23"/>
        <v>0</v>
      </c>
      <c r="AY36" s="211"/>
      <c r="AZ36" s="211">
        <f t="shared" si="24"/>
        <v>0</v>
      </c>
      <c r="BA36" s="211"/>
      <c r="BB36" s="211">
        <f t="shared" si="25"/>
        <v>0</v>
      </c>
      <c r="BC36" s="211"/>
      <c r="BD36" s="214">
        <f t="shared" si="26"/>
        <v>0</v>
      </c>
      <c r="BE36" s="211"/>
      <c r="BF36" s="214">
        <f t="shared" si="27"/>
        <v>0</v>
      </c>
      <c r="BG36" s="214"/>
      <c r="BH36" s="214">
        <f t="shared" si="28"/>
        <v>0</v>
      </c>
      <c r="BI36" s="211"/>
      <c r="BJ36" s="211">
        <f t="shared" si="29"/>
        <v>0</v>
      </c>
      <c r="BK36" s="215"/>
      <c r="BL36" s="215">
        <f t="shared" si="30"/>
        <v>0</v>
      </c>
      <c r="BM36" s="215"/>
      <c r="BN36" s="215">
        <f t="shared" si="31"/>
        <v>0</v>
      </c>
      <c r="BO36" s="215"/>
      <c r="BP36" s="215">
        <f t="shared" si="32"/>
        <v>0</v>
      </c>
      <c r="BQ36" s="215"/>
      <c r="BR36" s="215">
        <f t="shared" si="33"/>
        <v>0</v>
      </c>
      <c r="BS36" s="215">
        <f t="shared" si="35"/>
        <v>0</v>
      </c>
      <c r="BT36" s="215">
        <f t="shared" si="34"/>
        <v>0</v>
      </c>
    </row>
    <row r="37" spans="1:72" ht="15">
      <c r="A37" s="97">
        <v>30</v>
      </c>
      <c r="B37" s="102" t="s">
        <v>8</v>
      </c>
      <c r="C37" s="294" t="s">
        <v>26</v>
      </c>
      <c r="D37" s="293">
        <v>200</v>
      </c>
      <c r="E37" s="203"/>
      <c r="F37" s="193">
        <f t="shared" si="1"/>
        <v>0</v>
      </c>
      <c r="G37" s="193"/>
      <c r="H37" s="193">
        <f t="shared" si="2"/>
        <v>0</v>
      </c>
      <c r="I37" s="193"/>
      <c r="J37" s="193">
        <f t="shared" si="3"/>
        <v>0</v>
      </c>
      <c r="K37" s="193"/>
      <c r="L37" s="193">
        <f t="shared" si="4"/>
        <v>0</v>
      </c>
      <c r="M37" s="193">
        <v>30</v>
      </c>
      <c r="N37" s="193">
        <f t="shared" si="5"/>
        <v>6000</v>
      </c>
      <c r="O37" s="193"/>
      <c r="P37" s="193">
        <f t="shared" si="6"/>
        <v>0</v>
      </c>
      <c r="Q37" s="193"/>
      <c r="R37" s="193">
        <f t="shared" si="7"/>
        <v>0</v>
      </c>
      <c r="S37" s="193"/>
      <c r="T37" s="193">
        <f t="shared" si="8"/>
        <v>0</v>
      </c>
      <c r="U37" s="193"/>
      <c r="V37" s="193">
        <f t="shared" si="9"/>
        <v>0</v>
      </c>
      <c r="W37" s="193"/>
      <c r="X37" s="193">
        <f t="shared" si="10"/>
        <v>0</v>
      </c>
      <c r="Y37" s="193"/>
      <c r="Z37" s="245">
        <f t="shared" si="11"/>
        <v>0</v>
      </c>
      <c r="AA37" s="193"/>
      <c r="AB37" s="193">
        <f t="shared" si="12"/>
        <v>0</v>
      </c>
      <c r="AC37" s="193"/>
      <c r="AD37" s="193">
        <f t="shared" si="13"/>
        <v>0</v>
      </c>
      <c r="AE37" s="193"/>
      <c r="AF37" s="193">
        <f t="shared" si="14"/>
        <v>0</v>
      </c>
      <c r="AG37" s="193"/>
      <c r="AH37" s="193">
        <f t="shared" si="15"/>
        <v>0</v>
      </c>
      <c r="AI37" s="193"/>
      <c r="AJ37" s="193">
        <f t="shared" si="16"/>
        <v>0</v>
      </c>
      <c r="AK37" s="193"/>
      <c r="AL37" s="193">
        <f t="shared" si="17"/>
        <v>0</v>
      </c>
      <c r="AM37" s="193"/>
      <c r="AN37" s="193">
        <f t="shared" si="18"/>
        <v>0</v>
      </c>
      <c r="AO37" s="193"/>
      <c r="AP37" s="204">
        <f t="shared" si="19"/>
        <v>0</v>
      </c>
      <c r="AQ37" s="193"/>
      <c r="AR37" s="193">
        <f t="shared" si="20"/>
        <v>0</v>
      </c>
      <c r="AS37" s="6"/>
      <c r="AT37" s="193">
        <f t="shared" si="21"/>
        <v>0</v>
      </c>
      <c r="AU37" s="203"/>
      <c r="AV37" s="203">
        <f t="shared" si="22"/>
        <v>0</v>
      </c>
      <c r="AW37" s="211"/>
      <c r="AX37" s="214">
        <f t="shared" si="23"/>
        <v>0</v>
      </c>
      <c r="AY37" s="211"/>
      <c r="AZ37" s="211">
        <f t="shared" si="24"/>
        <v>0</v>
      </c>
      <c r="BA37" s="211"/>
      <c r="BB37" s="211">
        <f t="shared" si="25"/>
        <v>0</v>
      </c>
      <c r="BC37" s="211"/>
      <c r="BD37" s="214">
        <f t="shared" si="26"/>
        <v>0</v>
      </c>
      <c r="BE37" s="211"/>
      <c r="BF37" s="214">
        <f t="shared" si="27"/>
        <v>0</v>
      </c>
      <c r="BG37" s="214"/>
      <c r="BH37" s="214">
        <f t="shared" si="28"/>
        <v>0</v>
      </c>
      <c r="BI37" s="211"/>
      <c r="BJ37" s="211">
        <f t="shared" si="29"/>
        <v>0</v>
      </c>
      <c r="BK37" s="215"/>
      <c r="BL37" s="215">
        <f t="shared" si="30"/>
        <v>0</v>
      </c>
      <c r="BM37" s="215"/>
      <c r="BN37" s="215">
        <f t="shared" si="31"/>
        <v>0</v>
      </c>
      <c r="BO37" s="215"/>
      <c r="BP37" s="215">
        <f t="shared" si="32"/>
        <v>0</v>
      </c>
      <c r="BQ37" s="215"/>
      <c r="BR37" s="215">
        <f t="shared" si="33"/>
        <v>0</v>
      </c>
      <c r="BS37" s="215">
        <f t="shared" si="35"/>
        <v>30</v>
      </c>
      <c r="BT37" s="215">
        <f t="shared" si="34"/>
        <v>6000</v>
      </c>
    </row>
    <row r="38" spans="1:72" ht="15">
      <c r="A38" s="97">
        <v>31</v>
      </c>
      <c r="B38" s="102" t="s">
        <v>10</v>
      </c>
      <c r="C38" s="294" t="s">
        <v>26</v>
      </c>
      <c r="D38" s="293">
        <v>250</v>
      </c>
      <c r="E38" s="203"/>
      <c r="F38" s="193">
        <f t="shared" si="1"/>
        <v>0</v>
      </c>
      <c r="G38" s="193"/>
      <c r="H38" s="193">
        <f t="shared" si="2"/>
        <v>0</v>
      </c>
      <c r="I38" s="193"/>
      <c r="J38" s="193">
        <f t="shared" si="3"/>
        <v>0</v>
      </c>
      <c r="K38" s="193"/>
      <c r="L38" s="193">
        <f t="shared" si="4"/>
        <v>0</v>
      </c>
      <c r="M38" s="193">
        <f>10*0</f>
        <v>0</v>
      </c>
      <c r="N38" s="193">
        <f t="shared" si="5"/>
        <v>0</v>
      </c>
      <c r="O38" s="193"/>
      <c r="P38" s="193">
        <f t="shared" si="6"/>
        <v>0</v>
      </c>
      <c r="Q38" s="193"/>
      <c r="R38" s="193">
        <f t="shared" si="7"/>
        <v>0</v>
      </c>
      <c r="S38" s="193"/>
      <c r="T38" s="193">
        <f t="shared" si="8"/>
        <v>0</v>
      </c>
      <c r="U38" s="193"/>
      <c r="V38" s="193">
        <f t="shared" si="9"/>
        <v>0</v>
      </c>
      <c r="W38" s="193"/>
      <c r="X38" s="193">
        <f t="shared" si="10"/>
        <v>0</v>
      </c>
      <c r="Y38" s="193"/>
      <c r="Z38" s="245">
        <f t="shared" si="11"/>
        <v>0</v>
      </c>
      <c r="AA38" s="193"/>
      <c r="AB38" s="193">
        <f t="shared" si="12"/>
        <v>0</v>
      </c>
      <c r="AC38" s="193"/>
      <c r="AD38" s="193">
        <f t="shared" si="13"/>
        <v>0</v>
      </c>
      <c r="AE38" s="193"/>
      <c r="AF38" s="193">
        <f t="shared" si="14"/>
        <v>0</v>
      </c>
      <c r="AG38" s="193"/>
      <c r="AH38" s="193">
        <f t="shared" si="15"/>
        <v>0</v>
      </c>
      <c r="AI38" s="193"/>
      <c r="AJ38" s="193">
        <f t="shared" si="16"/>
        <v>0</v>
      </c>
      <c r="AK38" s="193"/>
      <c r="AL38" s="193">
        <f t="shared" si="17"/>
        <v>0</v>
      </c>
      <c r="AM38" s="193"/>
      <c r="AN38" s="193">
        <f t="shared" si="18"/>
        <v>0</v>
      </c>
      <c r="AO38" s="193"/>
      <c r="AP38" s="204">
        <f t="shared" si="19"/>
        <v>0</v>
      </c>
      <c r="AQ38" s="193"/>
      <c r="AR38" s="193">
        <f t="shared" si="20"/>
        <v>0</v>
      </c>
      <c r="AS38" s="6"/>
      <c r="AT38" s="193">
        <f t="shared" si="21"/>
        <v>0</v>
      </c>
      <c r="AU38" s="203"/>
      <c r="AV38" s="203">
        <f t="shared" si="22"/>
        <v>0</v>
      </c>
      <c r="AW38" s="211"/>
      <c r="AX38" s="214">
        <f t="shared" si="23"/>
        <v>0</v>
      </c>
      <c r="AY38" s="211"/>
      <c r="AZ38" s="211">
        <f t="shared" si="24"/>
        <v>0</v>
      </c>
      <c r="BA38" s="211"/>
      <c r="BB38" s="211">
        <f t="shared" si="25"/>
        <v>0</v>
      </c>
      <c r="BC38" s="211"/>
      <c r="BD38" s="214">
        <f t="shared" si="26"/>
        <v>0</v>
      </c>
      <c r="BE38" s="211">
        <f>20*0</f>
        <v>0</v>
      </c>
      <c r="BF38" s="214">
        <f t="shared" si="27"/>
        <v>0</v>
      </c>
      <c r="BG38" s="214">
        <f>20*0</f>
        <v>0</v>
      </c>
      <c r="BH38" s="214">
        <f t="shared" si="28"/>
        <v>0</v>
      </c>
      <c r="BI38" s="211"/>
      <c r="BJ38" s="211">
        <f t="shared" si="29"/>
        <v>0</v>
      </c>
      <c r="BK38" s="215">
        <f>15*0</f>
        <v>0</v>
      </c>
      <c r="BL38" s="215">
        <f t="shared" si="30"/>
        <v>0</v>
      </c>
      <c r="BM38" s="215"/>
      <c r="BN38" s="215">
        <f t="shared" si="31"/>
        <v>0</v>
      </c>
      <c r="BO38" s="215"/>
      <c r="BP38" s="215">
        <f t="shared" si="32"/>
        <v>0</v>
      </c>
      <c r="BQ38" s="215"/>
      <c r="BR38" s="215">
        <f t="shared" si="33"/>
        <v>0</v>
      </c>
      <c r="BS38" s="215">
        <f t="shared" si="35"/>
        <v>0</v>
      </c>
      <c r="BT38" s="215">
        <f t="shared" si="34"/>
        <v>0</v>
      </c>
    </row>
    <row r="39" spans="1:72" ht="15">
      <c r="A39" s="97">
        <v>32</v>
      </c>
      <c r="B39" s="102" t="s">
        <v>11</v>
      </c>
      <c r="C39" s="294" t="s">
        <v>26</v>
      </c>
      <c r="D39" s="293">
        <v>300</v>
      </c>
      <c r="E39" s="203">
        <f>20*0</f>
        <v>0</v>
      </c>
      <c r="F39" s="193">
        <f t="shared" si="1"/>
        <v>0</v>
      </c>
      <c r="G39" s="193">
        <f>20*0</f>
        <v>0</v>
      </c>
      <c r="H39" s="193">
        <f t="shared" si="2"/>
        <v>0</v>
      </c>
      <c r="I39" s="193"/>
      <c r="J39" s="193">
        <f t="shared" si="3"/>
        <v>0</v>
      </c>
      <c r="K39" s="193"/>
      <c r="L39" s="193">
        <f t="shared" si="4"/>
        <v>0</v>
      </c>
      <c r="M39" s="193"/>
      <c r="N39" s="193">
        <f t="shared" si="5"/>
        <v>0</v>
      </c>
      <c r="O39" s="193"/>
      <c r="P39" s="193">
        <f t="shared" si="6"/>
        <v>0</v>
      </c>
      <c r="Q39" s="193"/>
      <c r="R39" s="193">
        <f t="shared" si="7"/>
        <v>0</v>
      </c>
      <c r="S39" s="193"/>
      <c r="T39" s="193">
        <f t="shared" si="8"/>
        <v>0</v>
      </c>
      <c r="U39" s="193"/>
      <c r="V39" s="193">
        <f t="shared" si="9"/>
        <v>0</v>
      </c>
      <c r="W39" s="193"/>
      <c r="X39" s="193">
        <f t="shared" si="10"/>
        <v>0</v>
      </c>
      <c r="Y39" s="193"/>
      <c r="Z39" s="245">
        <f t="shared" si="11"/>
        <v>0</v>
      </c>
      <c r="AA39" s="193"/>
      <c r="AB39" s="193">
        <f t="shared" si="12"/>
        <v>0</v>
      </c>
      <c r="AC39" s="193"/>
      <c r="AD39" s="193">
        <f t="shared" si="13"/>
        <v>0</v>
      </c>
      <c r="AE39" s="193"/>
      <c r="AF39" s="193">
        <f t="shared" si="14"/>
        <v>0</v>
      </c>
      <c r="AG39" s="193"/>
      <c r="AH39" s="193">
        <f t="shared" si="15"/>
        <v>0</v>
      </c>
      <c r="AI39" s="193"/>
      <c r="AJ39" s="193">
        <f t="shared" si="16"/>
        <v>0</v>
      </c>
      <c r="AK39" s="193"/>
      <c r="AL39" s="193">
        <f t="shared" si="17"/>
        <v>0</v>
      </c>
      <c r="AM39" s="193"/>
      <c r="AN39" s="193">
        <f t="shared" si="18"/>
        <v>0</v>
      </c>
      <c r="AO39" s="193"/>
      <c r="AP39" s="204">
        <f t="shared" si="19"/>
        <v>0</v>
      </c>
      <c r="AQ39" s="193"/>
      <c r="AR39" s="193">
        <f t="shared" si="20"/>
        <v>0</v>
      </c>
      <c r="AS39" s="193">
        <f>15*0</f>
        <v>0</v>
      </c>
      <c r="AT39" s="193">
        <f t="shared" si="21"/>
        <v>0</v>
      </c>
      <c r="AU39" s="203"/>
      <c r="AV39" s="203">
        <f t="shared" si="22"/>
        <v>0</v>
      </c>
      <c r="AW39" s="211"/>
      <c r="AX39" s="214">
        <f t="shared" si="23"/>
        <v>0</v>
      </c>
      <c r="AY39" s="211"/>
      <c r="AZ39" s="211">
        <f t="shared" si="24"/>
        <v>0</v>
      </c>
      <c r="BA39" s="211"/>
      <c r="BB39" s="211">
        <f t="shared" si="25"/>
        <v>0</v>
      </c>
      <c r="BC39" s="211">
        <f>10*0</f>
        <v>0</v>
      </c>
      <c r="BD39" s="214">
        <f t="shared" si="26"/>
        <v>0</v>
      </c>
      <c r="BE39" s="211"/>
      <c r="BF39" s="214">
        <f t="shared" si="27"/>
        <v>0</v>
      </c>
      <c r="BG39" s="214"/>
      <c r="BH39" s="214">
        <f t="shared" si="28"/>
        <v>0</v>
      </c>
      <c r="BI39" s="211"/>
      <c r="BJ39" s="211">
        <f t="shared" si="29"/>
        <v>0</v>
      </c>
      <c r="BK39" s="215"/>
      <c r="BL39" s="215">
        <f t="shared" si="30"/>
        <v>0</v>
      </c>
      <c r="BM39" s="215"/>
      <c r="BN39" s="215">
        <f t="shared" si="31"/>
        <v>0</v>
      </c>
      <c r="BO39" s="215"/>
      <c r="BP39" s="215">
        <f t="shared" si="32"/>
        <v>0</v>
      </c>
      <c r="BQ39" s="215"/>
      <c r="BR39" s="215">
        <f t="shared" si="33"/>
        <v>0</v>
      </c>
      <c r="BS39" s="215">
        <f t="shared" si="35"/>
        <v>0</v>
      </c>
      <c r="BT39" s="215">
        <f t="shared" si="34"/>
        <v>0</v>
      </c>
    </row>
    <row r="40" spans="1:72" ht="15">
      <c r="A40" s="97">
        <v>33</v>
      </c>
      <c r="B40" s="102" t="s">
        <v>12</v>
      </c>
      <c r="C40" s="294" t="s">
        <v>26</v>
      </c>
      <c r="D40" s="293">
        <v>350</v>
      </c>
      <c r="E40" s="203"/>
      <c r="F40" s="193">
        <f t="shared" si="1"/>
        <v>0</v>
      </c>
      <c r="G40" s="193"/>
      <c r="H40" s="193">
        <f t="shared" si="2"/>
        <v>0</v>
      </c>
      <c r="I40" s="193"/>
      <c r="J40" s="193">
        <f t="shared" si="3"/>
        <v>0</v>
      </c>
      <c r="K40" s="193"/>
      <c r="L40" s="193">
        <f t="shared" si="4"/>
        <v>0</v>
      </c>
      <c r="M40" s="193"/>
      <c r="N40" s="193">
        <f t="shared" si="5"/>
        <v>0</v>
      </c>
      <c r="O40" s="193"/>
      <c r="P40" s="193">
        <f t="shared" si="6"/>
        <v>0</v>
      </c>
      <c r="Q40" s="193"/>
      <c r="R40" s="193">
        <f t="shared" si="7"/>
        <v>0</v>
      </c>
      <c r="S40" s="193"/>
      <c r="T40" s="193">
        <f t="shared" si="8"/>
        <v>0</v>
      </c>
      <c r="U40" s="193"/>
      <c r="V40" s="193">
        <f t="shared" si="9"/>
        <v>0</v>
      </c>
      <c r="W40" s="6"/>
      <c r="X40" s="193">
        <f t="shared" si="10"/>
        <v>0</v>
      </c>
      <c r="Y40" s="193"/>
      <c r="Z40" s="245">
        <f t="shared" si="11"/>
        <v>0</v>
      </c>
      <c r="AA40" s="193"/>
      <c r="AB40" s="193">
        <f t="shared" si="12"/>
        <v>0</v>
      </c>
      <c r="AC40" s="193"/>
      <c r="AD40" s="193">
        <f t="shared" si="13"/>
        <v>0</v>
      </c>
      <c r="AE40" s="193"/>
      <c r="AF40" s="193">
        <f t="shared" si="14"/>
        <v>0</v>
      </c>
      <c r="AG40" s="193"/>
      <c r="AH40" s="193">
        <f t="shared" si="15"/>
        <v>0</v>
      </c>
      <c r="AI40" s="193"/>
      <c r="AJ40" s="193">
        <f t="shared" si="16"/>
        <v>0</v>
      </c>
      <c r="AK40" s="193"/>
      <c r="AL40" s="193">
        <f t="shared" si="17"/>
        <v>0</v>
      </c>
      <c r="AM40" s="193"/>
      <c r="AN40" s="193">
        <f t="shared" si="18"/>
        <v>0</v>
      </c>
      <c r="AO40" s="193"/>
      <c r="AP40" s="204">
        <f t="shared" si="19"/>
        <v>0</v>
      </c>
      <c r="AQ40" s="193"/>
      <c r="AR40" s="193">
        <f t="shared" si="20"/>
        <v>0</v>
      </c>
      <c r="AS40" s="6"/>
      <c r="AT40" s="193">
        <f t="shared" si="21"/>
        <v>0</v>
      </c>
      <c r="AU40" s="203"/>
      <c r="AV40" s="203">
        <f t="shared" si="22"/>
        <v>0</v>
      </c>
      <c r="AW40" s="211"/>
      <c r="AX40" s="214">
        <f t="shared" si="23"/>
        <v>0</v>
      </c>
      <c r="AY40" s="211"/>
      <c r="AZ40" s="211">
        <f t="shared" si="24"/>
        <v>0</v>
      </c>
      <c r="BA40" s="211"/>
      <c r="BB40" s="211">
        <f t="shared" si="25"/>
        <v>0</v>
      </c>
      <c r="BC40" s="211"/>
      <c r="BD40" s="214">
        <f t="shared" si="26"/>
        <v>0</v>
      </c>
      <c r="BE40" s="211"/>
      <c r="BF40" s="214">
        <f t="shared" si="27"/>
        <v>0</v>
      </c>
      <c r="BG40" s="214"/>
      <c r="BH40" s="214">
        <f t="shared" si="28"/>
        <v>0</v>
      </c>
      <c r="BI40" s="211"/>
      <c r="BJ40" s="211">
        <f t="shared" si="29"/>
        <v>0</v>
      </c>
      <c r="BK40" s="215"/>
      <c r="BL40" s="215">
        <f t="shared" si="30"/>
        <v>0</v>
      </c>
      <c r="BM40" s="215"/>
      <c r="BN40" s="215">
        <f t="shared" si="31"/>
        <v>0</v>
      </c>
      <c r="BO40" s="215"/>
      <c r="BP40" s="215">
        <f t="shared" si="32"/>
        <v>0</v>
      </c>
      <c r="BQ40" s="215"/>
      <c r="BR40" s="215">
        <f t="shared" si="33"/>
        <v>0</v>
      </c>
      <c r="BS40" s="215">
        <f t="shared" si="35"/>
        <v>0</v>
      </c>
      <c r="BT40" s="215">
        <f t="shared" si="34"/>
        <v>0</v>
      </c>
    </row>
    <row r="41" spans="1:72" ht="15">
      <c r="A41" s="97">
        <v>34</v>
      </c>
      <c r="B41" s="102" t="s">
        <v>13</v>
      </c>
      <c r="C41" s="294" t="s">
        <v>26</v>
      </c>
      <c r="D41" s="293">
        <v>400</v>
      </c>
      <c r="E41" s="203"/>
      <c r="F41" s="193">
        <f t="shared" si="1"/>
        <v>0</v>
      </c>
      <c r="G41" s="193"/>
      <c r="H41" s="193">
        <f t="shared" si="2"/>
        <v>0</v>
      </c>
      <c r="I41" s="193"/>
      <c r="J41" s="193">
        <f t="shared" si="3"/>
        <v>0</v>
      </c>
      <c r="K41" s="193"/>
      <c r="L41" s="193">
        <f t="shared" si="4"/>
        <v>0</v>
      </c>
      <c r="M41" s="193"/>
      <c r="N41" s="193">
        <f t="shared" si="5"/>
        <v>0</v>
      </c>
      <c r="O41" s="193"/>
      <c r="P41" s="193">
        <f t="shared" si="6"/>
        <v>0</v>
      </c>
      <c r="Q41" s="193"/>
      <c r="R41" s="193">
        <f t="shared" si="7"/>
        <v>0</v>
      </c>
      <c r="S41" s="193"/>
      <c r="T41" s="193">
        <f t="shared" si="8"/>
        <v>0</v>
      </c>
      <c r="U41" s="193"/>
      <c r="V41" s="193">
        <f t="shared" si="9"/>
        <v>0</v>
      </c>
      <c r="W41" s="6"/>
      <c r="X41" s="193">
        <f t="shared" si="10"/>
        <v>0</v>
      </c>
      <c r="Y41" s="193"/>
      <c r="Z41" s="245">
        <f t="shared" si="11"/>
        <v>0</v>
      </c>
      <c r="AA41" s="193"/>
      <c r="AB41" s="193">
        <f t="shared" si="12"/>
        <v>0</v>
      </c>
      <c r="AC41" s="193"/>
      <c r="AD41" s="193">
        <f t="shared" si="13"/>
        <v>0</v>
      </c>
      <c r="AE41" s="193"/>
      <c r="AF41" s="193">
        <f t="shared" si="14"/>
        <v>0</v>
      </c>
      <c r="AG41" s="193"/>
      <c r="AH41" s="193">
        <f t="shared" si="15"/>
        <v>0</v>
      </c>
      <c r="AI41" s="193"/>
      <c r="AJ41" s="193">
        <f t="shared" si="16"/>
        <v>0</v>
      </c>
      <c r="AK41" s="193"/>
      <c r="AL41" s="193">
        <f t="shared" si="17"/>
        <v>0</v>
      </c>
      <c r="AM41" s="193"/>
      <c r="AN41" s="193">
        <f t="shared" si="18"/>
        <v>0</v>
      </c>
      <c r="AO41" s="193"/>
      <c r="AP41" s="204">
        <f t="shared" si="19"/>
        <v>0</v>
      </c>
      <c r="AQ41" s="193"/>
      <c r="AR41" s="193">
        <f t="shared" si="20"/>
        <v>0</v>
      </c>
      <c r="AS41" s="6"/>
      <c r="AT41" s="193">
        <f t="shared" si="21"/>
        <v>0</v>
      </c>
      <c r="AU41" s="203"/>
      <c r="AV41" s="203">
        <f t="shared" si="22"/>
        <v>0</v>
      </c>
      <c r="AW41" s="211"/>
      <c r="AX41" s="214">
        <f t="shared" si="23"/>
        <v>0</v>
      </c>
      <c r="AY41" s="211"/>
      <c r="AZ41" s="211">
        <f t="shared" si="24"/>
        <v>0</v>
      </c>
      <c r="BA41" s="211"/>
      <c r="BB41" s="211">
        <f t="shared" si="25"/>
        <v>0</v>
      </c>
      <c r="BC41" s="211"/>
      <c r="BD41" s="214">
        <f t="shared" si="26"/>
        <v>0</v>
      </c>
      <c r="BE41" s="211"/>
      <c r="BF41" s="214">
        <f t="shared" si="27"/>
        <v>0</v>
      </c>
      <c r="BG41" s="214"/>
      <c r="BH41" s="214">
        <f t="shared" si="28"/>
        <v>0</v>
      </c>
      <c r="BI41" s="211"/>
      <c r="BJ41" s="211">
        <f t="shared" si="29"/>
        <v>0</v>
      </c>
      <c r="BK41" s="215"/>
      <c r="BL41" s="215">
        <f t="shared" si="30"/>
        <v>0</v>
      </c>
      <c r="BM41" s="215"/>
      <c r="BN41" s="215">
        <f t="shared" si="31"/>
        <v>0</v>
      </c>
      <c r="BO41" s="215"/>
      <c r="BP41" s="215">
        <f t="shared" si="32"/>
        <v>0</v>
      </c>
      <c r="BQ41" s="215"/>
      <c r="BR41" s="215">
        <f t="shared" si="33"/>
        <v>0</v>
      </c>
      <c r="BS41" s="215">
        <f t="shared" si="35"/>
        <v>0</v>
      </c>
      <c r="BT41" s="215">
        <f t="shared" si="34"/>
        <v>0</v>
      </c>
    </row>
    <row r="42" spans="1:72" ht="15">
      <c r="A42" s="97">
        <v>35</v>
      </c>
      <c r="B42" s="240" t="s">
        <v>137</v>
      </c>
      <c r="C42" s="294" t="s">
        <v>26</v>
      </c>
      <c r="D42" s="293">
        <v>500</v>
      </c>
      <c r="E42" s="203"/>
      <c r="F42" s="193">
        <f t="shared" si="1"/>
        <v>0</v>
      </c>
      <c r="G42" s="193"/>
      <c r="H42" s="193">
        <f t="shared" si="2"/>
        <v>0</v>
      </c>
      <c r="I42" s="193"/>
      <c r="J42" s="193">
        <f t="shared" si="3"/>
        <v>0</v>
      </c>
      <c r="K42" s="193"/>
      <c r="L42" s="193">
        <f t="shared" si="4"/>
        <v>0</v>
      </c>
      <c r="M42" s="193"/>
      <c r="N42" s="193">
        <f t="shared" si="5"/>
        <v>0</v>
      </c>
      <c r="O42" s="193"/>
      <c r="P42" s="193">
        <f t="shared" si="6"/>
        <v>0</v>
      </c>
      <c r="Q42" s="193"/>
      <c r="R42" s="193">
        <f t="shared" si="7"/>
        <v>0</v>
      </c>
      <c r="S42" s="193"/>
      <c r="T42" s="193">
        <f t="shared" si="8"/>
        <v>0</v>
      </c>
      <c r="U42" s="193"/>
      <c r="V42" s="193">
        <f t="shared" si="9"/>
        <v>0</v>
      </c>
      <c r="W42" s="6"/>
      <c r="X42" s="193">
        <f t="shared" si="10"/>
        <v>0</v>
      </c>
      <c r="Y42" s="193"/>
      <c r="Z42" s="245">
        <f t="shared" si="11"/>
        <v>0</v>
      </c>
      <c r="AA42" s="193"/>
      <c r="AB42" s="193">
        <f t="shared" si="12"/>
        <v>0</v>
      </c>
      <c r="AC42" s="193"/>
      <c r="AD42" s="193">
        <f t="shared" si="13"/>
        <v>0</v>
      </c>
      <c r="AE42" s="193"/>
      <c r="AF42" s="193">
        <f t="shared" si="14"/>
        <v>0</v>
      </c>
      <c r="AG42" s="193"/>
      <c r="AH42" s="193">
        <f t="shared" si="15"/>
        <v>0</v>
      </c>
      <c r="AI42" s="193"/>
      <c r="AJ42" s="193">
        <f t="shared" si="16"/>
        <v>0</v>
      </c>
      <c r="AK42" s="193"/>
      <c r="AL42" s="193">
        <f t="shared" si="17"/>
        <v>0</v>
      </c>
      <c r="AM42" s="193"/>
      <c r="AN42" s="193">
        <f t="shared" si="18"/>
        <v>0</v>
      </c>
      <c r="AO42" s="193"/>
      <c r="AP42" s="204">
        <f t="shared" si="19"/>
        <v>0</v>
      </c>
      <c r="AQ42" s="193"/>
      <c r="AR42" s="193">
        <f t="shared" si="20"/>
        <v>0</v>
      </c>
      <c r="AS42" s="6"/>
      <c r="AT42" s="193">
        <f t="shared" si="21"/>
        <v>0</v>
      </c>
      <c r="AU42" s="203"/>
      <c r="AV42" s="203">
        <f t="shared" si="22"/>
        <v>0</v>
      </c>
      <c r="AW42" s="211"/>
      <c r="AX42" s="214">
        <f t="shared" si="23"/>
        <v>0</v>
      </c>
      <c r="AY42" s="211"/>
      <c r="AZ42" s="211">
        <f t="shared" si="24"/>
        <v>0</v>
      </c>
      <c r="BA42" s="211"/>
      <c r="BB42" s="211">
        <f t="shared" si="25"/>
        <v>0</v>
      </c>
      <c r="BC42" s="211"/>
      <c r="BD42" s="214">
        <f t="shared" si="26"/>
        <v>0</v>
      </c>
      <c r="BE42" s="211"/>
      <c r="BF42" s="214">
        <f t="shared" si="27"/>
        <v>0</v>
      </c>
      <c r="BG42" s="214"/>
      <c r="BH42" s="214">
        <f t="shared" si="28"/>
        <v>0</v>
      </c>
      <c r="BI42" s="211"/>
      <c r="BJ42" s="211">
        <f t="shared" si="29"/>
        <v>0</v>
      </c>
      <c r="BK42" s="215"/>
      <c r="BL42" s="215">
        <f t="shared" si="30"/>
        <v>0</v>
      </c>
      <c r="BM42" s="215"/>
      <c r="BN42" s="215">
        <f t="shared" si="31"/>
        <v>0</v>
      </c>
      <c r="BO42" s="215"/>
      <c r="BP42" s="215">
        <f t="shared" si="32"/>
        <v>0</v>
      </c>
      <c r="BQ42" s="215"/>
      <c r="BR42" s="215">
        <f t="shared" si="33"/>
        <v>0</v>
      </c>
      <c r="BS42" s="215">
        <f t="shared" si="35"/>
        <v>0</v>
      </c>
      <c r="BT42" s="215">
        <f t="shared" si="34"/>
        <v>0</v>
      </c>
    </row>
    <row r="43" spans="1:72" ht="15">
      <c r="A43" s="97">
        <v>36</v>
      </c>
      <c r="B43" s="102" t="s">
        <v>19</v>
      </c>
      <c r="C43" s="294"/>
      <c r="D43" s="293"/>
      <c r="E43" s="203"/>
      <c r="F43" s="193">
        <f t="shared" si="1"/>
        <v>0</v>
      </c>
      <c r="G43" s="193"/>
      <c r="H43" s="193">
        <f t="shared" si="2"/>
        <v>0</v>
      </c>
      <c r="I43" s="193"/>
      <c r="J43" s="193">
        <f t="shared" si="3"/>
        <v>0</v>
      </c>
      <c r="K43" s="193"/>
      <c r="L43" s="193">
        <f t="shared" si="4"/>
        <v>0</v>
      </c>
      <c r="M43" s="193"/>
      <c r="N43" s="193">
        <f t="shared" si="5"/>
        <v>0</v>
      </c>
      <c r="O43" s="193"/>
      <c r="P43" s="193">
        <f t="shared" si="6"/>
        <v>0</v>
      </c>
      <c r="Q43" s="193"/>
      <c r="R43" s="193">
        <f t="shared" si="7"/>
        <v>0</v>
      </c>
      <c r="S43" s="193"/>
      <c r="T43" s="193">
        <f t="shared" si="8"/>
        <v>0</v>
      </c>
      <c r="U43" s="193"/>
      <c r="V43" s="193">
        <f t="shared" si="9"/>
        <v>0</v>
      </c>
      <c r="W43" s="193"/>
      <c r="X43" s="193">
        <f t="shared" si="10"/>
        <v>0</v>
      </c>
      <c r="Y43" s="193"/>
      <c r="Z43" s="245">
        <f t="shared" si="11"/>
        <v>0</v>
      </c>
      <c r="AA43" s="193"/>
      <c r="AB43" s="193">
        <f t="shared" si="12"/>
        <v>0</v>
      </c>
      <c r="AC43" s="193"/>
      <c r="AD43" s="193">
        <f t="shared" si="13"/>
        <v>0</v>
      </c>
      <c r="AE43" s="193"/>
      <c r="AF43" s="193">
        <f t="shared" si="14"/>
        <v>0</v>
      </c>
      <c r="AG43" s="193"/>
      <c r="AH43" s="193">
        <f t="shared" si="15"/>
        <v>0</v>
      </c>
      <c r="AI43" s="193"/>
      <c r="AJ43" s="193">
        <f t="shared" si="16"/>
        <v>0</v>
      </c>
      <c r="AK43" s="193"/>
      <c r="AL43" s="193">
        <f t="shared" si="17"/>
        <v>0</v>
      </c>
      <c r="AM43" s="193"/>
      <c r="AN43" s="193">
        <f t="shared" si="18"/>
        <v>0</v>
      </c>
      <c r="AO43" s="193"/>
      <c r="AP43" s="204">
        <f t="shared" si="19"/>
        <v>0</v>
      </c>
      <c r="AQ43" s="193"/>
      <c r="AR43" s="193">
        <f t="shared" si="20"/>
        <v>0</v>
      </c>
      <c r="AS43" s="193"/>
      <c r="AT43" s="193">
        <f t="shared" si="21"/>
        <v>0</v>
      </c>
      <c r="AU43" s="203"/>
      <c r="AV43" s="203">
        <f t="shared" si="22"/>
        <v>0</v>
      </c>
      <c r="AW43" s="211"/>
      <c r="AX43" s="214">
        <f t="shared" si="23"/>
        <v>0</v>
      </c>
      <c r="AY43" s="211"/>
      <c r="AZ43" s="211">
        <f t="shared" si="24"/>
        <v>0</v>
      </c>
      <c r="BA43" s="211"/>
      <c r="BB43" s="211">
        <f t="shared" si="25"/>
        <v>0</v>
      </c>
      <c r="BC43" s="211"/>
      <c r="BD43" s="214">
        <f t="shared" si="26"/>
        <v>0</v>
      </c>
      <c r="BE43" s="211"/>
      <c r="BF43" s="214">
        <f t="shared" si="27"/>
        <v>0</v>
      </c>
      <c r="BG43" s="214"/>
      <c r="BH43" s="214">
        <f t="shared" si="28"/>
        <v>0</v>
      </c>
      <c r="BI43" s="211"/>
      <c r="BJ43" s="211">
        <f t="shared" si="29"/>
        <v>0</v>
      </c>
      <c r="BK43" s="215"/>
      <c r="BL43" s="215">
        <f t="shared" si="30"/>
        <v>0</v>
      </c>
      <c r="BM43" s="215"/>
      <c r="BN43" s="215">
        <f t="shared" si="31"/>
        <v>0</v>
      </c>
      <c r="BO43" s="215"/>
      <c r="BP43" s="215">
        <f t="shared" si="32"/>
        <v>0</v>
      </c>
      <c r="BQ43" s="215"/>
      <c r="BR43" s="215">
        <f t="shared" si="33"/>
        <v>0</v>
      </c>
      <c r="BS43" s="215">
        <f t="shared" si="35"/>
        <v>0</v>
      </c>
      <c r="BT43" s="215">
        <f t="shared" si="34"/>
        <v>0</v>
      </c>
    </row>
    <row r="44" spans="1:72" ht="15">
      <c r="A44" s="97">
        <v>37</v>
      </c>
      <c r="B44" s="102" t="s">
        <v>18</v>
      </c>
      <c r="C44" s="294" t="s">
        <v>26</v>
      </c>
      <c r="D44" s="293">
        <v>3300</v>
      </c>
      <c r="E44" s="203"/>
      <c r="F44" s="193">
        <f t="shared" si="1"/>
        <v>0</v>
      </c>
      <c r="G44" s="193"/>
      <c r="H44" s="193">
        <f t="shared" si="2"/>
        <v>0</v>
      </c>
      <c r="I44" s="193"/>
      <c r="J44" s="193">
        <f t="shared" si="3"/>
        <v>0</v>
      </c>
      <c r="K44" s="193"/>
      <c r="L44" s="193">
        <f t="shared" si="4"/>
        <v>0</v>
      </c>
      <c r="M44" s="193"/>
      <c r="N44" s="193">
        <f t="shared" si="5"/>
        <v>0</v>
      </c>
      <c r="O44" s="193"/>
      <c r="P44" s="193">
        <f t="shared" si="6"/>
        <v>0</v>
      </c>
      <c r="Q44" s="193"/>
      <c r="R44" s="193">
        <f t="shared" si="7"/>
        <v>0</v>
      </c>
      <c r="S44" s="193"/>
      <c r="T44" s="193">
        <f t="shared" si="8"/>
        <v>0</v>
      </c>
      <c r="U44" s="193"/>
      <c r="V44" s="193">
        <f t="shared" si="9"/>
        <v>0</v>
      </c>
      <c r="W44" s="193"/>
      <c r="X44" s="193">
        <f t="shared" si="10"/>
        <v>0</v>
      </c>
      <c r="Y44" s="193"/>
      <c r="Z44" s="245">
        <f t="shared" si="11"/>
        <v>0</v>
      </c>
      <c r="AA44" s="193"/>
      <c r="AB44" s="193">
        <f t="shared" si="12"/>
        <v>0</v>
      </c>
      <c r="AC44" s="193"/>
      <c r="AD44" s="193">
        <f t="shared" si="13"/>
        <v>0</v>
      </c>
      <c r="AE44" s="193"/>
      <c r="AF44" s="193">
        <f t="shared" si="14"/>
        <v>0</v>
      </c>
      <c r="AG44" s="193"/>
      <c r="AH44" s="193">
        <f t="shared" si="15"/>
        <v>0</v>
      </c>
      <c r="AI44" s="193"/>
      <c r="AJ44" s="193">
        <f t="shared" si="16"/>
        <v>0</v>
      </c>
      <c r="AK44" s="193"/>
      <c r="AL44" s="193">
        <f t="shared" si="17"/>
        <v>0</v>
      </c>
      <c r="AM44" s="193"/>
      <c r="AN44" s="193">
        <f t="shared" si="18"/>
        <v>0</v>
      </c>
      <c r="AO44" s="193"/>
      <c r="AP44" s="204">
        <f t="shared" si="19"/>
        <v>0</v>
      </c>
      <c r="AQ44" s="193"/>
      <c r="AR44" s="193">
        <f t="shared" si="20"/>
        <v>0</v>
      </c>
      <c r="AS44" s="193"/>
      <c r="AT44" s="193">
        <f t="shared" si="21"/>
        <v>0</v>
      </c>
      <c r="AU44" s="203"/>
      <c r="AV44" s="203">
        <f t="shared" si="22"/>
        <v>0</v>
      </c>
      <c r="AW44" s="211"/>
      <c r="AX44" s="214">
        <f t="shared" si="23"/>
        <v>0</v>
      </c>
      <c r="AY44" s="211"/>
      <c r="AZ44" s="211">
        <f t="shared" si="24"/>
        <v>0</v>
      </c>
      <c r="BA44" s="211"/>
      <c r="BB44" s="211">
        <f t="shared" si="25"/>
        <v>0</v>
      </c>
      <c r="BC44" s="211"/>
      <c r="BD44" s="214">
        <f t="shared" si="26"/>
        <v>0</v>
      </c>
      <c r="BE44" s="211"/>
      <c r="BF44" s="214">
        <f t="shared" si="27"/>
        <v>0</v>
      </c>
      <c r="BG44" s="214"/>
      <c r="BH44" s="214">
        <f t="shared" si="28"/>
        <v>0</v>
      </c>
      <c r="BI44" s="211"/>
      <c r="BJ44" s="211">
        <f t="shared" si="29"/>
        <v>0</v>
      </c>
      <c r="BK44" s="215"/>
      <c r="BL44" s="215">
        <f t="shared" si="30"/>
        <v>0</v>
      </c>
      <c r="BM44" s="215"/>
      <c r="BN44" s="215">
        <f t="shared" si="31"/>
        <v>0</v>
      </c>
      <c r="BO44" s="215"/>
      <c r="BP44" s="215">
        <f t="shared" si="32"/>
        <v>0</v>
      </c>
      <c r="BQ44" s="215"/>
      <c r="BR44" s="215">
        <f t="shared" si="33"/>
        <v>0</v>
      </c>
      <c r="BS44" s="215">
        <f t="shared" si="35"/>
        <v>0</v>
      </c>
      <c r="BT44" s="215">
        <f t="shared" si="34"/>
        <v>0</v>
      </c>
    </row>
    <row r="45" spans="1:72" ht="15">
      <c r="A45" s="97">
        <v>38</v>
      </c>
      <c r="B45" s="102" t="s">
        <v>20</v>
      </c>
      <c r="C45" s="294" t="s">
        <v>26</v>
      </c>
      <c r="D45" s="293">
        <v>5500</v>
      </c>
      <c r="E45" s="203"/>
      <c r="F45" s="193">
        <f t="shared" si="1"/>
        <v>0</v>
      </c>
      <c r="G45" s="193"/>
      <c r="H45" s="193">
        <f t="shared" si="2"/>
        <v>0</v>
      </c>
      <c r="I45" s="193"/>
      <c r="J45" s="193">
        <f t="shared" si="3"/>
        <v>0</v>
      </c>
      <c r="K45" s="193"/>
      <c r="L45" s="193">
        <f t="shared" si="4"/>
        <v>0</v>
      </c>
      <c r="M45" s="193"/>
      <c r="N45" s="193">
        <f t="shared" si="5"/>
        <v>0</v>
      </c>
      <c r="O45" s="193"/>
      <c r="P45" s="193">
        <f t="shared" si="6"/>
        <v>0</v>
      </c>
      <c r="Q45" s="193"/>
      <c r="R45" s="193">
        <f t="shared" si="7"/>
        <v>0</v>
      </c>
      <c r="S45" s="193"/>
      <c r="T45" s="193">
        <f t="shared" si="8"/>
        <v>0</v>
      </c>
      <c r="U45" s="193"/>
      <c r="V45" s="193">
        <f t="shared" si="9"/>
        <v>0</v>
      </c>
      <c r="W45" s="193"/>
      <c r="X45" s="193">
        <f t="shared" si="10"/>
        <v>0</v>
      </c>
      <c r="Y45" s="193"/>
      <c r="Z45" s="245">
        <f t="shared" si="11"/>
        <v>0</v>
      </c>
      <c r="AA45" s="193"/>
      <c r="AB45" s="193">
        <f t="shared" si="12"/>
        <v>0</v>
      </c>
      <c r="AC45" s="193"/>
      <c r="AD45" s="193">
        <f t="shared" si="13"/>
        <v>0</v>
      </c>
      <c r="AE45" s="193"/>
      <c r="AF45" s="193">
        <f t="shared" si="14"/>
        <v>0</v>
      </c>
      <c r="AG45" s="193"/>
      <c r="AH45" s="193">
        <f t="shared" si="15"/>
        <v>0</v>
      </c>
      <c r="AI45" s="193"/>
      <c r="AJ45" s="193">
        <f t="shared" si="16"/>
        <v>0</v>
      </c>
      <c r="AK45" s="193"/>
      <c r="AL45" s="193">
        <f t="shared" si="17"/>
        <v>0</v>
      </c>
      <c r="AM45" s="193"/>
      <c r="AN45" s="193">
        <f t="shared" si="18"/>
        <v>0</v>
      </c>
      <c r="AO45" s="193"/>
      <c r="AP45" s="204">
        <f t="shared" si="19"/>
        <v>0</v>
      </c>
      <c r="AQ45" s="193"/>
      <c r="AR45" s="193">
        <f t="shared" si="20"/>
        <v>0</v>
      </c>
      <c r="AS45" s="193"/>
      <c r="AT45" s="193">
        <f t="shared" si="21"/>
        <v>0</v>
      </c>
      <c r="AU45" s="203"/>
      <c r="AV45" s="203">
        <f t="shared" si="22"/>
        <v>0</v>
      </c>
      <c r="AW45" s="211"/>
      <c r="AX45" s="214">
        <f t="shared" si="23"/>
        <v>0</v>
      </c>
      <c r="AY45" s="211"/>
      <c r="AZ45" s="211">
        <f t="shared" si="24"/>
        <v>0</v>
      </c>
      <c r="BA45" s="211"/>
      <c r="BB45" s="211">
        <f t="shared" si="25"/>
        <v>0</v>
      </c>
      <c r="BC45" s="211"/>
      <c r="BD45" s="214">
        <f t="shared" si="26"/>
        <v>0</v>
      </c>
      <c r="BE45" s="211"/>
      <c r="BF45" s="214">
        <f t="shared" si="27"/>
        <v>0</v>
      </c>
      <c r="BG45" s="214"/>
      <c r="BH45" s="214">
        <f t="shared" si="28"/>
        <v>0</v>
      </c>
      <c r="BI45" s="211"/>
      <c r="BJ45" s="211">
        <f t="shared" si="29"/>
        <v>0</v>
      </c>
      <c r="BK45" s="215"/>
      <c r="BL45" s="215">
        <f t="shared" si="30"/>
        <v>0</v>
      </c>
      <c r="BM45" s="215"/>
      <c r="BN45" s="215">
        <f t="shared" si="31"/>
        <v>0</v>
      </c>
      <c r="BO45" s="215"/>
      <c r="BP45" s="215">
        <f t="shared" si="32"/>
        <v>0</v>
      </c>
      <c r="BQ45" s="215"/>
      <c r="BR45" s="215">
        <f t="shared" si="33"/>
        <v>0</v>
      </c>
      <c r="BS45" s="215">
        <f t="shared" si="35"/>
        <v>0</v>
      </c>
      <c r="BT45" s="215">
        <f t="shared" si="34"/>
        <v>0</v>
      </c>
    </row>
    <row r="46" spans="1:72" ht="15">
      <c r="A46" s="97">
        <v>39</v>
      </c>
      <c r="B46" s="112" t="s">
        <v>74</v>
      </c>
      <c r="C46" s="294"/>
      <c r="D46" s="293"/>
      <c r="E46" s="203"/>
      <c r="F46" s="193">
        <f t="shared" si="1"/>
        <v>0</v>
      </c>
      <c r="G46" s="193"/>
      <c r="H46" s="193">
        <f t="shared" si="2"/>
        <v>0</v>
      </c>
      <c r="I46" s="193"/>
      <c r="J46" s="193">
        <f t="shared" si="3"/>
        <v>0</v>
      </c>
      <c r="K46" s="193"/>
      <c r="L46" s="193">
        <f t="shared" si="4"/>
        <v>0</v>
      </c>
      <c r="M46" s="193"/>
      <c r="N46" s="193">
        <f t="shared" si="5"/>
        <v>0</v>
      </c>
      <c r="O46" s="193"/>
      <c r="P46" s="193">
        <f t="shared" si="6"/>
        <v>0</v>
      </c>
      <c r="Q46" s="193"/>
      <c r="R46" s="193">
        <f t="shared" si="7"/>
        <v>0</v>
      </c>
      <c r="S46" s="193"/>
      <c r="T46" s="193">
        <f t="shared" si="8"/>
        <v>0</v>
      </c>
      <c r="U46" s="193"/>
      <c r="V46" s="193">
        <f t="shared" si="9"/>
        <v>0</v>
      </c>
      <c r="W46" s="193"/>
      <c r="X46" s="193">
        <f t="shared" si="10"/>
        <v>0</v>
      </c>
      <c r="Y46" s="193"/>
      <c r="Z46" s="245">
        <f t="shared" si="11"/>
        <v>0</v>
      </c>
      <c r="AA46" s="193"/>
      <c r="AB46" s="193">
        <f t="shared" si="12"/>
        <v>0</v>
      </c>
      <c r="AC46" s="193"/>
      <c r="AD46" s="193">
        <f t="shared" si="13"/>
        <v>0</v>
      </c>
      <c r="AE46" s="193"/>
      <c r="AF46" s="193">
        <f t="shared" si="14"/>
        <v>0</v>
      </c>
      <c r="AG46" s="193"/>
      <c r="AH46" s="193">
        <f t="shared" si="15"/>
        <v>0</v>
      </c>
      <c r="AI46" s="193"/>
      <c r="AJ46" s="193">
        <f t="shared" si="16"/>
        <v>0</v>
      </c>
      <c r="AK46" s="193"/>
      <c r="AL46" s="193">
        <f t="shared" si="17"/>
        <v>0</v>
      </c>
      <c r="AM46" s="193"/>
      <c r="AN46" s="193">
        <f t="shared" si="18"/>
        <v>0</v>
      </c>
      <c r="AO46" s="193"/>
      <c r="AP46" s="204">
        <f t="shared" si="19"/>
        <v>0</v>
      </c>
      <c r="AQ46" s="193"/>
      <c r="AR46" s="193">
        <f t="shared" si="20"/>
        <v>0</v>
      </c>
      <c r="AS46" s="193"/>
      <c r="AT46" s="193">
        <f t="shared" si="21"/>
        <v>0</v>
      </c>
      <c r="AU46" s="203"/>
      <c r="AV46" s="203">
        <f t="shared" si="22"/>
        <v>0</v>
      </c>
      <c r="AW46" s="211"/>
      <c r="AX46" s="214">
        <f t="shared" si="23"/>
        <v>0</v>
      </c>
      <c r="AY46" s="211"/>
      <c r="AZ46" s="211">
        <f t="shared" si="24"/>
        <v>0</v>
      </c>
      <c r="BA46" s="211"/>
      <c r="BB46" s="211">
        <f t="shared" si="25"/>
        <v>0</v>
      </c>
      <c r="BC46" s="211"/>
      <c r="BD46" s="214">
        <f t="shared" si="26"/>
        <v>0</v>
      </c>
      <c r="BE46" s="211"/>
      <c r="BF46" s="214">
        <f t="shared" si="27"/>
        <v>0</v>
      </c>
      <c r="BG46" s="214"/>
      <c r="BH46" s="214">
        <f t="shared" si="28"/>
        <v>0</v>
      </c>
      <c r="BI46" s="211"/>
      <c r="BJ46" s="211">
        <f t="shared" si="29"/>
        <v>0</v>
      </c>
      <c r="BK46" s="215"/>
      <c r="BL46" s="215">
        <f t="shared" si="30"/>
        <v>0</v>
      </c>
      <c r="BM46" s="215"/>
      <c r="BN46" s="215">
        <f t="shared" si="31"/>
        <v>0</v>
      </c>
      <c r="BO46" s="215"/>
      <c r="BP46" s="215">
        <f t="shared" si="32"/>
        <v>0</v>
      </c>
      <c r="BQ46" s="215"/>
      <c r="BR46" s="215">
        <f t="shared" si="33"/>
        <v>0</v>
      </c>
      <c r="BS46" s="215">
        <f t="shared" si="35"/>
        <v>0</v>
      </c>
      <c r="BT46" s="215">
        <f t="shared" si="34"/>
        <v>0</v>
      </c>
    </row>
    <row r="47" spans="1:72" ht="15">
      <c r="A47" s="97">
        <v>40</v>
      </c>
      <c r="B47" s="238" t="s">
        <v>8</v>
      </c>
      <c r="C47" s="294" t="s">
        <v>9</v>
      </c>
      <c r="D47" s="293">
        <v>330</v>
      </c>
      <c r="E47" s="203"/>
      <c r="F47" s="193">
        <f t="shared" si="1"/>
        <v>0</v>
      </c>
      <c r="G47" s="193"/>
      <c r="H47" s="193">
        <f t="shared" si="2"/>
        <v>0</v>
      </c>
      <c r="I47" s="193"/>
      <c r="J47" s="193">
        <f t="shared" si="3"/>
        <v>0</v>
      </c>
      <c r="K47" s="193"/>
      <c r="L47" s="193">
        <f t="shared" si="4"/>
        <v>0</v>
      </c>
      <c r="M47" s="193"/>
      <c r="N47" s="193">
        <f t="shared" si="5"/>
        <v>0</v>
      </c>
      <c r="O47" s="193"/>
      <c r="P47" s="193">
        <f t="shared" si="6"/>
        <v>0</v>
      </c>
      <c r="Q47" s="193"/>
      <c r="R47" s="193">
        <f t="shared" si="7"/>
        <v>0</v>
      </c>
      <c r="S47" s="193"/>
      <c r="T47" s="193">
        <f t="shared" si="8"/>
        <v>0</v>
      </c>
      <c r="U47" s="193"/>
      <c r="V47" s="193">
        <f t="shared" si="9"/>
        <v>0</v>
      </c>
      <c r="W47" s="193"/>
      <c r="X47" s="193">
        <f t="shared" si="10"/>
        <v>0</v>
      </c>
      <c r="Y47" s="193"/>
      <c r="Z47" s="245">
        <f t="shared" si="11"/>
        <v>0</v>
      </c>
      <c r="AA47" s="193"/>
      <c r="AB47" s="193">
        <f t="shared" si="12"/>
        <v>0</v>
      </c>
      <c r="AC47" s="193"/>
      <c r="AD47" s="193">
        <f t="shared" si="13"/>
        <v>0</v>
      </c>
      <c r="AE47" s="193"/>
      <c r="AF47" s="193">
        <f t="shared" si="14"/>
        <v>0</v>
      </c>
      <c r="AG47" s="193"/>
      <c r="AH47" s="193">
        <f t="shared" si="15"/>
        <v>0</v>
      </c>
      <c r="AI47" s="193"/>
      <c r="AJ47" s="193">
        <f t="shared" si="16"/>
        <v>0</v>
      </c>
      <c r="AK47" s="193"/>
      <c r="AL47" s="193">
        <f t="shared" si="17"/>
        <v>0</v>
      </c>
      <c r="AM47" s="193"/>
      <c r="AN47" s="193">
        <f t="shared" si="18"/>
        <v>0</v>
      </c>
      <c r="AO47" s="193"/>
      <c r="AP47" s="204">
        <f t="shared" si="19"/>
        <v>0</v>
      </c>
      <c r="AQ47" s="193"/>
      <c r="AR47" s="193">
        <f t="shared" si="20"/>
        <v>0</v>
      </c>
      <c r="AS47" s="193"/>
      <c r="AT47" s="193">
        <f t="shared" si="21"/>
        <v>0</v>
      </c>
      <c r="AU47" s="203"/>
      <c r="AV47" s="203">
        <f t="shared" si="22"/>
        <v>0</v>
      </c>
      <c r="AW47" s="211"/>
      <c r="AX47" s="214">
        <f t="shared" si="23"/>
        <v>0</v>
      </c>
      <c r="AY47" s="211"/>
      <c r="AZ47" s="211">
        <f t="shared" si="24"/>
        <v>0</v>
      </c>
      <c r="BA47" s="211"/>
      <c r="BB47" s="211">
        <f t="shared" si="25"/>
        <v>0</v>
      </c>
      <c r="BC47" s="211"/>
      <c r="BD47" s="214">
        <f t="shared" si="26"/>
        <v>0</v>
      </c>
      <c r="BE47" s="211"/>
      <c r="BF47" s="214">
        <f t="shared" si="27"/>
        <v>0</v>
      </c>
      <c r="BG47" s="214"/>
      <c r="BH47" s="214">
        <f t="shared" si="28"/>
        <v>0</v>
      </c>
      <c r="BI47" s="211"/>
      <c r="BJ47" s="211">
        <f t="shared" si="29"/>
        <v>0</v>
      </c>
      <c r="BK47" s="215"/>
      <c r="BL47" s="215">
        <f t="shared" si="30"/>
        <v>0</v>
      </c>
      <c r="BM47" s="215"/>
      <c r="BN47" s="215">
        <f t="shared" si="31"/>
        <v>0</v>
      </c>
      <c r="BO47" s="215"/>
      <c r="BP47" s="215">
        <f t="shared" si="32"/>
        <v>0</v>
      </c>
      <c r="BQ47" s="215"/>
      <c r="BR47" s="215">
        <f t="shared" si="33"/>
        <v>0</v>
      </c>
      <c r="BS47" s="215">
        <f t="shared" si="35"/>
        <v>0</v>
      </c>
      <c r="BT47" s="215">
        <f t="shared" si="34"/>
        <v>0</v>
      </c>
    </row>
    <row r="48" spans="1:72" ht="15">
      <c r="A48" s="97">
        <v>41</v>
      </c>
      <c r="B48" s="102" t="s">
        <v>10</v>
      </c>
      <c r="C48" s="294" t="s">
        <v>9</v>
      </c>
      <c r="D48" s="293">
        <v>380</v>
      </c>
      <c r="E48" s="203"/>
      <c r="F48" s="193">
        <f t="shared" si="1"/>
        <v>0</v>
      </c>
      <c r="G48" s="193">
        <f>20*0</f>
        <v>0</v>
      </c>
      <c r="H48" s="193">
        <f t="shared" si="2"/>
        <v>0</v>
      </c>
      <c r="I48" s="193"/>
      <c r="J48" s="193">
        <f t="shared" si="3"/>
        <v>0</v>
      </c>
      <c r="K48" s="193"/>
      <c r="L48" s="193">
        <f t="shared" si="4"/>
        <v>0</v>
      </c>
      <c r="M48" s="193"/>
      <c r="N48" s="193">
        <f t="shared" si="5"/>
        <v>0</v>
      </c>
      <c r="O48" s="193">
        <f>10*0</f>
        <v>0</v>
      </c>
      <c r="P48" s="193">
        <f t="shared" si="6"/>
        <v>0</v>
      </c>
      <c r="Q48" s="193"/>
      <c r="R48" s="193">
        <f t="shared" si="7"/>
        <v>0</v>
      </c>
      <c r="S48" s="193"/>
      <c r="T48" s="193">
        <f t="shared" si="8"/>
        <v>0</v>
      </c>
      <c r="U48" s="193"/>
      <c r="V48" s="193">
        <f t="shared" si="9"/>
        <v>0</v>
      </c>
      <c r="W48" s="193"/>
      <c r="X48" s="193">
        <f t="shared" si="10"/>
        <v>0</v>
      </c>
      <c r="Y48" s="193"/>
      <c r="Z48" s="245">
        <f t="shared" si="11"/>
        <v>0</v>
      </c>
      <c r="AA48" s="193"/>
      <c r="AB48" s="193">
        <f t="shared" si="12"/>
        <v>0</v>
      </c>
      <c r="AC48" s="193"/>
      <c r="AD48" s="193">
        <f t="shared" si="13"/>
        <v>0</v>
      </c>
      <c r="AE48" s="193"/>
      <c r="AF48" s="193">
        <f t="shared" si="14"/>
        <v>0</v>
      </c>
      <c r="AG48" s="193"/>
      <c r="AH48" s="193">
        <f t="shared" si="15"/>
        <v>0</v>
      </c>
      <c r="AI48" s="193"/>
      <c r="AJ48" s="193">
        <f t="shared" si="16"/>
        <v>0</v>
      </c>
      <c r="AK48" s="193"/>
      <c r="AL48" s="193">
        <f t="shared" si="17"/>
        <v>0</v>
      </c>
      <c r="AM48" s="193"/>
      <c r="AN48" s="193">
        <f t="shared" si="18"/>
        <v>0</v>
      </c>
      <c r="AO48" s="193"/>
      <c r="AP48" s="204">
        <f t="shared" si="19"/>
        <v>0</v>
      </c>
      <c r="AQ48" s="193"/>
      <c r="AR48" s="193">
        <f t="shared" si="20"/>
        <v>0</v>
      </c>
      <c r="AS48" s="193"/>
      <c r="AT48" s="193">
        <f t="shared" si="21"/>
        <v>0</v>
      </c>
      <c r="AU48" s="203"/>
      <c r="AV48" s="203">
        <f t="shared" si="22"/>
        <v>0</v>
      </c>
      <c r="AW48" s="211"/>
      <c r="AX48" s="214">
        <f t="shared" si="23"/>
        <v>0</v>
      </c>
      <c r="AY48" s="211">
        <f>40*0</f>
        <v>0</v>
      </c>
      <c r="AZ48" s="211">
        <f t="shared" si="24"/>
        <v>0</v>
      </c>
      <c r="BA48" s="211"/>
      <c r="BB48" s="211">
        <f t="shared" si="25"/>
        <v>0</v>
      </c>
      <c r="BC48" s="211"/>
      <c r="BD48" s="214">
        <f t="shared" si="26"/>
        <v>0</v>
      </c>
      <c r="BE48" s="211"/>
      <c r="BF48" s="214">
        <f t="shared" si="27"/>
        <v>0</v>
      </c>
      <c r="BG48" s="214"/>
      <c r="BH48" s="214">
        <f t="shared" si="28"/>
        <v>0</v>
      </c>
      <c r="BI48" s="211"/>
      <c r="BJ48" s="211">
        <f t="shared" si="29"/>
        <v>0</v>
      </c>
      <c r="BK48" s="215"/>
      <c r="BL48" s="215">
        <f t="shared" si="30"/>
        <v>0</v>
      </c>
      <c r="BM48" s="215"/>
      <c r="BN48" s="215">
        <f t="shared" si="31"/>
        <v>0</v>
      </c>
      <c r="BO48" s="215"/>
      <c r="BP48" s="215">
        <f t="shared" si="32"/>
        <v>0</v>
      </c>
      <c r="BQ48" s="215"/>
      <c r="BR48" s="215">
        <f t="shared" si="33"/>
        <v>0</v>
      </c>
      <c r="BS48" s="215">
        <f t="shared" si="35"/>
        <v>0</v>
      </c>
      <c r="BT48" s="215">
        <f t="shared" si="34"/>
        <v>0</v>
      </c>
    </row>
    <row r="49" spans="1:72" ht="15">
      <c r="A49" s="97">
        <v>42</v>
      </c>
      <c r="B49" s="102" t="s">
        <v>11</v>
      </c>
      <c r="C49" s="294" t="s">
        <v>9</v>
      </c>
      <c r="D49" s="293">
        <v>480</v>
      </c>
      <c r="E49" s="203"/>
      <c r="F49" s="193">
        <f t="shared" si="1"/>
        <v>0</v>
      </c>
      <c r="G49" s="193"/>
      <c r="H49" s="193">
        <f t="shared" si="2"/>
        <v>0</v>
      </c>
      <c r="I49" s="193"/>
      <c r="J49" s="193">
        <f t="shared" si="3"/>
        <v>0</v>
      </c>
      <c r="K49" s="193"/>
      <c r="L49" s="193">
        <f t="shared" si="4"/>
        <v>0</v>
      </c>
      <c r="M49" s="193"/>
      <c r="N49" s="193">
        <f t="shared" si="5"/>
        <v>0</v>
      </c>
      <c r="O49" s="193"/>
      <c r="P49" s="193">
        <f t="shared" si="6"/>
        <v>0</v>
      </c>
      <c r="Q49" s="193"/>
      <c r="R49" s="193">
        <f t="shared" si="7"/>
        <v>0</v>
      </c>
      <c r="S49" s="193"/>
      <c r="T49" s="193">
        <f t="shared" si="8"/>
        <v>0</v>
      </c>
      <c r="U49" s="193"/>
      <c r="V49" s="193">
        <f t="shared" si="9"/>
        <v>0</v>
      </c>
      <c r="W49" s="193">
        <f>10*0</f>
        <v>0</v>
      </c>
      <c r="X49" s="193">
        <f t="shared" si="10"/>
        <v>0</v>
      </c>
      <c r="Y49" s="193"/>
      <c r="Z49" s="245">
        <f t="shared" si="11"/>
        <v>0</v>
      </c>
      <c r="AA49" s="193"/>
      <c r="AB49" s="193">
        <f t="shared" si="12"/>
        <v>0</v>
      </c>
      <c r="AC49" s="193"/>
      <c r="AD49" s="193">
        <f t="shared" si="13"/>
        <v>0</v>
      </c>
      <c r="AE49" s="193"/>
      <c r="AF49" s="193">
        <f t="shared" si="14"/>
        <v>0</v>
      </c>
      <c r="AG49" s="193"/>
      <c r="AH49" s="193">
        <f t="shared" si="15"/>
        <v>0</v>
      </c>
      <c r="AI49" s="193"/>
      <c r="AJ49" s="193">
        <f t="shared" si="16"/>
        <v>0</v>
      </c>
      <c r="AK49" s="193"/>
      <c r="AL49" s="193">
        <f t="shared" si="17"/>
        <v>0</v>
      </c>
      <c r="AM49" s="193"/>
      <c r="AN49" s="193">
        <f t="shared" si="18"/>
        <v>0</v>
      </c>
      <c r="AO49" s="193"/>
      <c r="AP49" s="204">
        <f t="shared" si="19"/>
        <v>0</v>
      </c>
      <c r="AQ49" s="193"/>
      <c r="AR49" s="193">
        <f t="shared" si="20"/>
        <v>0</v>
      </c>
      <c r="AS49" s="193"/>
      <c r="AT49" s="193">
        <f t="shared" si="21"/>
        <v>0</v>
      </c>
      <c r="AU49" s="203"/>
      <c r="AV49" s="203">
        <f t="shared" si="22"/>
        <v>0</v>
      </c>
      <c r="AW49" s="211"/>
      <c r="AX49" s="214">
        <f t="shared" si="23"/>
        <v>0</v>
      </c>
      <c r="AY49" s="211"/>
      <c r="AZ49" s="211">
        <f t="shared" si="24"/>
        <v>0</v>
      </c>
      <c r="BA49" s="211"/>
      <c r="BB49" s="211">
        <f t="shared" si="25"/>
        <v>0</v>
      </c>
      <c r="BC49" s="211"/>
      <c r="BD49" s="214">
        <f t="shared" si="26"/>
        <v>0</v>
      </c>
      <c r="BE49" s="211"/>
      <c r="BF49" s="214">
        <f t="shared" si="27"/>
        <v>0</v>
      </c>
      <c r="BG49" s="214"/>
      <c r="BH49" s="214">
        <f t="shared" si="28"/>
        <v>0</v>
      </c>
      <c r="BI49" s="211"/>
      <c r="BJ49" s="211">
        <f t="shared" si="29"/>
        <v>0</v>
      </c>
      <c r="BK49" s="215"/>
      <c r="BL49" s="215">
        <f t="shared" si="30"/>
        <v>0</v>
      </c>
      <c r="BM49" s="215"/>
      <c r="BN49" s="215">
        <f t="shared" si="31"/>
        <v>0</v>
      </c>
      <c r="BO49" s="215"/>
      <c r="BP49" s="215">
        <f t="shared" si="32"/>
        <v>0</v>
      </c>
      <c r="BQ49" s="215"/>
      <c r="BR49" s="215">
        <f t="shared" si="33"/>
        <v>0</v>
      </c>
      <c r="BS49" s="215">
        <f t="shared" si="35"/>
        <v>0</v>
      </c>
      <c r="BT49" s="215">
        <f t="shared" si="34"/>
        <v>0</v>
      </c>
    </row>
    <row r="50" spans="1:72" ht="15">
      <c r="A50" s="97">
        <v>43</v>
      </c>
      <c r="B50" s="102" t="s">
        <v>12</v>
      </c>
      <c r="C50" s="294" t="s">
        <v>9</v>
      </c>
      <c r="D50" s="293">
        <v>520</v>
      </c>
      <c r="E50" s="203"/>
      <c r="F50" s="193">
        <f t="shared" si="1"/>
        <v>0</v>
      </c>
      <c r="G50" s="193"/>
      <c r="H50" s="193">
        <f t="shared" si="2"/>
        <v>0</v>
      </c>
      <c r="I50" s="193"/>
      <c r="J50" s="193">
        <f t="shared" si="3"/>
        <v>0</v>
      </c>
      <c r="K50" s="193"/>
      <c r="L50" s="193">
        <f t="shared" si="4"/>
        <v>0</v>
      </c>
      <c r="M50" s="193"/>
      <c r="N50" s="193">
        <f t="shared" si="5"/>
        <v>0</v>
      </c>
      <c r="O50" s="193"/>
      <c r="P50" s="193">
        <f t="shared" si="6"/>
        <v>0</v>
      </c>
      <c r="Q50" s="193"/>
      <c r="R50" s="193">
        <f t="shared" si="7"/>
        <v>0</v>
      </c>
      <c r="S50" s="193">
        <f>15*0</f>
        <v>0</v>
      </c>
      <c r="T50" s="193">
        <f t="shared" si="8"/>
        <v>0</v>
      </c>
      <c r="U50" s="193"/>
      <c r="V50" s="193">
        <f t="shared" si="9"/>
        <v>0</v>
      </c>
      <c r="W50" s="193"/>
      <c r="X50" s="193">
        <f t="shared" si="10"/>
        <v>0</v>
      </c>
      <c r="Y50" s="193"/>
      <c r="Z50" s="245">
        <f t="shared" si="11"/>
        <v>0</v>
      </c>
      <c r="AA50" s="193"/>
      <c r="AB50" s="193">
        <f t="shared" si="12"/>
        <v>0</v>
      </c>
      <c r="AC50" s="193"/>
      <c r="AD50" s="193">
        <f t="shared" si="13"/>
        <v>0</v>
      </c>
      <c r="AE50" s="193">
        <v>80</v>
      </c>
      <c r="AF50" s="193">
        <f t="shared" si="14"/>
        <v>41600</v>
      </c>
      <c r="AG50" s="193"/>
      <c r="AH50" s="193">
        <f t="shared" si="15"/>
        <v>0</v>
      </c>
      <c r="AI50" s="193"/>
      <c r="AJ50" s="193">
        <f t="shared" si="16"/>
        <v>0</v>
      </c>
      <c r="AK50" s="193"/>
      <c r="AL50" s="193">
        <f t="shared" si="17"/>
        <v>0</v>
      </c>
      <c r="AM50" s="193"/>
      <c r="AN50" s="193">
        <f t="shared" si="18"/>
        <v>0</v>
      </c>
      <c r="AO50" s="193"/>
      <c r="AP50" s="204">
        <f t="shared" si="19"/>
        <v>0</v>
      </c>
      <c r="AQ50" s="193"/>
      <c r="AR50" s="193">
        <f t="shared" si="20"/>
        <v>0</v>
      </c>
      <c r="AS50" s="193"/>
      <c r="AT50" s="193">
        <f t="shared" si="21"/>
        <v>0</v>
      </c>
      <c r="AU50" s="203"/>
      <c r="AV50" s="203">
        <f t="shared" si="22"/>
        <v>0</v>
      </c>
      <c r="AW50" s="211"/>
      <c r="AX50" s="214">
        <f t="shared" si="23"/>
        <v>0</v>
      </c>
      <c r="AY50" s="211">
        <f>16*0</f>
        <v>0</v>
      </c>
      <c r="AZ50" s="211">
        <f t="shared" si="24"/>
        <v>0</v>
      </c>
      <c r="BA50" s="211"/>
      <c r="BB50" s="211">
        <f t="shared" si="25"/>
        <v>0</v>
      </c>
      <c r="BC50" s="211"/>
      <c r="BD50" s="214">
        <f t="shared" si="26"/>
        <v>0</v>
      </c>
      <c r="BE50" s="211"/>
      <c r="BF50" s="214">
        <f t="shared" si="27"/>
        <v>0</v>
      </c>
      <c r="BG50" s="214"/>
      <c r="BH50" s="214">
        <f t="shared" si="28"/>
        <v>0</v>
      </c>
      <c r="BI50" s="211"/>
      <c r="BJ50" s="211">
        <f t="shared" si="29"/>
        <v>0</v>
      </c>
      <c r="BK50" s="215"/>
      <c r="BL50" s="215">
        <f t="shared" si="30"/>
        <v>0</v>
      </c>
      <c r="BM50" s="215"/>
      <c r="BN50" s="215">
        <f t="shared" si="31"/>
        <v>0</v>
      </c>
      <c r="BO50" s="215"/>
      <c r="BP50" s="215">
        <f t="shared" si="32"/>
        <v>0</v>
      </c>
      <c r="BQ50" s="215"/>
      <c r="BR50" s="215">
        <f t="shared" si="33"/>
        <v>0</v>
      </c>
      <c r="BS50" s="215">
        <f t="shared" si="35"/>
        <v>80</v>
      </c>
      <c r="BT50" s="215">
        <f t="shared" si="34"/>
        <v>41600</v>
      </c>
    </row>
    <row r="51" spans="1:72" ht="15">
      <c r="A51" s="97">
        <v>44</v>
      </c>
      <c r="B51" s="102" t="s">
        <v>27</v>
      </c>
      <c r="C51" s="294" t="s">
        <v>9</v>
      </c>
      <c r="D51" s="293">
        <v>550</v>
      </c>
      <c r="E51" s="203"/>
      <c r="F51" s="193">
        <f t="shared" si="1"/>
        <v>0</v>
      </c>
      <c r="G51" s="193"/>
      <c r="H51" s="193">
        <f t="shared" si="2"/>
        <v>0</v>
      </c>
      <c r="I51" s="193"/>
      <c r="J51" s="193">
        <f t="shared" si="3"/>
        <v>0</v>
      </c>
      <c r="K51" s="193"/>
      <c r="L51" s="193">
        <f t="shared" si="4"/>
        <v>0</v>
      </c>
      <c r="M51" s="193"/>
      <c r="N51" s="193">
        <f t="shared" si="5"/>
        <v>0</v>
      </c>
      <c r="O51" s="193"/>
      <c r="P51" s="193">
        <f t="shared" si="6"/>
        <v>0</v>
      </c>
      <c r="Q51" s="193"/>
      <c r="R51" s="193">
        <f t="shared" si="7"/>
        <v>0</v>
      </c>
      <c r="S51" s="193"/>
      <c r="T51" s="193">
        <f t="shared" si="8"/>
        <v>0</v>
      </c>
      <c r="U51" s="193"/>
      <c r="V51" s="193">
        <f t="shared" si="9"/>
        <v>0</v>
      </c>
      <c r="W51" s="193"/>
      <c r="X51" s="193">
        <f t="shared" si="10"/>
        <v>0</v>
      </c>
      <c r="Y51" s="193"/>
      <c r="Z51" s="245">
        <f t="shared" si="11"/>
        <v>0</v>
      </c>
      <c r="AA51" s="193"/>
      <c r="AB51" s="193">
        <f t="shared" si="12"/>
        <v>0</v>
      </c>
      <c r="AC51" s="193"/>
      <c r="AD51" s="193">
        <f t="shared" si="13"/>
        <v>0</v>
      </c>
      <c r="AE51" s="193"/>
      <c r="AF51" s="193">
        <f t="shared" si="14"/>
        <v>0</v>
      </c>
      <c r="AG51" s="193"/>
      <c r="AH51" s="193">
        <f t="shared" si="15"/>
        <v>0</v>
      </c>
      <c r="AI51" s="193"/>
      <c r="AJ51" s="193">
        <f t="shared" si="16"/>
        <v>0</v>
      </c>
      <c r="AK51" s="193"/>
      <c r="AL51" s="193">
        <f t="shared" si="17"/>
        <v>0</v>
      </c>
      <c r="AM51" s="193"/>
      <c r="AN51" s="193">
        <f t="shared" si="18"/>
        <v>0</v>
      </c>
      <c r="AO51" s="193"/>
      <c r="AP51" s="204">
        <f t="shared" si="19"/>
        <v>0</v>
      </c>
      <c r="AQ51" s="193"/>
      <c r="AR51" s="193">
        <f t="shared" si="20"/>
        <v>0</v>
      </c>
      <c r="AS51" s="193"/>
      <c r="AT51" s="193">
        <f t="shared" si="21"/>
        <v>0</v>
      </c>
      <c r="AU51" s="203"/>
      <c r="AV51" s="203">
        <f t="shared" si="22"/>
        <v>0</v>
      </c>
      <c r="AW51" s="211"/>
      <c r="AX51" s="214">
        <f t="shared" si="23"/>
        <v>0</v>
      </c>
      <c r="AY51" s="211"/>
      <c r="AZ51" s="211">
        <f t="shared" si="24"/>
        <v>0</v>
      </c>
      <c r="BA51" s="211"/>
      <c r="BB51" s="211">
        <f t="shared" si="25"/>
        <v>0</v>
      </c>
      <c r="BC51" s="211"/>
      <c r="BD51" s="214">
        <f t="shared" si="26"/>
        <v>0</v>
      </c>
      <c r="BE51" s="211"/>
      <c r="BF51" s="214">
        <f t="shared" si="27"/>
        <v>0</v>
      </c>
      <c r="BG51" s="214"/>
      <c r="BH51" s="214">
        <f t="shared" si="28"/>
        <v>0</v>
      </c>
      <c r="BI51" s="211"/>
      <c r="BJ51" s="211">
        <f t="shared" si="29"/>
        <v>0</v>
      </c>
      <c r="BK51" s="215"/>
      <c r="BL51" s="215">
        <f t="shared" si="30"/>
        <v>0</v>
      </c>
      <c r="BM51" s="215"/>
      <c r="BN51" s="215">
        <f t="shared" si="31"/>
        <v>0</v>
      </c>
      <c r="BO51" s="215"/>
      <c r="BP51" s="215">
        <f t="shared" si="32"/>
        <v>0</v>
      </c>
      <c r="BQ51" s="215"/>
      <c r="BR51" s="215">
        <f t="shared" si="33"/>
        <v>0</v>
      </c>
      <c r="BS51" s="215">
        <f t="shared" si="35"/>
        <v>0</v>
      </c>
      <c r="BT51" s="215">
        <f t="shared" si="34"/>
        <v>0</v>
      </c>
    </row>
    <row r="52" spans="1:72" ht="15">
      <c r="A52" s="97">
        <v>45</v>
      </c>
      <c r="B52" s="102" t="s">
        <v>14</v>
      </c>
      <c r="C52" s="294" t="s">
        <v>9</v>
      </c>
      <c r="D52" s="293">
        <v>700</v>
      </c>
      <c r="E52" s="203"/>
      <c r="F52" s="193">
        <f t="shared" si="1"/>
        <v>0</v>
      </c>
      <c r="G52" s="193"/>
      <c r="H52" s="193">
        <f t="shared" si="2"/>
        <v>0</v>
      </c>
      <c r="I52" s="193"/>
      <c r="J52" s="193">
        <f t="shared" si="3"/>
        <v>0</v>
      </c>
      <c r="K52" s="193">
        <v>20</v>
      </c>
      <c r="L52" s="193">
        <f t="shared" si="4"/>
        <v>14000</v>
      </c>
      <c r="M52" s="193"/>
      <c r="N52" s="193">
        <f t="shared" si="5"/>
        <v>0</v>
      </c>
      <c r="O52" s="193">
        <v>15</v>
      </c>
      <c r="P52" s="193">
        <f t="shared" si="6"/>
        <v>10500</v>
      </c>
      <c r="Q52" s="193"/>
      <c r="R52" s="193">
        <f t="shared" si="7"/>
        <v>0</v>
      </c>
      <c r="S52" s="193"/>
      <c r="T52" s="193">
        <f t="shared" si="8"/>
        <v>0</v>
      </c>
      <c r="U52" s="193"/>
      <c r="V52" s="193">
        <f t="shared" si="9"/>
        <v>0</v>
      </c>
      <c r="W52" s="193"/>
      <c r="X52" s="193">
        <f t="shared" si="10"/>
        <v>0</v>
      </c>
      <c r="Y52" s="193"/>
      <c r="Z52" s="245">
        <f t="shared" si="11"/>
        <v>0</v>
      </c>
      <c r="AA52" s="626">
        <f>20*0</f>
        <v>0</v>
      </c>
      <c r="AB52" s="626">
        <f t="shared" si="12"/>
        <v>0</v>
      </c>
      <c r="AC52" s="193"/>
      <c r="AD52" s="193">
        <f t="shared" si="13"/>
        <v>0</v>
      </c>
      <c r="AE52" s="193"/>
      <c r="AF52" s="193">
        <f t="shared" si="14"/>
        <v>0</v>
      </c>
      <c r="AG52" s="193"/>
      <c r="AH52" s="193">
        <f t="shared" si="15"/>
        <v>0</v>
      </c>
      <c r="AI52" s="193"/>
      <c r="AJ52" s="193">
        <f t="shared" si="16"/>
        <v>0</v>
      </c>
      <c r="AK52" s="193">
        <v>40</v>
      </c>
      <c r="AL52" s="193">
        <f t="shared" si="17"/>
        <v>28000</v>
      </c>
      <c r="AM52" s="193"/>
      <c r="AN52" s="193">
        <f t="shared" si="18"/>
        <v>0</v>
      </c>
      <c r="AO52" s="193"/>
      <c r="AP52" s="204">
        <f t="shared" si="19"/>
        <v>0</v>
      </c>
      <c r="AQ52" s="193"/>
      <c r="AR52" s="193">
        <f t="shared" si="20"/>
        <v>0</v>
      </c>
      <c r="AS52" s="193"/>
      <c r="AT52" s="193">
        <f t="shared" si="21"/>
        <v>0</v>
      </c>
      <c r="AU52" s="203"/>
      <c r="AV52" s="203">
        <f t="shared" si="22"/>
        <v>0</v>
      </c>
      <c r="AW52" s="211"/>
      <c r="AX52" s="214">
        <f t="shared" si="23"/>
        <v>0</v>
      </c>
      <c r="AY52" s="211">
        <v>70</v>
      </c>
      <c r="AZ52" s="211">
        <f t="shared" si="24"/>
        <v>49000</v>
      </c>
      <c r="BA52" s="211"/>
      <c r="BB52" s="211">
        <f t="shared" si="25"/>
        <v>0</v>
      </c>
      <c r="BC52" s="211"/>
      <c r="BD52" s="214">
        <f t="shared" si="26"/>
        <v>0</v>
      </c>
      <c r="BE52" s="211"/>
      <c r="BF52" s="214">
        <f t="shared" si="27"/>
        <v>0</v>
      </c>
      <c r="BG52" s="214"/>
      <c r="BH52" s="214">
        <f t="shared" si="28"/>
        <v>0</v>
      </c>
      <c r="BI52" s="211"/>
      <c r="BJ52" s="211">
        <f t="shared" si="29"/>
        <v>0</v>
      </c>
      <c r="BK52" s="215"/>
      <c r="BL52" s="215">
        <f t="shared" si="30"/>
        <v>0</v>
      </c>
      <c r="BM52" s="215"/>
      <c r="BN52" s="215">
        <f t="shared" si="31"/>
        <v>0</v>
      </c>
      <c r="BO52" s="215"/>
      <c r="BP52" s="215">
        <f t="shared" si="32"/>
        <v>0</v>
      </c>
      <c r="BQ52" s="215"/>
      <c r="BR52" s="215">
        <f t="shared" si="33"/>
        <v>0</v>
      </c>
      <c r="BS52" s="215">
        <f t="shared" si="35"/>
        <v>145</v>
      </c>
      <c r="BT52" s="215">
        <f t="shared" si="34"/>
        <v>101500</v>
      </c>
    </row>
    <row r="53" spans="1:72" ht="15">
      <c r="A53" s="97">
        <v>46</v>
      </c>
      <c r="B53" s="102" t="s">
        <v>15</v>
      </c>
      <c r="C53" s="294" t="s">
        <v>9</v>
      </c>
      <c r="D53" s="293">
        <v>870</v>
      </c>
      <c r="E53" s="203"/>
      <c r="F53" s="193">
        <f t="shared" si="1"/>
        <v>0</v>
      </c>
      <c r="G53" s="193"/>
      <c r="H53" s="193">
        <f t="shared" si="2"/>
        <v>0</v>
      </c>
      <c r="I53" s="193"/>
      <c r="J53" s="193">
        <f t="shared" si="3"/>
        <v>0</v>
      </c>
      <c r="K53" s="193">
        <v>20</v>
      </c>
      <c r="L53" s="193">
        <f t="shared" si="4"/>
        <v>17400</v>
      </c>
      <c r="M53" s="193"/>
      <c r="N53" s="193">
        <f t="shared" si="5"/>
        <v>0</v>
      </c>
      <c r="O53" s="193">
        <v>20</v>
      </c>
      <c r="P53" s="193">
        <f t="shared" si="6"/>
        <v>17400</v>
      </c>
      <c r="Q53" s="193"/>
      <c r="R53" s="193">
        <f t="shared" si="7"/>
        <v>0</v>
      </c>
      <c r="S53" s="193"/>
      <c r="T53" s="193">
        <f t="shared" si="8"/>
        <v>0</v>
      </c>
      <c r="U53" s="193"/>
      <c r="V53" s="193">
        <f t="shared" si="9"/>
        <v>0</v>
      </c>
      <c r="W53" s="193"/>
      <c r="X53" s="193">
        <f t="shared" si="10"/>
        <v>0</v>
      </c>
      <c r="Y53" s="193"/>
      <c r="Z53" s="245">
        <f t="shared" si="11"/>
        <v>0</v>
      </c>
      <c r="AA53" s="193"/>
      <c r="AB53" s="193">
        <f t="shared" si="12"/>
        <v>0</v>
      </c>
      <c r="AC53" s="193"/>
      <c r="AD53" s="193">
        <f t="shared" si="13"/>
        <v>0</v>
      </c>
      <c r="AE53" s="193"/>
      <c r="AF53" s="193">
        <f t="shared" si="14"/>
        <v>0</v>
      </c>
      <c r="AG53" s="193"/>
      <c r="AH53" s="193">
        <f t="shared" si="15"/>
        <v>0</v>
      </c>
      <c r="AI53" s="193"/>
      <c r="AJ53" s="193">
        <f t="shared" si="16"/>
        <v>0</v>
      </c>
      <c r="AK53" s="193"/>
      <c r="AL53" s="193">
        <f t="shared" si="17"/>
        <v>0</v>
      </c>
      <c r="AM53" s="193"/>
      <c r="AN53" s="193">
        <f t="shared" si="18"/>
        <v>0</v>
      </c>
      <c r="AO53" s="193"/>
      <c r="AP53" s="204">
        <f t="shared" si="19"/>
        <v>0</v>
      </c>
      <c r="AQ53" s="193"/>
      <c r="AR53" s="193">
        <f t="shared" si="20"/>
        <v>0</v>
      </c>
      <c r="AS53" s="193"/>
      <c r="AT53" s="193">
        <f t="shared" si="21"/>
        <v>0</v>
      </c>
      <c r="AU53" s="203"/>
      <c r="AV53" s="203">
        <f t="shared" si="22"/>
        <v>0</v>
      </c>
      <c r="AW53" s="211"/>
      <c r="AX53" s="214">
        <f t="shared" si="23"/>
        <v>0</v>
      </c>
      <c r="AY53" s="211"/>
      <c r="AZ53" s="211">
        <f t="shared" si="24"/>
        <v>0</v>
      </c>
      <c r="BA53" s="211"/>
      <c r="BB53" s="211">
        <f t="shared" si="25"/>
        <v>0</v>
      </c>
      <c r="BC53" s="211"/>
      <c r="BD53" s="214">
        <f t="shared" si="26"/>
        <v>0</v>
      </c>
      <c r="BE53" s="211"/>
      <c r="BF53" s="214">
        <f t="shared" si="27"/>
        <v>0</v>
      </c>
      <c r="BG53" s="214"/>
      <c r="BH53" s="214">
        <f t="shared" si="28"/>
        <v>0</v>
      </c>
      <c r="BI53" s="211"/>
      <c r="BJ53" s="211">
        <f t="shared" si="29"/>
        <v>0</v>
      </c>
      <c r="BK53" s="215"/>
      <c r="BL53" s="215">
        <f t="shared" si="30"/>
        <v>0</v>
      </c>
      <c r="BM53" s="215"/>
      <c r="BN53" s="215">
        <f t="shared" si="31"/>
        <v>0</v>
      </c>
      <c r="BO53" s="215"/>
      <c r="BP53" s="215">
        <f t="shared" si="32"/>
        <v>0</v>
      </c>
      <c r="BQ53" s="215"/>
      <c r="BR53" s="215">
        <f t="shared" si="33"/>
        <v>0</v>
      </c>
      <c r="BS53" s="215">
        <f t="shared" si="35"/>
        <v>40</v>
      </c>
      <c r="BT53" s="215">
        <f t="shared" si="34"/>
        <v>34800</v>
      </c>
    </row>
    <row r="54" spans="1:72" ht="15">
      <c r="A54" s="97">
        <v>47</v>
      </c>
      <c r="B54" s="102" t="s">
        <v>84</v>
      </c>
      <c r="C54" s="294" t="s">
        <v>9</v>
      </c>
      <c r="D54" s="293">
        <v>980</v>
      </c>
      <c r="E54" s="203"/>
      <c r="F54" s="193">
        <f t="shared" si="1"/>
        <v>0</v>
      </c>
      <c r="G54" s="193"/>
      <c r="H54" s="193">
        <f t="shared" si="2"/>
        <v>0</v>
      </c>
      <c r="I54" s="193"/>
      <c r="J54" s="193">
        <f t="shared" si="3"/>
        <v>0</v>
      </c>
      <c r="K54" s="193"/>
      <c r="L54" s="193">
        <f t="shared" si="4"/>
        <v>0</v>
      </c>
      <c r="M54" s="193"/>
      <c r="N54" s="193">
        <f t="shared" si="5"/>
        <v>0</v>
      </c>
      <c r="O54" s="193"/>
      <c r="P54" s="193">
        <f t="shared" si="6"/>
        <v>0</v>
      </c>
      <c r="Q54" s="193"/>
      <c r="R54" s="193">
        <f t="shared" si="7"/>
        <v>0</v>
      </c>
      <c r="S54" s="193"/>
      <c r="T54" s="193">
        <f t="shared" si="8"/>
        <v>0</v>
      </c>
      <c r="U54" s="193"/>
      <c r="V54" s="193">
        <f t="shared" si="9"/>
        <v>0</v>
      </c>
      <c r="W54" s="193"/>
      <c r="X54" s="193">
        <f t="shared" si="10"/>
        <v>0</v>
      </c>
      <c r="Y54" s="193"/>
      <c r="Z54" s="245">
        <f t="shared" si="11"/>
        <v>0</v>
      </c>
      <c r="AA54" s="193"/>
      <c r="AB54" s="193">
        <f t="shared" si="12"/>
        <v>0</v>
      </c>
      <c r="AC54" s="193"/>
      <c r="AD54" s="193">
        <f t="shared" si="13"/>
        <v>0</v>
      </c>
      <c r="AE54" s="193"/>
      <c r="AF54" s="193">
        <f t="shared" si="14"/>
        <v>0</v>
      </c>
      <c r="AG54" s="193"/>
      <c r="AH54" s="193">
        <f t="shared" si="15"/>
        <v>0</v>
      </c>
      <c r="AI54" s="193"/>
      <c r="AJ54" s="193">
        <f t="shared" si="16"/>
        <v>0</v>
      </c>
      <c r="AK54" s="193"/>
      <c r="AL54" s="193">
        <f t="shared" si="17"/>
        <v>0</v>
      </c>
      <c r="AM54" s="193"/>
      <c r="AN54" s="193">
        <f t="shared" si="18"/>
        <v>0</v>
      </c>
      <c r="AO54" s="193"/>
      <c r="AP54" s="204">
        <f t="shared" si="19"/>
        <v>0</v>
      </c>
      <c r="AQ54" s="193"/>
      <c r="AR54" s="193">
        <f t="shared" si="20"/>
        <v>0</v>
      </c>
      <c r="AS54" s="193"/>
      <c r="AT54" s="193">
        <f t="shared" si="21"/>
        <v>0</v>
      </c>
      <c r="AU54" s="203"/>
      <c r="AV54" s="203">
        <f t="shared" si="22"/>
        <v>0</v>
      </c>
      <c r="AW54" s="211"/>
      <c r="AX54" s="214">
        <f t="shared" si="23"/>
        <v>0</v>
      </c>
      <c r="AY54" s="211"/>
      <c r="AZ54" s="211">
        <f t="shared" si="24"/>
        <v>0</v>
      </c>
      <c r="BA54" s="211"/>
      <c r="BB54" s="211">
        <f>D54*BA54</f>
        <v>0</v>
      </c>
      <c r="BC54" s="211"/>
      <c r="BD54" s="214">
        <f t="shared" si="26"/>
        <v>0</v>
      </c>
      <c r="BE54" s="211"/>
      <c r="BF54" s="214">
        <f t="shared" si="27"/>
        <v>0</v>
      </c>
      <c r="BG54" s="214"/>
      <c r="BH54" s="214">
        <f t="shared" si="28"/>
        <v>0</v>
      </c>
      <c r="BI54" s="211"/>
      <c r="BJ54" s="211">
        <f t="shared" si="29"/>
        <v>0</v>
      </c>
      <c r="BK54" s="215"/>
      <c r="BL54" s="215">
        <f t="shared" si="30"/>
        <v>0</v>
      </c>
      <c r="BM54" s="215"/>
      <c r="BN54" s="215">
        <f t="shared" si="31"/>
        <v>0</v>
      </c>
      <c r="BO54" s="215"/>
      <c r="BP54" s="215">
        <f t="shared" si="32"/>
        <v>0</v>
      </c>
      <c r="BQ54" s="215"/>
      <c r="BR54" s="215">
        <f t="shared" si="33"/>
        <v>0</v>
      </c>
      <c r="BS54" s="215">
        <f t="shared" si="35"/>
        <v>0</v>
      </c>
      <c r="BT54" s="215">
        <f t="shared" si="34"/>
        <v>0</v>
      </c>
    </row>
    <row r="55" spans="1:72" ht="15">
      <c r="A55" s="97">
        <v>48</v>
      </c>
      <c r="B55" s="102" t="s">
        <v>25</v>
      </c>
      <c r="C55" s="294"/>
      <c r="D55" s="293"/>
      <c r="E55" s="203"/>
      <c r="F55" s="193">
        <f t="shared" si="1"/>
        <v>0</v>
      </c>
      <c r="G55" s="193"/>
      <c r="H55" s="193">
        <f t="shared" si="2"/>
        <v>0</v>
      </c>
      <c r="I55" s="193"/>
      <c r="J55" s="193">
        <f t="shared" si="3"/>
        <v>0</v>
      </c>
      <c r="K55" s="193"/>
      <c r="L55" s="193">
        <f t="shared" si="4"/>
        <v>0</v>
      </c>
      <c r="M55" s="193"/>
      <c r="N55" s="193">
        <f t="shared" si="5"/>
        <v>0</v>
      </c>
      <c r="O55" s="193"/>
      <c r="P55" s="193">
        <f t="shared" si="6"/>
        <v>0</v>
      </c>
      <c r="Q55" s="193"/>
      <c r="R55" s="193">
        <f t="shared" si="7"/>
        <v>0</v>
      </c>
      <c r="S55" s="193"/>
      <c r="T55" s="193">
        <f t="shared" si="8"/>
        <v>0</v>
      </c>
      <c r="U55" s="193"/>
      <c r="V55" s="193">
        <f t="shared" si="9"/>
        <v>0</v>
      </c>
      <c r="W55" s="193"/>
      <c r="X55" s="193">
        <f t="shared" si="10"/>
        <v>0</v>
      </c>
      <c r="Y55" s="193"/>
      <c r="Z55" s="245">
        <f t="shared" si="11"/>
        <v>0</v>
      </c>
      <c r="AA55" s="193"/>
      <c r="AB55" s="193">
        <f t="shared" si="12"/>
        <v>0</v>
      </c>
      <c r="AC55" s="193"/>
      <c r="AD55" s="193">
        <f t="shared" si="13"/>
        <v>0</v>
      </c>
      <c r="AE55" s="193"/>
      <c r="AF55" s="193">
        <f t="shared" si="14"/>
        <v>0</v>
      </c>
      <c r="AG55" s="193"/>
      <c r="AH55" s="193">
        <f t="shared" si="15"/>
        <v>0</v>
      </c>
      <c r="AI55" s="193"/>
      <c r="AJ55" s="193">
        <f t="shared" si="16"/>
        <v>0</v>
      </c>
      <c r="AK55" s="193"/>
      <c r="AL55" s="193">
        <f t="shared" si="17"/>
        <v>0</v>
      </c>
      <c r="AM55" s="193"/>
      <c r="AN55" s="193">
        <f t="shared" si="18"/>
        <v>0</v>
      </c>
      <c r="AO55" s="193"/>
      <c r="AP55" s="204">
        <f t="shared" si="19"/>
        <v>0</v>
      </c>
      <c r="AQ55" s="193"/>
      <c r="AR55" s="193">
        <f t="shared" si="20"/>
        <v>0</v>
      </c>
      <c r="AS55" s="193"/>
      <c r="AT55" s="193">
        <f t="shared" si="21"/>
        <v>0</v>
      </c>
      <c r="AU55" s="203"/>
      <c r="AV55" s="203">
        <f t="shared" si="22"/>
        <v>0</v>
      </c>
      <c r="AW55" s="211"/>
      <c r="AX55" s="214">
        <f t="shared" si="23"/>
        <v>0</v>
      </c>
      <c r="AY55" s="211"/>
      <c r="AZ55" s="211">
        <f t="shared" si="24"/>
        <v>0</v>
      </c>
      <c r="BA55" s="211"/>
      <c r="BB55" s="211">
        <f t="shared" si="25"/>
        <v>0</v>
      </c>
      <c r="BC55" s="211"/>
      <c r="BD55" s="214">
        <f t="shared" si="26"/>
        <v>0</v>
      </c>
      <c r="BE55" s="211"/>
      <c r="BF55" s="214">
        <f t="shared" si="27"/>
        <v>0</v>
      </c>
      <c r="BG55" s="214"/>
      <c r="BH55" s="214">
        <f t="shared" si="28"/>
        <v>0</v>
      </c>
      <c r="BI55" s="211"/>
      <c r="BJ55" s="211">
        <f t="shared" si="29"/>
        <v>0</v>
      </c>
      <c r="BK55" s="215"/>
      <c r="BL55" s="215">
        <f t="shared" si="30"/>
        <v>0</v>
      </c>
      <c r="BM55" s="215"/>
      <c r="BN55" s="215">
        <f t="shared" si="31"/>
        <v>0</v>
      </c>
      <c r="BO55" s="215"/>
      <c r="BP55" s="215">
        <f t="shared" si="32"/>
        <v>0</v>
      </c>
      <c r="BQ55" s="215"/>
      <c r="BR55" s="215">
        <f t="shared" si="33"/>
        <v>0</v>
      </c>
      <c r="BS55" s="215">
        <f t="shared" si="35"/>
        <v>0</v>
      </c>
      <c r="BT55" s="215">
        <f t="shared" si="34"/>
        <v>0</v>
      </c>
    </row>
    <row r="56" spans="1:72" ht="15">
      <c r="A56" s="97">
        <v>49</v>
      </c>
      <c r="B56" s="102" t="s">
        <v>8</v>
      </c>
      <c r="C56" s="294" t="s">
        <v>26</v>
      </c>
      <c r="D56" s="293">
        <v>200</v>
      </c>
      <c r="E56" s="203"/>
      <c r="F56" s="193">
        <f t="shared" si="1"/>
        <v>0</v>
      </c>
      <c r="G56" s="193">
        <f>27*0</f>
        <v>0</v>
      </c>
      <c r="H56" s="193">
        <f t="shared" si="2"/>
        <v>0</v>
      </c>
      <c r="I56" s="193"/>
      <c r="J56" s="193">
        <f t="shared" si="3"/>
        <v>0</v>
      </c>
      <c r="K56" s="193"/>
      <c r="L56" s="193">
        <f t="shared" si="4"/>
        <v>0</v>
      </c>
      <c r="M56" s="193"/>
      <c r="N56" s="193">
        <f t="shared" si="5"/>
        <v>0</v>
      </c>
      <c r="O56" s="193"/>
      <c r="P56" s="193">
        <f t="shared" si="6"/>
        <v>0</v>
      </c>
      <c r="Q56" s="193"/>
      <c r="R56" s="193">
        <f t="shared" si="7"/>
        <v>0</v>
      </c>
      <c r="S56" s="193"/>
      <c r="T56" s="193">
        <f t="shared" si="8"/>
        <v>0</v>
      </c>
      <c r="U56" s="193"/>
      <c r="V56" s="193">
        <f t="shared" si="9"/>
        <v>0</v>
      </c>
      <c r="W56" s="193"/>
      <c r="X56" s="193">
        <f t="shared" si="10"/>
        <v>0</v>
      </c>
      <c r="Y56" s="193"/>
      <c r="Z56" s="245">
        <f t="shared" si="11"/>
        <v>0</v>
      </c>
      <c r="AA56" s="193"/>
      <c r="AB56" s="193">
        <f t="shared" si="12"/>
        <v>0</v>
      </c>
      <c r="AC56" s="193"/>
      <c r="AD56" s="193">
        <f t="shared" si="13"/>
        <v>0</v>
      </c>
      <c r="AE56" s="193"/>
      <c r="AF56" s="193">
        <f t="shared" si="14"/>
        <v>0</v>
      </c>
      <c r="AG56" s="193"/>
      <c r="AH56" s="193">
        <f t="shared" si="15"/>
        <v>0</v>
      </c>
      <c r="AI56" s="193"/>
      <c r="AJ56" s="193">
        <f t="shared" si="16"/>
        <v>0</v>
      </c>
      <c r="AK56" s="193"/>
      <c r="AL56" s="193">
        <f t="shared" si="17"/>
        <v>0</v>
      </c>
      <c r="AM56" s="193"/>
      <c r="AN56" s="193">
        <f t="shared" si="18"/>
        <v>0</v>
      </c>
      <c r="AO56" s="193"/>
      <c r="AP56" s="204">
        <f t="shared" si="19"/>
        <v>0</v>
      </c>
      <c r="AQ56" s="193"/>
      <c r="AR56" s="193">
        <f t="shared" si="20"/>
        <v>0</v>
      </c>
      <c r="AS56" s="193"/>
      <c r="AT56" s="193">
        <f t="shared" si="21"/>
        <v>0</v>
      </c>
      <c r="AU56" s="203"/>
      <c r="AV56" s="203">
        <f t="shared" si="22"/>
        <v>0</v>
      </c>
      <c r="AW56" s="211"/>
      <c r="AX56" s="214">
        <f t="shared" si="23"/>
        <v>0</v>
      </c>
      <c r="AY56" s="211"/>
      <c r="AZ56" s="211">
        <f t="shared" si="24"/>
        <v>0</v>
      </c>
      <c r="BA56" s="211"/>
      <c r="BB56" s="211">
        <f t="shared" si="25"/>
        <v>0</v>
      </c>
      <c r="BC56" s="211"/>
      <c r="BD56" s="214">
        <f t="shared" si="26"/>
        <v>0</v>
      </c>
      <c r="BE56" s="211"/>
      <c r="BF56" s="214">
        <f t="shared" si="27"/>
        <v>0</v>
      </c>
      <c r="BG56" s="214"/>
      <c r="BH56" s="214">
        <f t="shared" si="28"/>
        <v>0</v>
      </c>
      <c r="BI56" s="211"/>
      <c r="BJ56" s="211">
        <f t="shared" si="29"/>
        <v>0</v>
      </c>
      <c r="BK56" s="215">
        <v>70</v>
      </c>
      <c r="BL56" s="215">
        <f t="shared" si="30"/>
        <v>14000</v>
      </c>
      <c r="BM56" s="215"/>
      <c r="BN56" s="215">
        <f t="shared" si="31"/>
        <v>0</v>
      </c>
      <c r="BO56" s="215"/>
      <c r="BP56" s="215">
        <f t="shared" si="32"/>
        <v>0</v>
      </c>
      <c r="BQ56" s="215"/>
      <c r="BR56" s="215">
        <f t="shared" si="33"/>
        <v>0</v>
      </c>
      <c r="BS56" s="215">
        <f t="shared" si="35"/>
        <v>70</v>
      </c>
      <c r="BT56" s="215">
        <f t="shared" si="34"/>
        <v>14000</v>
      </c>
    </row>
    <row r="57" spans="1:72" ht="15">
      <c r="A57" s="97">
        <v>50</v>
      </c>
      <c r="B57" s="102" t="s">
        <v>10</v>
      </c>
      <c r="C57" s="294" t="s">
        <v>26</v>
      </c>
      <c r="D57" s="293">
        <v>250</v>
      </c>
      <c r="E57" s="203"/>
      <c r="F57" s="193">
        <f t="shared" si="1"/>
        <v>0</v>
      </c>
      <c r="G57" s="193">
        <f>22*0</f>
        <v>0</v>
      </c>
      <c r="H57" s="193">
        <f t="shared" si="2"/>
        <v>0</v>
      </c>
      <c r="I57" s="193"/>
      <c r="J57" s="193">
        <f t="shared" si="3"/>
        <v>0</v>
      </c>
      <c r="K57" s="193"/>
      <c r="L57" s="193">
        <f t="shared" si="4"/>
        <v>0</v>
      </c>
      <c r="M57" s="136"/>
      <c r="N57" s="193">
        <f t="shared" si="5"/>
        <v>0</v>
      </c>
      <c r="O57" s="193"/>
      <c r="P57" s="193">
        <f t="shared" si="6"/>
        <v>0</v>
      </c>
      <c r="Q57" s="193"/>
      <c r="R57" s="193">
        <f t="shared" si="7"/>
        <v>0</v>
      </c>
      <c r="S57" s="193"/>
      <c r="T57" s="193">
        <f t="shared" si="8"/>
        <v>0</v>
      </c>
      <c r="U57" s="193"/>
      <c r="V57" s="193">
        <f t="shared" si="9"/>
        <v>0</v>
      </c>
      <c r="W57" s="193"/>
      <c r="X57" s="193">
        <f t="shared" si="10"/>
        <v>0</v>
      </c>
      <c r="Y57" s="193"/>
      <c r="Z57" s="245">
        <f t="shared" si="11"/>
        <v>0</v>
      </c>
      <c r="AA57" s="193"/>
      <c r="AB57" s="193">
        <f t="shared" si="12"/>
        <v>0</v>
      </c>
      <c r="AC57" s="193"/>
      <c r="AD57" s="193">
        <f t="shared" si="13"/>
        <v>0</v>
      </c>
      <c r="AE57" s="193">
        <f>30*0</f>
        <v>0</v>
      </c>
      <c r="AF57" s="193">
        <f t="shared" si="14"/>
        <v>0</v>
      </c>
      <c r="AG57" s="193"/>
      <c r="AH57" s="193">
        <f t="shared" si="15"/>
        <v>0</v>
      </c>
      <c r="AI57" s="193"/>
      <c r="AJ57" s="193">
        <f t="shared" si="16"/>
        <v>0</v>
      </c>
      <c r="AK57" s="193"/>
      <c r="AL57" s="193">
        <f t="shared" si="17"/>
        <v>0</v>
      </c>
      <c r="AM57" s="193"/>
      <c r="AN57" s="193">
        <f t="shared" si="18"/>
        <v>0</v>
      </c>
      <c r="AO57" s="193"/>
      <c r="AP57" s="204">
        <f t="shared" si="19"/>
        <v>0</v>
      </c>
      <c r="AQ57" s="193"/>
      <c r="AR57" s="193">
        <f t="shared" si="20"/>
        <v>0</v>
      </c>
      <c r="AS57" s="193"/>
      <c r="AT57" s="193">
        <f t="shared" si="21"/>
        <v>0</v>
      </c>
      <c r="AU57" s="203"/>
      <c r="AV57" s="203">
        <f t="shared" si="22"/>
        <v>0</v>
      </c>
      <c r="AW57" s="211"/>
      <c r="AX57" s="214">
        <f t="shared" si="23"/>
        <v>0</v>
      </c>
      <c r="AY57" s="211"/>
      <c r="AZ57" s="211">
        <f t="shared" si="24"/>
        <v>0</v>
      </c>
      <c r="BA57" s="211"/>
      <c r="BB57" s="211">
        <f t="shared" si="25"/>
        <v>0</v>
      </c>
      <c r="BC57" s="211"/>
      <c r="BD57" s="214">
        <f t="shared" si="26"/>
        <v>0</v>
      </c>
      <c r="BE57" s="211"/>
      <c r="BF57" s="214">
        <f t="shared" si="27"/>
        <v>0</v>
      </c>
      <c r="BG57" s="214"/>
      <c r="BH57" s="214">
        <f t="shared" si="28"/>
        <v>0</v>
      </c>
      <c r="BI57" s="211"/>
      <c r="BJ57" s="211">
        <f t="shared" si="29"/>
        <v>0</v>
      </c>
      <c r="BK57" s="215"/>
      <c r="BL57" s="215">
        <f t="shared" si="30"/>
        <v>0</v>
      </c>
      <c r="BM57" s="215"/>
      <c r="BN57" s="215">
        <f t="shared" si="31"/>
        <v>0</v>
      </c>
      <c r="BO57" s="215"/>
      <c r="BP57" s="215">
        <f t="shared" si="32"/>
        <v>0</v>
      </c>
      <c r="BQ57" s="215"/>
      <c r="BR57" s="215">
        <f t="shared" si="33"/>
        <v>0</v>
      </c>
      <c r="BS57" s="215">
        <f t="shared" si="35"/>
        <v>0</v>
      </c>
      <c r="BT57" s="215">
        <f t="shared" si="34"/>
        <v>0</v>
      </c>
    </row>
    <row r="58" spans="1:72" ht="15">
      <c r="A58" s="97">
        <v>51</v>
      </c>
      <c r="B58" s="102" t="s">
        <v>11</v>
      </c>
      <c r="C58" s="294" t="s">
        <v>26</v>
      </c>
      <c r="D58" s="293">
        <v>300</v>
      </c>
      <c r="E58" s="203"/>
      <c r="F58" s="193">
        <f t="shared" si="1"/>
        <v>0</v>
      </c>
      <c r="G58" s="193"/>
      <c r="H58" s="193">
        <f t="shared" si="2"/>
        <v>0</v>
      </c>
      <c r="I58" s="193"/>
      <c r="J58" s="193">
        <f t="shared" si="3"/>
        <v>0</v>
      </c>
      <c r="K58" s="193"/>
      <c r="L58" s="193">
        <f t="shared" si="4"/>
        <v>0</v>
      </c>
      <c r="M58" s="193"/>
      <c r="N58" s="193">
        <f t="shared" si="5"/>
        <v>0</v>
      </c>
      <c r="O58" s="193"/>
      <c r="P58" s="193">
        <f t="shared" si="6"/>
        <v>0</v>
      </c>
      <c r="Q58" s="193"/>
      <c r="R58" s="193">
        <f t="shared" si="7"/>
        <v>0</v>
      </c>
      <c r="S58" s="193"/>
      <c r="T58" s="193">
        <f t="shared" si="8"/>
        <v>0</v>
      </c>
      <c r="U58" s="193"/>
      <c r="V58" s="193">
        <f t="shared" si="9"/>
        <v>0</v>
      </c>
      <c r="W58" s="193"/>
      <c r="X58" s="193">
        <f t="shared" si="10"/>
        <v>0</v>
      </c>
      <c r="Y58" s="193"/>
      <c r="Z58" s="245">
        <f t="shared" si="11"/>
        <v>0</v>
      </c>
      <c r="AA58" s="193"/>
      <c r="AB58" s="193">
        <f t="shared" si="12"/>
        <v>0</v>
      </c>
      <c r="AC58" s="193"/>
      <c r="AD58" s="193">
        <f t="shared" si="13"/>
        <v>0</v>
      </c>
      <c r="AE58" s="193"/>
      <c r="AF58" s="193">
        <f t="shared" si="14"/>
        <v>0</v>
      </c>
      <c r="AG58" s="193"/>
      <c r="AH58" s="193">
        <f t="shared" si="15"/>
        <v>0</v>
      </c>
      <c r="AI58" s="193"/>
      <c r="AJ58" s="193">
        <f t="shared" si="16"/>
        <v>0</v>
      </c>
      <c r="AK58" s="193"/>
      <c r="AL58" s="193">
        <f t="shared" si="17"/>
        <v>0</v>
      </c>
      <c r="AM58" s="193"/>
      <c r="AN58" s="193">
        <f t="shared" si="18"/>
        <v>0</v>
      </c>
      <c r="AO58" s="193"/>
      <c r="AP58" s="204">
        <f t="shared" si="19"/>
        <v>0</v>
      </c>
      <c r="AQ58" s="193"/>
      <c r="AR58" s="193">
        <f t="shared" si="20"/>
        <v>0</v>
      </c>
      <c r="AS58" s="193"/>
      <c r="AT58" s="193">
        <f t="shared" si="21"/>
        <v>0</v>
      </c>
      <c r="AU58" s="203"/>
      <c r="AV58" s="203">
        <f t="shared" si="22"/>
        <v>0</v>
      </c>
      <c r="AW58" s="211"/>
      <c r="AX58" s="214">
        <f t="shared" si="23"/>
        <v>0</v>
      </c>
      <c r="AY58" s="211"/>
      <c r="AZ58" s="211">
        <f t="shared" si="24"/>
        <v>0</v>
      </c>
      <c r="BA58" s="211"/>
      <c r="BB58" s="211">
        <f t="shared" si="25"/>
        <v>0</v>
      </c>
      <c r="BC58" s="211"/>
      <c r="BD58" s="214">
        <f t="shared" si="26"/>
        <v>0</v>
      </c>
      <c r="BE58" s="211"/>
      <c r="BF58" s="214">
        <f t="shared" si="27"/>
        <v>0</v>
      </c>
      <c r="BG58" s="214"/>
      <c r="BH58" s="214">
        <f t="shared" si="28"/>
        <v>0</v>
      </c>
      <c r="BI58" s="211"/>
      <c r="BJ58" s="211">
        <f t="shared" si="29"/>
        <v>0</v>
      </c>
      <c r="BK58" s="215"/>
      <c r="BL58" s="215">
        <f t="shared" si="30"/>
        <v>0</v>
      </c>
      <c r="BM58" s="215"/>
      <c r="BN58" s="215">
        <f t="shared" si="31"/>
        <v>0</v>
      </c>
      <c r="BO58" s="215"/>
      <c r="BP58" s="215">
        <f t="shared" si="32"/>
        <v>0</v>
      </c>
      <c r="BQ58" s="215"/>
      <c r="BR58" s="215">
        <f t="shared" si="33"/>
        <v>0</v>
      </c>
      <c r="BS58" s="215">
        <f t="shared" si="35"/>
        <v>0</v>
      </c>
      <c r="BT58" s="215">
        <f t="shared" si="34"/>
        <v>0</v>
      </c>
    </row>
    <row r="59" spans="1:72" ht="15">
      <c r="A59" s="97">
        <v>52</v>
      </c>
      <c r="B59" s="102" t="s">
        <v>12</v>
      </c>
      <c r="C59" s="294" t="s">
        <v>26</v>
      </c>
      <c r="D59" s="293">
        <v>350</v>
      </c>
      <c r="E59" s="203"/>
      <c r="F59" s="193">
        <f t="shared" si="1"/>
        <v>0</v>
      </c>
      <c r="G59" s="193"/>
      <c r="H59" s="193">
        <f t="shared" si="2"/>
        <v>0</v>
      </c>
      <c r="I59" s="193"/>
      <c r="J59" s="193">
        <f t="shared" si="3"/>
        <v>0</v>
      </c>
      <c r="K59" s="193"/>
      <c r="L59" s="193">
        <f t="shared" si="4"/>
        <v>0</v>
      </c>
      <c r="M59" s="193"/>
      <c r="N59" s="193">
        <f t="shared" si="5"/>
        <v>0</v>
      </c>
      <c r="O59" s="193"/>
      <c r="P59" s="193">
        <f t="shared" si="6"/>
        <v>0</v>
      </c>
      <c r="Q59" s="193"/>
      <c r="R59" s="193">
        <f t="shared" si="7"/>
        <v>0</v>
      </c>
      <c r="S59" s="193"/>
      <c r="T59" s="193">
        <f t="shared" si="8"/>
        <v>0</v>
      </c>
      <c r="U59" s="193"/>
      <c r="V59" s="193">
        <f t="shared" si="9"/>
        <v>0</v>
      </c>
      <c r="W59" s="193"/>
      <c r="X59" s="193">
        <f t="shared" si="10"/>
        <v>0</v>
      </c>
      <c r="Y59" s="193"/>
      <c r="Z59" s="245">
        <f t="shared" si="11"/>
        <v>0</v>
      </c>
      <c r="AA59" s="193"/>
      <c r="AB59" s="193">
        <f t="shared" si="12"/>
        <v>0</v>
      </c>
      <c r="AC59" s="193"/>
      <c r="AD59" s="193">
        <f t="shared" si="13"/>
        <v>0</v>
      </c>
      <c r="AE59" s="193"/>
      <c r="AF59" s="193">
        <f t="shared" si="14"/>
        <v>0</v>
      </c>
      <c r="AG59" s="193"/>
      <c r="AH59" s="193">
        <f t="shared" si="15"/>
        <v>0</v>
      </c>
      <c r="AI59" s="193"/>
      <c r="AJ59" s="193">
        <f t="shared" si="16"/>
        <v>0</v>
      </c>
      <c r="AK59" s="193"/>
      <c r="AL59" s="193">
        <f t="shared" si="17"/>
        <v>0</v>
      </c>
      <c r="AM59" s="193"/>
      <c r="AN59" s="193">
        <f t="shared" si="18"/>
        <v>0</v>
      </c>
      <c r="AO59" s="193"/>
      <c r="AP59" s="204">
        <f t="shared" si="19"/>
        <v>0</v>
      </c>
      <c r="AQ59" s="193"/>
      <c r="AR59" s="193">
        <f t="shared" si="20"/>
        <v>0</v>
      </c>
      <c r="AS59" s="193"/>
      <c r="AT59" s="193">
        <f t="shared" si="21"/>
        <v>0</v>
      </c>
      <c r="AU59" s="203"/>
      <c r="AV59" s="203">
        <f t="shared" si="22"/>
        <v>0</v>
      </c>
      <c r="AW59" s="211"/>
      <c r="AX59" s="214">
        <f t="shared" si="23"/>
        <v>0</v>
      </c>
      <c r="AY59" s="211"/>
      <c r="AZ59" s="211">
        <f t="shared" si="24"/>
        <v>0</v>
      </c>
      <c r="BA59" s="211"/>
      <c r="BB59" s="211">
        <f t="shared" si="25"/>
        <v>0</v>
      </c>
      <c r="BC59" s="211"/>
      <c r="BD59" s="214">
        <f t="shared" si="26"/>
        <v>0</v>
      </c>
      <c r="BE59" s="211"/>
      <c r="BF59" s="214">
        <f t="shared" si="27"/>
        <v>0</v>
      </c>
      <c r="BG59" s="214"/>
      <c r="BH59" s="214">
        <f t="shared" si="28"/>
        <v>0</v>
      </c>
      <c r="BI59" s="211"/>
      <c r="BJ59" s="211">
        <f t="shared" si="29"/>
        <v>0</v>
      </c>
      <c r="BK59" s="215"/>
      <c r="BL59" s="215">
        <f t="shared" si="30"/>
        <v>0</v>
      </c>
      <c r="BM59" s="215"/>
      <c r="BN59" s="215">
        <f t="shared" si="31"/>
        <v>0</v>
      </c>
      <c r="BO59" s="215"/>
      <c r="BP59" s="215">
        <f t="shared" si="32"/>
        <v>0</v>
      </c>
      <c r="BQ59" s="215"/>
      <c r="BR59" s="215">
        <f t="shared" si="33"/>
        <v>0</v>
      </c>
      <c r="BS59" s="215">
        <f t="shared" si="35"/>
        <v>0</v>
      </c>
      <c r="BT59" s="215">
        <f t="shared" si="34"/>
        <v>0</v>
      </c>
    </row>
    <row r="60" spans="1:72" ht="15">
      <c r="A60" s="97">
        <v>53</v>
      </c>
      <c r="B60" s="102" t="s">
        <v>13</v>
      </c>
      <c r="C60" s="294" t="s">
        <v>26</v>
      </c>
      <c r="D60" s="293">
        <v>400</v>
      </c>
      <c r="E60" s="203"/>
      <c r="F60" s="193">
        <f t="shared" si="1"/>
        <v>0</v>
      </c>
      <c r="G60" s="193"/>
      <c r="H60" s="193">
        <f t="shared" si="2"/>
        <v>0</v>
      </c>
      <c r="I60" s="193"/>
      <c r="J60" s="193">
        <f t="shared" si="3"/>
        <v>0</v>
      </c>
      <c r="K60" s="193"/>
      <c r="L60" s="193">
        <f t="shared" si="4"/>
        <v>0</v>
      </c>
      <c r="M60" s="193"/>
      <c r="N60" s="193">
        <f t="shared" si="5"/>
        <v>0</v>
      </c>
      <c r="O60" s="193"/>
      <c r="P60" s="193">
        <f t="shared" si="6"/>
        <v>0</v>
      </c>
      <c r="Q60" s="193"/>
      <c r="R60" s="193">
        <f t="shared" si="7"/>
        <v>0</v>
      </c>
      <c r="S60" s="193"/>
      <c r="T60" s="193">
        <f t="shared" si="8"/>
        <v>0</v>
      </c>
      <c r="U60" s="193"/>
      <c r="V60" s="193">
        <f t="shared" si="9"/>
        <v>0</v>
      </c>
      <c r="W60" s="193"/>
      <c r="X60" s="193">
        <f t="shared" si="10"/>
        <v>0</v>
      </c>
      <c r="Y60" s="193"/>
      <c r="Z60" s="245">
        <f t="shared" si="11"/>
        <v>0</v>
      </c>
      <c r="AA60" s="193"/>
      <c r="AB60" s="193">
        <f t="shared" si="12"/>
        <v>0</v>
      </c>
      <c r="AC60" s="193"/>
      <c r="AD60" s="193">
        <f t="shared" si="13"/>
        <v>0</v>
      </c>
      <c r="AE60" s="193"/>
      <c r="AF60" s="193">
        <f t="shared" si="14"/>
        <v>0</v>
      </c>
      <c r="AG60" s="193"/>
      <c r="AH60" s="193">
        <f t="shared" si="15"/>
        <v>0</v>
      </c>
      <c r="AI60" s="193"/>
      <c r="AJ60" s="193">
        <f t="shared" si="16"/>
        <v>0</v>
      </c>
      <c r="AK60" s="193"/>
      <c r="AL60" s="193">
        <f t="shared" si="17"/>
        <v>0</v>
      </c>
      <c r="AM60" s="193"/>
      <c r="AN60" s="193">
        <f t="shared" si="18"/>
        <v>0</v>
      </c>
      <c r="AO60" s="193"/>
      <c r="AP60" s="204">
        <f t="shared" si="19"/>
        <v>0</v>
      </c>
      <c r="AQ60" s="193"/>
      <c r="AR60" s="193">
        <f t="shared" si="20"/>
        <v>0</v>
      </c>
      <c r="AS60" s="193"/>
      <c r="AT60" s="193">
        <f t="shared" si="21"/>
        <v>0</v>
      </c>
      <c r="AU60" s="203"/>
      <c r="AV60" s="203">
        <f t="shared" si="22"/>
        <v>0</v>
      </c>
      <c r="AW60" s="211"/>
      <c r="AX60" s="214">
        <f t="shared" si="23"/>
        <v>0</v>
      </c>
      <c r="AY60" s="211"/>
      <c r="AZ60" s="211">
        <f t="shared" si="24"/>
        <v>0</v>
      </c>
      <c r="BA60" s="211"/>
      <c r="BB60" s="211">
        <f t="shared" si="25"/>
        <v>0</v>
      </c>
      <c r="BC60" s="211"/>
      <c r="BD60" s="214">
        <f t="shared" si="26"/>
        <v>0</v>
      </c>
      <c r="BE60" s="211"/>
      <c r="BF60" s="214">
        <f t="shared" si="27"/>
        <v>0</v>
      </c>
      <c r="BG60" s="214"/>
      <c r="BH60" s="214">
        <f t="shared" si="28"/>
        <v>0</v>
      </c>
      <c r="BI60" s="211"/>
      <c r="BJ60" s="211">
        <f t="shared" si="29"/>
        <v>0</v>
      </c>
      <c r="BK60" s="215"/>
      <c r="BL60" s="215">
        <f t="shared" si="30"/>
        <v>0</v>
      </c>
      <c r="BM60" s="215"/>
      <c r="BN60" s="215">
        <f t="shared" si="31"/>
        <v>0</v>
      </c>
      <c r="BO60" s="215"/>
      <c r="BP60" s="215">
        <f t="shared" si="32"/>
        <v>0</v>
      </c>
      <c r="BQ60" s="215"/>
      <c r="BR60" s="215">
        <f t="shared" si="33"/>
        <v>0</v>
      </c>
      <c r="BS60" s="215">
        <f t="shared" si="35"/>
        <v>0</v>
      </c>
      <c r="BT60" s="215">
        <f t="shared" si="34"/>
        <v>0</v>
      </c>
    </row>
    <row r="61" spans="1:72" ht="15">
      <c r="A61" s="97">
        <v>54</v>
      </c>
      <c r="B61" s="102" t="s">
        <v>19</v>
      </c>
      <c r="C61" s="294"/>
      <c r="D61" s="293"/>
      <c r="E61" s="203"/>
      <c r="F61" s="193">
        <f t="shared" si="1"/>
        <v>0</v>
      </c>
      <c r="G61" s="193"/>
      <c r="H61" s="193">
        <f t="shared" si="2"/>
        <v>0</v>
      </c>
      <c r="I61" s="193"/>
      <c r="J61" s="193">
        <f t="shared" si="3"/>
        <v>0</v>
      </c>
      <c r="K61" s="193"/>
      <c r="L61" s="193">
        <f t="shared" si="4"/>
        <v>0</v>
      </c>
      <c r="M61" s="193"/>
      <c r="N61" s="193">
        <f t="shared" si="5"/>
        <v>0</v>
      </c>
      <c r="O61" s="193"/>
      <c r="P61" s="193">
        <f t="shared" si="6"/>
        <v>0</v>
      </c>
      <c r="Q61" s="193"/>
      <c r="R61" s="193">
        <f t="shared" si="7"/>
        <v>0</v>
      </c>
      <c r="S61" s="193"/>
      <c r="T61" s="193">
        <f t="shared" si="8"/>
        <v>0</v>
      </c>
      <c r="U61" s="193"/>
      <c r="V61" s="193">
        <f t="shared" si="9"/>
        <v>0</v>
      </c>
      <c r="W61" s="193"/>
      <c r="X61" s="193">
        <f t="shared" si="10"/>
        <v>0</v>
      </c>
      <c r="Y61" s="193"/>
      <c r="Z61" s="245">
        <f t="shared" si="11"/>
        <v>0</v>
      </c>
      <c r="AA61" s="193"/>
      <c r="AB61" s="193">
        <f t="shared" si="12"/>
        <v>0</v>
      </c>
      <c r="AC61" s="193"/>
      <c r="AD61" s="193">
        <f t="shared" si="13"/>
        <v>0</v>
      </c>
      <c r="AE61" s="193"/>
      <c r="AF61" s="193">
        <f t="shared" si="14"/>
        <v>0</v>
      </c>
      <c r="AG61" s="193"/>
      <c r="AH61" s="193">
        <f t="shared" si="15"/>
        <v>0</v>
      </c>
      <c r="AI61" s="193"/>
      <c r="AJ61" s="193">
        <f t="shared" si="16"/>
        <v>0</v>
      </c>
      <c r="AK61" s="193"/>
      <c r="AL61" s="193">
        <f t="shared" si="17"/>
        <v>0</v>
      </c>
      <c r="AM61" s="193"/>
      <c r="AN61" s="193">
        <f t="shared" si="18"/>
        <v>0</v>
      </c>
      <c r="AO61" s="193"/>
      <c r="AP61" s="204">
        <f t="shared" si="19"/>
        <v>0</v>
      </c>
      <c r="AQ61" s="193"/>
      <c r="AR61" s="193">
        <f t="shared" si="20"/>
        <v>0</v>
      </c>
      <c r="AS61" s="193"/>
      <c r="AT61" s="193">
        <f t="shared" si="21"/>
        <v>0</v>
      </c>
      <c r="AU61" s="203"/>
      <c r="AV61" s="203">
        <f t="shared" si="22"/>
        <v>0</v>
      </c>
      <c r="AW61" s="211"/>
      <c r="AX61" s="214">
        <f t="shared" si="23"/>
        <v>0</v>
      </c>
      <c r="AY61" s="211"/>
      <c r="AZ61" s="211">
        <f t="shared" si="24"/>
        <v>0</v>
      </c>
      <c r="BA61" s="211"/>
      <c r="BB61" s="211">
        <f t="shared" si="25"/>
        <v>0</v>
      </c>
      <c r="BC61" s="211"/>
      <c r="BD61" s="214">
        <f t="shared" si="26"/>
        <v>0</v>
      </c>
      <c r="BE61" s="211"/>
      <c r="BF61" s="214">
        <f t="shared" si="27"/>
        <v>0</v>
      </c>
      <c r="BG61" s="214"/>
      <c r="BH61" s="214">
        <f t="shared" si="28"/>
        <v>0</v>
      </c>
      <c r="BI61" s="211"/>
      <c r="BJ61" s="211">
        <f t="shared" si="29"/>
        <v>0</v>
      </c>
      <c r="BK61" s="215"/>
      <c r="BL61" s="215">
        <f t="shared" si="30"/>
        <v>0</v>
      </c>
      <c r="BM61" s="215"/>
      <c r="BN61" s="215">
        <f t="shared" si="31"/>
        <v>0</v>
      </c>
      <c r="BO61" s="215"/>
      <c r="BP61" s="215">
        <f t="shared" si="32"/>
        <v>0</v>
      </c>
      <c r="BQ61" s="215"/>
      <c r="BR61" s="215">
        <f t="shared" si="33"/>
        <v>0</v>
      </c>
      <c r="BS61" s="215">
        <f t="shared" si="35"/>
        <v>0</v>
      </c>
      <c r="BT61" s="215">
        <f t="shared" si="34"/>
        <v>0</v>
      </c>
    </row>
    <row r="62" spans="1:72" ht="15">
      <c r="A62" s="97">
        <v>55</v>
      </c>
      <c r="B62" s="102" t="s">
        <v>18</v>
      </c>
      <c r="C62" s="294" t="s">
        <v>26</v>
      </c>
      <c r="D62" s="293">
        <v>3300</v>
      </c>
      <c r="E62" s="203"/>
      <c r="F62" s="193">
        <f t="shared" si="1"/>
        <v>0</v>
      </c>
      <c r="G62" s="193"/>
      <c r="H62" s="193">
        <f t="shared" si="2"/>
        <v>0</v>
      </c>
      <c r="I62" s="193"/>
      <c r="J62" s="193">
        <f t="shared" si="3"/>
        <v>0</v>
      </c>
      <c r="K62" s="193"/>
      <c r="L62" s="193">
        <f t="shared" si="4"/>
        <v>0</v>
      </c>
      <c r="M62" s="193"/>
      <c r="N62" s="193">
        <f t="shared" si="5"/>
        <v>0</v>
      </c>
      <c r="O62" s="193"/>
      <c r="P62" s="193">
        <f t="shared" si="6"/>
        <v>0</v>
      </c>
      <c r="Q62" s="193"/>
      <c r="R62" s="193">
        <f t="shared" si="7"/>
        <v>0</v>
      </c>
      <c r="S62" s="193">
        <v>2</v>
      </c>
      <c r="T62" s="193">
        <f t="shared" si="8"/>
        <v>6600</v>
      </c>
      <c r="U62" s="193"/>
      <c r="V62" s="193">
        <f t="shared" si="9"/>
        <v>0</v>
      </c>
      <c r="W62" s="193"/>
      <c r="X62" s="193">
        <f t="shared" si="10"/>
        <v>0</v>
      </c>
      <c r="Y62" s="193"/>
      <c r="Z62" s="245">
        <f t="shared" si="11"/>
        <v>0</v>
      </c>
      <c r="AA62" s="626">
        <f>2*0</f>
        <v>0</v>
      </c>
      <c r="AB62" s="626">
        <f t="shared" si="12"/>
        <v>0</v>
      </c>
      <c r="AC62" s="193"/>
      <c r="AD62" s="193">
        <f t="shared" si="13"/>
        <v>0</v>
      </c>
      <c r="AE62" s="193"/>
      <c r="AF62" s="193">
        <f t="shared" si="14"/>
        <v>0</v>
      </c>
      <c r="AG62" s="193"/>
      <c r="AH62" s="193">
        <f t="shared" si="15"/>
        <v>0</v>
      </c>
      <c r="AI62" s="193"/>
      <c r="AJ62" s="193">
        <f t="shared" si="16"/>
        <v>0</v>
      </c>
      <c r="AK62" s="193"/>
      <c r="AL62" s="193">
        <f t="shared" si="17"/>
        <v>0</v>
      </c>
      <c r="AM62" s="193"/>
      <c r="AN62" s="193">
        <f t="shared" si="18"/>
        <v>0</v>
      </c>
      <c r="AO62" s="193"/>
      <c r="AP62" s="204">
        <f t="shared" si="19"/>
        <v>0</v>
      </c>
      <c r="AQ62" s="193"/>
      <c r="AR62" s="193">
        <f t="shared" si="20"/>
        <v>0</v>
      </c>
      <c r="AS62" s="193"/>
      <c r="AT62" s="193">
        <f t="shared" si="21"/>
        <v>0</v>
      </c>
      <c r="AU62" s="203"/>
      <c r="AV62" s="203">
        <f t="shared" si="22"/>
        <v>0</v>
      </c>
      <c r="AW62" s="211"/>
      <c r="AX62" s="214">
        <f t="shared" si="23"/>
        <v>0</v>
      </c>
      <c r="AY62" s="211">
        <v>2</v>
      </c>
      <c r="AZ62" s="211">
        <f t="shared" si="24"/>
        <v>6600</v>
      </c>
      <c r="BA62" s="211"/>
      <c r="BB62" s="211">
        <f t="shared" si="25"/>
        <v>0</v>
      </c>
      <c r="BC62" s="211"/>
      <c r="BD62" s="214">
        <f t="shared" si="26"/>
        <v>0</v>
      </c>
      <c r="BE62" s="211"/>
      <c r="BF62" s="214">
        <f t="shared" si="27"/>
        <v>0</v>
      </c>
      <c r="BG62" s="214"/>
      <c r="BH62" s="214">
        <f t="shared" si="28"/>
        <v>0</v>
      </c>
      <c r="BI62" s="211"/>
      <c r="BJ62" s="211">
        <f t="shared" si="29"/>
        <v>0</v>
      </c>
      <c r="BK62" s="215"/>
      <c r="BL62" s="215">
        <f t="shared" si="30"/>
        <v>0</v>
      </c>
      <c r="BM62" s="215"/>
      <c r="BN62" s="215">
        <f t="shared" si="31"/>
        <v>0</v>
      </c>
      <c r="BO62" s="215"/>
      <c r="BP62" s="215">
        <f t="shared" si="32"/>
        <v>0</v>
      </c>
      <c r="BQ62" s="215"/>
      <c r="BR62" s="215">
        <f t="shared" si="33"/>
        <v>0</v>
      </c>
      <c r="BS62" s="215">
        <f t="shared" si="35"/>
        <v>4</v>
      </c>
      <c r="BT62" s="215">
        <f t="shared" si="34"/>
        <v>13200</v>
      </c>
    </row>
    <row r="63" spans="1:72" ht="15">
      <c r="A63" s="97">
        <v>56</v>
      </c>
      <c r="B63" s="102" t="s">
        <v>28</v>
      </c>
      <c r="C63" s="294" t="s">
        <v>26</v>
      </c>
      <c r="D63" s="293">
        <v>5500</v>
      </c>
      <c r="E63" s="203"/>
      <c r="F63" s="193">
        <f t="shared" si="1"/>
        <v>0</v>
      </c>
      <c r="G63" s="193"/>
      <c r="H63" s="193">
        <f t="shared" si="2"/>
        <v>0</v>
      </c>
      <c r="I63" s="193"/>
      <c r="J63" s="193">
        <f t="shared" si="3"/>
        <v>0</v>
      </c>
      <c r="K63" s="193">
        <v>1</v>
      </c>
      <c r="L63" s="193">
        <f t="shared" si="4"/>
        <v>5500</v>
      </c>
      <c r="M63" s="193"/>
      <c r="N63" s="193">
        <f t="shared" si="5"/>
        <v>0</v>
      </c>
      <c r="O63" s="193"/>
      <c r="P63" s="193">
        <f t="shared" si="6"/>
        <v>0</v>
      </c>
      <c r="Q63" s="193"/>
      <c r="R63" s="193">
        <f t="shared" si="7"/>
        <v>0</v>
      </c>
      <c r="S63" s="193">
        <v>2</v>
      </c>
      <c r="T63" s="193">
        <f t="shared" si="8"/>
        <v>11000</v>
      </c>
      <c r="U63" s="193"/>
      <c r="V63" s="193">
        <f t="shared" si="9"/>
        <v>0</v>
      </c>
      <c r="W63" s="193"/>
      <c r="X63" s="193">
        <f t="shared" si="10"/>
        <v>0</v>
      </c>
      <c r="Y63" s="193"/>
      <c r="Z63" s="245">
        <f t="shared" si="11"/>
        <v>0</v>
      </c>
      <c r="AA63" s="193"/>
      <c r="AB63" s="193">
        <f t="shared" si="12"/>
        <v>0</v>
      </c>
      <c r="AC63" s="193"/>
      <c r="AD63" s="193">
        <f t="shared" si="13"/>
        <v>0</v>
      </c>
      <c r="AE63" s="193"/>
      <c r="AF63" s="193">
        <f t="shared" si="14"/>
        <v>0</v>
      </c>
      <c r="AG63" s="193"/>
      <c r="AH63" s="193">
        <f t="shared" si="15"/>
        <v>0</v>
      </c>
      <c r="AI63" s="193"/>
      <c r="AJ63" s="193">
        <f t="shared" si="16"/>
        <v>0</v>
      </c>
      <c r="AK63" s="193"/>
      <c r="AL63" s="193">
        <f t="shared" si="17"/>
        <v>0</v>
      </c>
      <c r="AM63" s="193"/>
      <c r="AN63" s="193">
        <f t="shared" si="18"/>
        <v>0</v>
      </c>
      <c r="AO63" s="193"/>
      <c r="AP63" s="204">
        <f t="shared" si="19"/>
        <v>0</v>
      </c>
      <c r="AQ63" s="193"/>
      <c r="AR63" s="193">
        <f t="shared" si="20"/>
        <v>0</v>
      </c>
      <c r="AS63" s="193"/>
      <c r="AT63" s="193">
        <f t="shared" si="21"/>
        <v>0</v>
      </c>
      <c r="AU63" s="203"/>
      <c r="AV63" s="203">
        <f t="shared" si="22"/>
        <v>0</v>
      </c>
      <c r="AW63" s="211"/>
      <c r="AX63" s="214">
        <f t="shared" si="23"/>
        <v>0</v>
      </c>
      <c r="AY63" s="211"/>
      <c r="AZ63" s="211">
        <f t="shared" si="24"/>
        <v>0</v>
      </c>
      <c r="BA63" s="211"/>
      <c r="BB63" s="211">
        <f t="shared" si="25"/>
        <v>0</v>
      </c>
      <c r="BC63" s="211"/>
      <c r="BD63" s="214">
        <f t="shared" si="26"/>
        <v>0</v>
      </c>
      <c r="BE63" s="211"/>
      <c r="BF63" s="214">
        <f t="shared" si="27"/>
        <v>0</v>
      </c>
      <c r="BG63" s="214"/>
      <c r="BH63" s="214">
        <f t="shared" si="28"/>
        <v>0</v>
      </c>
      <c r="BI63" s="211"/>
      <c r="BJ63" s="211">
        <f t="shared" si="29"/>
        <v>0</v>
      </c>
      <c r="BK63" s="215"/>
      <c r="BL63" s="215">
        <f t="shared" si="30"/>
        <v>0</v>
      </c>
      <c r="BM63" s="215"/>
      <c r="BN63" s="215">
        <f t="shared" si="31"/>
        <v>0</v>
      </c>
      <c r="BO63" s="215"/>
      <c r="BP63" s="215">
        <f t="shared" si="32"/>
        <v>0</v>
      </c>
      <c r="BQ63" s="215"/>
      <c r="BR63" s="215">
        <f t="shared" si="33"/>
        <v>0</v>
      </c>
      <c r="BS63" s="215">
        <f t="shared" si="35"/>
        <v>3</v>
      </c>
      <c r="BT63" s="215">
        <f t="shared" si="34"/>
        <v>16500</v>
      </c>
    </row>
    <row r="64" spans="1:73" ht="15">
      <c r="A64" s="97">
        <v>57</v>
      </c>
      <c r="B64" s="102" t="s">
        <v>29</v>
      </c>
      <c r="C64" s="294" t="s">
        <v>26</v>
      </c>
      <c r="D64" s="293">
        <v>6000</v>
      </c>
      <c r="E64" s="203"/>
      <c r="F64" s="193">
        <f t="shared" si="1"/>
        <v>0</v>
      </c>
      <c r="G64" s="193"/>
      <c r="H64" s="193">
        <f t="shared" si="2"/>
        <v>0</v>
      </c>
      <c r="I64" s="193"/>
      <c r="J64" s="193">
        <f t="shared" si="3"/>
        <v>0</v>
      </c>
      <c r="K64" s="193"/>
      <c r="L64" s="193">
        <f t="shared" si="4"/>
        <v>0</v>
      </c>
      <c r="M64" s="193"/>
      <c r="N64" s="193">
        <f t="shared" si="5"/>
        <v>0</v>
      </c>
      <c r="O64" s="193"/>
      <c r="P64" s="193">
        <f t="shared" si="6"/>
        <v>0</v>
      </c>
      <c r="Q64" s="193"/>
      <c r="R64" s="193">
        <f t="shared" si="7"/>
        <v>0</v>
      </c>
      <c r="S64" s="193"/>
      <c r="T64" s="193">
        <f t="shared" si="8"/>
        <v>0</v>
      </c>
      <c r="U64" s="193"/>
      <c r="V64" s="193">
        <f t="shared" si="9"/>
        <v>0</v>
      </c>
      <c r="W64" s="193"/>
      <c r="X64" s="193">
        <f t="shared" si="10"/>
        <v>0</v>
      </c>
      <c r="Y64" s="193"/>
      <c r="Z64" s="245">
        <f t="shared" si="11"/>
        <v>0</v>
      </c>
      <c r="AA64" s="193"/>
      <c r="AB64" s="193">
        <f t="shared" si="12"/>
        <v>0</v>
      </c>
      <c r="AC64" s="193"/>
      <c r="AD64" s="193">
        <f t="shared" si="13"/>
        <v>0</v>
      </c>
      <c r="AE64" s="193"/>
      <c r="AF64" s="193">
        <f t="shared" si="14"/>
        <v>0</v>
      </c>
      <c r="AG64" s="193"/>
      <c r="AH64" s="193">
        <f t="shared" si="15"/>
        <v>0</v>
      </c>
      <c r="AI64" s="193"/>
      <c r="AJ64" s="193">
        <f t="shared" si="16"/>
        <v>0</v>
      </c>
      <c r="AK64" s="193"/>
      <c r="AL64" s="193">
        <f t="shared" si="17"/>
        <v>0</v>
      </c>
      <c r="AM64" s="193"/>
      <c r="AN64" s="193">
        <f t="shared" si="18"/>
        <v>0</v>
      </c>
      <c r="AO64" s="193"/>
      <c r="AP64" s="204">
        <f t="shared" si="19"/>
        <v>0</v>
      </c>
      <c r="AQ64" s="193"/>
      <c r="AR64" s="193">
        <f t="shared" si="20"/>
        <v>0</v>
      </c>
      <c r="AS64" s="193"/>
      <c r="AT64" s="193">
        <f t="shared" si="21"/>
        <v>0</v>
      </c>
      <c r="AU64" s="203"/>
      <c r="AV64" s="203">
        <f t="shared" si="22"/>
        <v>0</v>
      </c>
      <c r="AW64" s="211"/>
      <c r="AX64" s="214">
        <f t="shared" si="23"/>
        <v>0</v>
      </c>
      <c r="AY64" s="211"/>
      <c r="AZ64" s="211">
        <f t="shared" si="24"/>
        <v>0</v>
      </c>
      <c r="BA64" s="211"/>
      <c r="BB64" s="211">
        <f t="shared" si="25"/>
        <v>0</v>
      </c>
      <c r="BC64" s="211"/>
      <c r="BD64" s="214">
        <f t="shared" si="26"/>
        <v>0</v>
      </c>
      <c r="BE64" s="211"/>
      <c r="BF64" s="214">
        <f t="shared" si="27"/>
        <v>0</v>
      </c>
      <c r="BG64" s="214"/>
      <c r="BH64" s="214">
        <f t="shared" si="28"/>
        <v>0</v>
      </c>
      <c r="BI64" s="211"/>
      <c r="BJ64" s="211">
        <f t="shared" si="29"/>
        <v>0</v>
      </c>
      <c r="BK64" s="215"/>
      <c r="BL64" s="215">
        <f t="shared" si="30"/>
        <v>0</v>
      </c>
      <c r="BM64" s="215"/>
      <c r="BN64" s="215">
        <f t="shared" si="31"/>
        <v>0</v>
      </c>
      <c r="BO64" s="215"/>
      <c r="BP64" s="215">
        <f t="shared" si="32"/>
        <v>0</v>
      </c>
      <c r="BQ64" s="215"/>
      <c r="BR64" s="215">
        <f t="shared" si="33"/>
        <v>0</v>
      </c>
      <c r="BS64" s="215">
        <f t="shared" si="35"/>
        <v>0</v>
      </c>
      <c r="BT64" s="215">
        <f t="shared" si="34"/>
        <v>0</v>
      </c>
      <c r="BU64" s="12"/>
    </row>
    <row r="65" spans="1:73" ht="15">
      <c r="A65" s="97">
        <v>58</v>
      </c>
      <c r="B65" s="102" t="s">
        <v>184</v>
      </c>
      <c r="C65" s="294" t="s">
        <v>45</v>
      </c>
      <c r="D65" s="293">
        <v>140</v>
      </c>
      <c r="E65" s="203"/>
      <c r="F65" s="193">
        <f t="shared" si="1"/>
        <v>0</v>
      </c>
      <c r="G65" s="193"/>
      <c r="H65" s="193">
        <f t="shared" si="2"/>
        <v>0</v>
      </c>
      <c r="I65" s="193"/>
      <c r="J65" s="193">
        <f t="shared" si="3"/>
        <v>0</v>
      </c>
      <c r="K65" s="193"/>
      <c r="L65" s="193">
        <f t="shared" si="4"/>
        <v>0</v>
      </c>
      <c r="M65" s="193"/>
      <c r="N65" s="193">
        <f t="shared" si="5"/>
        <v>0</v>
      </c>
      <c r="O65" s="193"/>
      <c r="P65" s="193">
        <f t="shared" si="6"/>
        <v>0</v>
      </c>
      <c r="Q65" s="193"/>
      <c r="R65" s="193">
        <f t="shared" si="7"/>
        <v>0</v>
      </c>
      <c r="S65" s="193"/>
      <c r="T65" s="193">
        <f t="shared" si="8"/>
        <v>0</v>
      </c>
      <c r="U65" s="193"/>
      <c r="V65" s="193">
        <f t="shared" si="9"/>
        <v>0</v>
      </c>
      <c r="W65" s="193"/>
      <c r="X65" s="193">
        <f t="shared" si="10"/>
        <v>0</v>
      </c>
      <c r="Y65" s="193"/>
      <c r="Z65" s="245">
        <f t="shared" si="11"/>
        <v>0</v>
      </c>
      <c r="AA65" s="193"/>
      <c r="AB65" s="193">
        <f t="shared" si="12"/>
        <v>0</v>
      </c>
      <c r="AC65" s="193"/>
      <c r="AD65" s="193">
        <f t="shared" si="13"/>
        <v>0</v>
      </c>
      <c r="AE65" s="193"/>
      <c r="AF65" s="193">
        <f t="shared" si="14"/>
        <v>0</v>
      </c>
      <c r="AG65" s="193"/>
      <c r="AH65" s="193">
        <f t="shared" si="15"/>
        <v>0</v>
      </c>
      <c r="AI65" s="193"/>
      <c r="AJ65" s="193">
        <f t="shared" si="16"/>
        <v>0</v>
      </c>
      <c r="AK65" s="193"/>
      <c r="AL65" s="193">
        <f t="shared" si="17"/>
        <v>0</v>
      </c>
      <c r="AM65" s="193"/>
      <c r="AN65" s="193">
        <f t="shared" si="18"/>
        <v>0</v>
      </c>
      <c r="AO65" s="193"/>
      <c r="AP65" s="204">
        <f t="shared" si="19"/>
        <v>0</v>
      </c>
      <c r="AQ65" s="193"/>
      <c r="AR65" s="193">
        <f t="shared" si="20"/>
        <v>0</v>
      </c>
      <c r="AS65" s="626">
        <f>200</f>
        <v>200</v>
      </c>
      <c r="AT65" s="626">
        <f>D65*AS65*0+24000</f>
        <v>24000</v>
      </c>
      <c r="AU65" s="203">
        <v>102</v>
      </c>
      <c r="AV65" s="203">
        <f t="shared" si="22"/>
        <v>14280</v>
      </c>
      <c r="AW65" s="211"/>
      <c r="AX65" s="214">
        <f t="shared" si="23"/>
        <v>0</v>
      </c>
      <c r="AY65" s="211"/>
      <c r="AZ65" s="211">
        <f t="shared" si="24"/>
        <v>0</v>
      </c>
      <c r="BA65" s="211"/>
      <c r="BB65" s="211">
        <f t="shared" si="25"/>
        <v>0</v>
      </c>
      <c r="BC65" s="211">
        <v>730</v>
      </c>
      <c r="BD65" s="625">
        <f>D65*BC65*0+84300</f>
        <v>84300</v>
      </c>
      <c r="BE65" s="211"/>
      <c r="BF65" s="214">
        <f t="shared" si="27"/>
        <v>0</v>
      </c>
      <c r="BG65" s="214"/>
      <c r="BH65" s="214">
        <f t="shared" si="28"/>
        <v>0</v>
      </c>
      <c r="BI65" s="211"/>
      <c r="BJ65" s="211">
        <f t="shared" si="29"/>
        <v>0</v>
      </c>
      <c r="BK65" s="215">
        <v>1222</v>
      </c>
      <c r="BL65" s="215">
        <f>D65*BK65*0+123400</f>
        <v>123400</v>
      </c>
      <c r="BM65" s="215"/>
      <c r="BN65" s="215">
        <f t="shared" si="31"/>
        <v>0</v>
      </c>
      <c r="BO65" s="215"/>
      <c r="BP65" s="215">
        <f t="shared" si="32"/>
        <v>0</v>
      </c>
      <c r="BQ65" s="215"/>
      <c r="BR65" s="215">
        <f t="shared" si="33"/>
        <v>0</v>
      </c>
      <c r="BS65" s="215">
        <f t="shared" si="35"/>
        <v>2254</v>
      </c>
      <c r="BT65" s="215">
        <f t="shared" si="34"/>
        <v>245980</v>
      </c>
      <c r="BU65" s="12"/>
    </row>
    <row r="66" spans="1:80" ht="15" customHeight="1">
      <c r="A66" s="97">
        <v>59</v>
      </c>
      <c r="B66" s="110" t="s">
        <v>30</v>
      </c>
      <c r="C66" s="294"/>
      <c r="D66" s="293"/>
      <c r="E66" s="203"/>
      <c r="F66" s="193">
        <f t="shared" si="1"/>
        <v>0</v>
      </c>
      <c r="G66" s="193"/>
      <c r="H66" s="193">
        <f t="shared" si="2"/>
        <v>0</v>
      </c>
      <c r="I66" s="193"/>
      <c r="J66" s="193">
        <f t="shared" si="3"/>
        <v>0</v>
      </c>
      <c r="K66" s="193"/>
      <c r="L66" s="193">
        <f t="shared" si="4"/>
        <v>0</v>
      </c>
      <c r="M66" s="193"/>
      <c r="N66" s="193">
        <f t="shared" si="5"/>
        <v>0</v>
      </c>
      <c r="O66" s="193"/>
      <c r="P66" s="193">
        <f t="shared" si="6"/>
        <v>0</v>
      </c>
      <c r="Q66" s="193"/>
      <c r="R66" s="193">
        <f t="shared" si="7"/>
        <v>0</v>
      </c>
      <c r="S66" s="193"/>
      <c r="T66" s="193">
        <f t="shared" si="8"/>
        <v>0</v>
      </c>
      <c r="U66" s="193"/>
      <c r="V66" s="193">
        <f t="shared" si="9"/>
        <v>0</v>
      </c>
      <c r="W66" s="193"/>
      <c r="X66" s="193">
        <f t="shared" si="10"/>
        <v>0</v>
      </c>
      <c r="Y66" s="193"/>
      <c r="Z66" s="245">
        <f t="shared" si="11"/>
        <v>0</v>
      </c>
      <c r="AA66" s="193"/>
      <c r="AB66" s="193">
        <f t="shared" si="12"/>
        <v>0</v>
      </c>
      <c r="AC66" s="193"/>
      <c r="AD66" s="193">
        <f t="shared" si="13"/>
        <v>0</v>
      </c>
      <c r="AE66" s="193"/>
      <c r="AF66" s="193">
        <f t="shared" si="14"/>
        <v>0</v>
      </c>
      <c r="AG66" s="193"/>
      <c r="AH66" s="193">
        <f t="shared" si="15"/>
        <v>0</v>
      </c>
      <c r="AI66" s="193"/>
      <c r="AJ66" s="193">
        <f t="shared" si="16"/>
        <v>0</v>
      </c>
      <c r="AK66" s="193"/>
      <c r="AL66" s="193">
        <f t="shared" si="17"/>
        <v>0</v>
      </c>
      <c r="AM66" s="193"/>
      <c r="AN66" s="193">
        <f t="shared" si="18"/>
        <v>0</v>
      </c>
      <c r="AO66" s="193"/>
      <c r="AP66" s="204">
        <f t="shared" si="19"/>
        <v>0</v>
      </c>
      <c r="AQ66" s="193"/>
      <c r="AR66" s="193">
        <f t="shared" si="20"/>
        <v>0</v>
      </c>
      <c r="AS66" s="193"/>
      <c r="AT66" s="193">
        <f t="shared" si="21"/>
        <v>0</v>
      </c>
      <c r="AU66" s="203"/>
      <c r="AV66" s="203">
        <f t="shared" si="22"/>
        <v>0</v>
      </c>
      <c r="AW66" s="211"/>
      <c r="AX66" s="214">
        <f t="shared" si="23"/>
        <v>0</v>
      </c>
      <c r="AY66" s="211"/>
      <c r="AZ66" s="211">
        <f t="shared" si="24"/>
        <v>0</v>
      </c>
      <c r="BA66" s="211"/>
      <c r="BB66" s="211">
        <f t="shared" si="25"/>
        <v>0</v>
      </c>
      <c r="BC66" s="211"/>
      <c r="BD66" s="214">
        <f t="shared" si="26"/>
        <v>0</v>
      </c>
      <c r="BE66" s="211"/>
      <c r="BF66" s="214">
        <f t="shared" si="27"/>
        <v>0</v>
      </c>
      <c r="BG66" s="214"/>
      <c r="BH66" s="214">
        <f t="shared" si="28"/>
        <v>0</v>
      </c>
      <c r="BI66" s="211"/>
      <c r="BJ66" s="211">
        <f t="shared" si="29"/>
        <v>0</v>
      </c>
      <c r="BK66" s="215"/>
      <c r="BL66" s="215">
        <f t="shared" si="30"/>
        <v>0</v>
      </c>
      <c r="BM66" s="215"/>
      <c r="BN66" s="215">
        <f t="shared" si="31"/>
        <v>0</v>
      </c>
      <c r="BO66" s="215"/>
      <c r="BP66" s="215">
        <f t="shared" si="32"/>
        <v>0</v>
      </c>
      <c r="BQ66" s="215"/>
      <c r="BR66" s="215">
        <f t="shared" si="33"/>
        <v>0</v>
      </c>
      <c r="BS66" s="215">
        <f t="shared" si="35"/>
        <v>0</v>
      </c>
      <c r="BT66" s="215">
        <f t="shared" si="34"/>
        <v>0</v>
      </c>
      <c r="BU66" s="50"/>
      <c r="BV66" s="52"/>
      <c r="BW66" s="52"/>
      <c r="BX66" s="52"/>
      <c r="BY66" s="52"/>
      <c r="BZ66" s="52"/>
      <c r="CA66" s="52"/>
      <c r="CB66" s="52"/>
    </row>
    <row r="67" spans="1:80" ht="15">
      <c r="A67" s="97">
        <v>60</v>
      </c>
      <c r="B67" s="240" t="s">
        <v>216</v>
      </c>
      <c r="C67" s="294" t="s">
        <v>9</v>
      </c>
      <c r="D67" s="293">
        <v>280</v>
      </c>
      <c r="E67" s="203"/>
      <c r="F67" s="193">
        <f t="shared" si="1"/>
        <v>0</v>
      </c>
      <c r="G67" s="193"/>
      <c r="H67" s="193">
        <f t="shared" si="2"/>
        <v>0</v>
      </c>
      <c r="I67" s="193"/>
      <c r="J67" s="193">
        <f t="shared" si="3"/>
        <v>0</v>
      </c>
      <c r="K67" s="193"/>
      <c r="L67" s="193">
        <f t="shared" si="4"/>
        <v>0</v>
      </c>
      <c r="M67" s="193"/>
      <c r="N67" s="193">
        <f t="shared" si="5"/>
        <v>0</v>
      </c>
      <c r="O67" s="193"/>
      <c r="P67" s="193">
        <f t="shared" si="6"/>
        <v>0</v>
      </c>
      <c r="Q67" s="193"/>
      <c r="R67" s="193">
        <f t="shared" si="7"/>
        <v>0</v>
      </c>
      <c r="S67" s="193"/>
      <c r="T67" s="193">
        <f t="shared" si="8"/>
        <v>0</v>
      </c>
      <c r="U67" s="193"/>
      <c r="V67" s="193">
        <f t="shared" si="9"/>
        <v>0</v>
      </c>
      <c r="W67" s="193"/>
      <c r="X67" s="193">
        <f t="shared" si="10"/>
        <v>0</v>
      </c>
      <c r="Y67" s="193"/>
      <c r="Z67" s="245">
        <f t="shared" si="11"/>
        <v>0</v>
      </c>
      <c r="AA67" s="193"/>
      <c r="AB67" s="193">
        <f t="shared" si="12"/>
        <v>0</v>
      </c>
      <c r="AC67" s="193"/>
      <c r="AD67" s="193">
        <f t="shared" si="13"/>
        <v>0</v>
      </c>
      <c r="AE67" s="193"/>
      <c r="AF67" s="193">
        <f t="shared" si="14"/>
        <v>0</v>
      </c>
      <c r="AG67" s="193"/>
      <c r="AH67" s="193">
        <f t="shared" si="15"/>
        <v>0</v>
      </c>
      <c r="AI67" s="193"/>
      <c r="AJ67" s="193">
        <f t="shared" si="16"/>
        <v>0</v>
      </c>
      <c r="AK67" s="193"/>
      <c r="AL67" s="193">
        <f t="shared" si="17"/>
        <v>0</v>
      </c>
      <c r="AM67" s="193"/>
      <c r="AN67" s="193">
        <f t="shared" si="18"/>
        <v>0</v>
      </c>
      <c r="AO67" s="193"/>
      <c r="AP67" s="204">
        <f t="shared" si="19"/>
        <v>0</v>
      </c>
      <c r="AQ67" s="193"/>
      <c r="AR67" s="193">
        <f t="shared" si="20"/>
        <v>0</v>
      </c>
      <c r="AS67" s="193"/>
      <c r="AT67" s="193">
        <f t="shared" si="21"/>
        <v>0</v>
      </c>
      <c r="AU67" s="203"/>
      <c r="AV67" s="203">
        <f t="shared" si="22"/>
        <v>0</v>
      </c>
      <c r="AW67" s="211"/>
      <c r="AX67" s="214">
        <f t="shared" si="23"/>
        <v>0</v>
      </c>
      <c r="AY67" s="211"/>
      <c r="AZ67" s="211">
        <f t="shared" si="24"/>
        <v>0</v>
      </c>
      <c r="BA67" s="211"/>
      <c r="BB67" s="211">
        <f t="shared" si="25"/>
        <v>0</v>
      </c>
      <c r="BC67" s="211"/>
      <c r="BD67" s="214">
        <f t="shared" si="26"/>
        <v>0</v>
      </c>
      <c r="BE67" s="211"/>
      <c r="BF67" s="214">
        <f t="shared" si="27"/>
        <v>0</v>
      </c>
      <c r="BG67" s="214"/>
      <c r="BH67" s="214">
        <f t="shared" si="28"/>
        <v>0</v>
      </c>
      <c r="BI67" s="211"/>
      <c r="BJ67" s="211">
        <f t="shared" si="29"/>
        <v>0</v>
      </c>
      <c r="BK67" s="215"/>
      <c r="BL67" s="215">
        <f t="shared" si="30"/>
        <v>0</v>
      </c>
      <c r="BM67" s="215"/>
      <c r="BN67" s="215">
        <f t="shared" si="31"/>
        <v>0</v>
      </c>
      <c r="BO67" s="215"/>
      <c r="BP67" s="215">
        <f t="shared" si="32"/>
        <v>0</v>
      </c>
      <c r="BQ67" s="215"/>
      <c r="BR67" s="215">
        <f t="shared" si="33"/>
        <v>0</v>
      </c>
      <c r="BS67" s="215">
        <f t="shared" si="35"/>
        <v>0</v>
      </c>
      <c r="BT67" s="215">
        <f t="shared" si="34"/>
        <v>0</v>
      </c>
      <c r="BU67" s="50"/>
      <c r="BV67" s="50"/>
      <c r="BW67" s="50"/>
      <c r="BX67" s="52"/>
      <c r="BY67" s="52"/>
      <c r="BZ67" s="52"/>
      <c r="CA67" s="52"/>
      <c r="CB67" s="52"/>
    </row>
    <row r="68" spans="1:75" ht="15">
      <c r="A68" s="97">
        <v>61</v>
      </c>
      <c r="B68" s="102" t="s">
        <v>32</v>
      </c>
      <c r="C68" s="294" t="s">
        <v>9</v>
      </c>
      <c r="D68" s="293">
        <v>650</v>
      </c>
      <c r="E68" s="203"/>
      <c r="F68" s="193">
        <f t="shared" si="1"/>
        <v>0</v>
      </c>
      <c r="G68" s="193"/>
      <c r="H68" s="193">
        <f t="shared" si="2"/>
        <v>0</v>
      </c>
      <c r="I68" s="193"/>
      <c r="J68" s="193">
        <f t="shared" si="3"/>
        <v>0</v>
      </c>
      <c r="K68" s="193"/>
      <c r="L68" s="193">
        <f t="shared" si="4"/>
        <v>0</v>
      </c>
      <c r="M68" s="193"/>
      <c r="N68" s="193">
        <f t="shared" si="5"/>
        <v>0</v>
      </c>
      <c r="O68" s="193"/>
      <c r="P68" s="193">
        <f t="shared" si="6"/>
        <v>0</v>
      </c>
      <c r="Q68" s="193"/>
      <c r="R68" s="193">
        <f t="shared" si="7"/>
        <v>0</v>
      </c>
      <c r="S68" s="193"/>
      <c r="T68" s="193">
        <f t="shared" si="8"/>
        <v>0</v>
      </c>
      <c r="U68" s="193"/>
      <c r="V68" s="193">
        <f t="shared" si="9"/>
        <v>0</v>
      </c>
      <c r="W68" s="193"/>
      <c r="X68" s="193">
        <f t="shared" si="10"/>
        <v>0</v>
      </c>
      <c r="Y68" s="193"/>
      <c r="Z68" s="245">
        <f t="shared" si="11"/>
        <v>0</v>
      </c>
      <c r="AA68" s="193"/>
      <c r="AB68" s="193">
        <f t="shared" si="12"/>
        <v>0</v>
      </c>
      <c r="AC68" s="193"/>
      <c r="AD68" s="193">
        <f t="shared" si="13"/>
        <v>0</v>
      </c>
      <c r="AE68" s="193"/>
      <c r="AF68" s="193">
        <f t="shared" si="14"/>
        <v>0</v>
      </c>
      <c r="AG68" s="193"/>
      <c r="AH68" s="193">
        <f t="shared" si="15"/>
        <v>0</v>
      </c>
      <c r="AI68" s="193"/>
      <c r="AJ68" s="193">
        <f t="shared" si="16"/>
        <v>0</v>
      </c>
      <c r="AK68" s="193"/>
      <c r="AL68" s="193">
        <f t="shared" si="17"/>
        <v>0</v>
      </c>
      <c r="AM68" s="193"/>
      <c r="AN68" s="193">
        <f t="shared" si="18"/>
        <v>0</v>
      </c>
      <c r="AO68" s="193"/>
      <c r="AP68" s="204">
        <f t="shared" si="19"/>
        <v>0</v>
      </c>
      <c r="AQ68" s="193"/>
      <c r="AR68" s="193">
        <f t="shared" si="20"/>
        <v>0</v>
      </c>
      <c r="AS68" s="193"/>
      <c r="AT68" s="193">
        <f t="shared" si="21"/>
        <v>0</v>
      </c>
      <c r="AU68" s="203"/>
      <c r="AV68" s="203">
        <f t="shared" si="22"/>
        <v>0</v>
      </c>
      <c r="AW68" s="211"/>
      <c r="AX68" s="214">
        <f t="shared" si="23"/>
        <v>0</v>
      </c>
      <c r="AY68" s="211"/>
      <c r="AZ68" s="211">
        <f t="shared" si="24"/>
        <v>0</v>
      </c>
      <c r="BA68" s="211"/>
      <c r="BB68" s="211">
        <f t="shared" si="25"/>
        <v>0</v>
      </c>
      <c r="BC68" s="211"/>
      <c r="BD68" s="214">
        <f t="shared" si="26"/>
        <v>0</v>
      </c>
      <c r="BE68" s="211"/>
      <c r="BF68" s="214">
        <f t="shared" si="27"/>
        <v>0</v>
      </c>
      <c r="BG68" s="214"/>
      <c r="BH68" s="214">
        <f t="shared" si="28"/>
        <v>0</v>
      </c>
      <c r="BI68" s="211"/>
      <c r="BJ68" s="211">
        <f t="shared" si="29"/>
        <v>0</v>
      </c>
      <c r="BK68" s="215"/>
      <c r="BL68" s="215">
        <f t="shared" si="30"/>
        <v>0</v>
      </c>
      <c r="BM68" s="215"/>
      <c r="BN68" s="215">
        <f t="shared" si="31"/>
        <v>0</v>
      </c>
      <c r="BO68" s="215"/>
      <c r="BP68" s="215">
        <f t="shared" si="32"/>
        <v>0</v>
      </c>
      <c r="BQ68" s="215"/>
      <c r="BR68" s="215">
        <f t="shared" si="33"/>
        <v>0</v>
      </c>
      <c r="BS68" s="215">
        <f t="shared" si="35"/>
        <v>0</v>
      </c>
      <c r="BT68" s="215">
        <f t="shared" si="34"/>
        <v>0</v>
      </c>
      <c r="BU68" s="50"/>
      <c r="BV68" s="52"/>
      <c r="BW68" s="52"/>
    </row>
    <row r="69" spans="1:75" ht="15">
      <c r="A69" s="97">
        <v>62</v>
      </c>
      <c r="B69" s="102" t="s">
        <v>185</v>
      </c>
      <c r="C69" s="294" t="s">
        <v>9</v>
      </c>
      <c r="D69" s="293">
        <v>1500</v>
      </c>
      <c r="E69" s="203"/>
      <c r="F69" s="193">
        <f t="shared" si="1"/>
        <v>0</v>
      </c>
      <c r="G69" s="193"/>
      <c r="H69" s="193">
        <f t="shared" si="2"/>
        <v>0</v>
      </c>
      <c r="I69" s="193"/>
      <c r="J69" s="193">
        <f t="shared" si="3"/>
        <v>0</v>
      </c>
      <c r="K69" s="193"/>
      <c r="L69" s="193">
        <f t="shared" si="4"/>
        <v>0</v>
      </c>
      <c r="M69" s="193"/>
      <c r="N69" s="193">
        <f t="shared" si="5"/>
        <v>0</v>
      </c>
      <c r="O69" s="193"/>
      <c r="P69" s="193">
        <f t="shared" si="6"/>
        <v>0</v>
      </c>
      <c r="Q69" s="193"/>
      <c r="R69" s="193">
        <f t="shared" si="7"/>
        <v>0</v>
      </c>
      <c r="S69" s="193"/>
      <c r="T69" s="193">
        <f t="shared" si="8"/>
        <v>0</v>
      </c>
      <c r="U69" s="193"/>
      <c r="V69" s="193">
        <f t="shared" si="9"/>
        <v>0</v>
      </c>
      <c r="W69" s="193"/>
      <c r="X69" s="193">
        <f t="shared" si="10"/>
        <v>0</v>
      </c>
      <c r="Y69" s="193"/>
      <c r="Z69" s="245">
        <f t="shared" si="11"/>
        <v>0</v>
      </c>
      <c r="AA69" s="193"/>
      <c r="AB69" s="193">
        <f t="shared" si="12"/>
        <v>0</v>
      </c>
      <c r="AC69" s="193"/>
      <c r="AD69" s="193">
        <f t="shared" si="13"/>
        <v>0</v>
      </c>
      <c r="AE69" s="193"/>
      <c r="AF69" s="193">
        <f t="shared" si="14"/>
        <v>0</v>
      </c>
      <c r="AG69" s="193"/>
      <c r="AH69" s="193">
        <f t="shared" si="15"/>
        <v>0</v>
      </c>
      <c r="AI69" s="193"/>
      <c r="AJ69" s="193">
        <f t="shared" si="16"/>
        <v>0</v>
      </c>
      <c r="AK69" s="193"/>
      <c r="AL69" s="193">
        <f t="shared" si="17"/>
        <v>0</v>
      </c>
      <c r="AM69" s="193"/>
      <c r="AN69" s="193">
        <f t="shared" si="18"/>
        <v>0</v>
      </c>
      <c r="AO69" s="193"/>
      <c r="AP69" s="204">
        <f t="shared" si="19"/>
        <v>0</v>
      </c>
      <c r="AQ69" s="193"/>
      <c r="AR69" s="193">
        <f t="shared" si="20"/>
        <v>0</v>
      </c>
      <c r="AS69" s="193"/>
      <c r="AT69" s="193">
        <f t="shared" si="21"/>
        <v>0</v>
      </c>
      <c r="AU69" s="203"/>
      <c r="AV69" s="203">
        <f t="shared" si="22"/>
        <v>0</v>
      </c>
      <c r="AW69" s="211"/>
      <c r="AX69" s="214">
        <f t="shared" si="23"/>
        <v>0</v>
      </c>
      <c r="AY69" s="211"/>
      <c r="AZ69" s="211">
        <f t="shared" si="24"/>
        <v>0</v>
      </c>
      <c r="BA69" s="211"/>
      <c r="BB69" s="211">
        <f t="shared" si="25"/>
        <v>0</v>
      </c>
      <c r="BC69" s="211"/>
      <c r="BD69" s="214">
        <f t="shared" si="26"/>
        <v>0</v>
      </c>
      <c r="BE69" s="211"/>
      <c r="BF69" s="214">
        <f t="shared" si="27"/>
        <v>0</v>
      </c>
      <c r="BG69" s="214"/>
      <c r="BH69" s="214">
        <f t="shared" si="28"/>
        <v>0</v>
      </c>
      <c r="BI69" s="211"/>
      <c r="BJ69" s="211">
        <f t="shared" si="29"/>
        <v>0</v>
      </c>
      <c r="BK69" s="215"/>
      <c r="BL69" s="215">
        <f t="shared" si="30"/>
        <v>0</v>
      </c>
      <c r="BM69" s="215"/>
      <c r="BN69" s="215">
        <f t="shared" si="31"/>
        <v>0</v>
      </c>
      <c r="BO69" s="215"/>
      <c r="BP69" s="215">
        <f t="shared" si="32"/>
        <v>0</v>
      </c>
      <c r="BQ69" s="215"/>
      <c r="BR69" s="215">
        <f t="shared" si="33"/>
        <v>0</v>
      </c>
      <c r="BS69" s="215">
        <f t="shared" si="35"/>
        <v>0</v>
      </c>
      <c r="BT69" s="215">
        <f t="shared" si="34"/>
        <v>0</v>
      </c>
      <c r="BU69" s="50"/>
      <c r="BV69" s="52"/>
      <c r="BW69" s="52"/>
    </row>
    <row r="70" spans="1:75" ht="15">
      <c r="A70" s="96">
        <v>63</v>
      </c>
      <c r="B70" s="239" t="s">
        <v>152</v>
      </c>
      <c r="C70" s="294" t="s">
        <v>100</v>
      </c>
      <c r="D70" s="293">
        <v>250</v>
      </c>
      <c r="E70" s="203"/>
      <c r="F70" s="193">
        <f t="shared" si="1"/>
        <v>0</v>
      </c>
      <c r="G70" s="193"/>
      <c r="H70" s="193">
        <f t="shared" si="2"/>
        <v>0</v>
      </c>
      <c r="I70" s="193"/>
      <c r="J70" s="193">
        <f t="shared" si="3"/>
        <v>0</v>
      </c>
      <c r="K70" s="193"/>
      <c r="L70" s="193">
        <f t="shared" si="4"/>
        <v>0</v>
      </c>
      <c r="M70" s="193"/>
      <c r="N70" s="193">
        <f t="shared" si="5"/>
        <v>0</v>
      </c>
      <c r="O70" s="193"/>
      <c r="P70" s="193">
        <f t="shared" si="6"/>
        <v>0</v>
      </c>
      <c r="Q70" s="193"/>
      <c r="R70" s="193">
        <f t="shared" si="7"/>
        <v>0</v>
      </c>
      <c r="S70" s="193"/>
      <c r="T70" s="193">
        <f t="shared" si="8"/>
        <v>0</v>
      </c>
      <c r="U70" s="193"/>
      <c r="V70" s="193">
        <f t="shared" si="9"/>
        <v>0</v>
      </c>
      <c r="W70" s="193"/>
      <c r="X70" s="193">
        <f t="shared" si="10"/>
        <v>0</v>
      </c>
      <c r="Y70" s="193"/>
      <c r="Z70" s="245">
        <f t="shared" si="11"/>
        <v>0</v>
      </c>
      <c r="AA70" s="193"/>
      <c r="AB70" s="193">
        <f t="shared" si="12"/>
        <v>0</v>
      </c>
      <c r="AC70" s="193"/>
      <c r="AD70" s="193">
        <f t="shared" si="13"/>
        <v>0</v>
      </c>
      <c r="AE70" s="193"/>
      <c r="AF70" s="193">
        <f t="shared" si="14"/>
        <v>0</v>
      </c>
      <c r="AG70" s="193"/>
      <c r="AH70" s="193">
        <f t="shared" si="15"/>
        <v>0</v>
      </c>
      <c r="AI70" s="193"/>
      <c r="AJ70" s="193">
        <f t="shared" si="16"/>
        <v>0</v>
      </c>
      <c r="AK70" s="193"/>
      <c r="AL70" s="193">
        <f t="shared" si="17"/>
        <v>0</v>
      </c>
      <c r="AM70" s="193"/>
      <c r="AN70" s="193">
        <f t="shared" si="18"/>
        <v>0</v>
      </c>
      <c r="AO70" s="193"/>
      <c r="AP70" s="204">
        <f t="shared" si="19"/>
        <v>0</v>
      </c>
      <c r="AQ70" s="193"/>
      <c r="AR70" s="193">
        <f t="shared" si="20"/>
        <v>0</v>
      </c>
      <c r="AS70" s="193"/>
      <c r="AT70" s="193">
        <f t="shared" si="21"/>
        <v>0</v>
      </c>
      <c r="AU70" s="203"/>
      <c r="AV70" s="203">
        <f t="shared" si="22"/>
        <v>0</v>
      </c>
      <c r="AW70" s="211"/>
      <c r="AX70" s="214">
        <f t="shared" si="23"/>
        <v>0</v>
      </c>
      <c r="AY70" s="211"/>
      <c r="AZ70" s="211">
        <f t="shared" si="24"/>
        <v>0</v>
      </c>
      <c r="BA70" s="211"/>
      <c r="BB70" s="211">
        <f t="shared" si="25"/>
        <v>0</v>
      </c>
      <c r="BC70" s="211"/>
      <c r="BD70" s="214">
        <f t="shared" si="26"/>
        <v>0</v>
      </c>
      <c r="BE70" s="211"/>
      <c r="BF70" s="214">
        <f t="shared" si="27"/>
        <v>0</v>
      </c>
      <c r="BG70" s="214"/>
      <c r="BH70" s="214">
        <f t="shared" si="28"/>
        <v>0</v>
      </c>
      <c r="BI70" s="211"/>
      <c r="BJ70" s="211">
        <f t="shared" si="29"/>
        <v>0</v>
      </c>
      <c r="BK70" s="215"/>
      <c r="BL70" s="215">
        <f t="shared" si="30"/>
        <v>0</v>
      </c>
      <c r="BM70" s="215"/>
      <c r="BN70" s="215">
        <f t="shared" si="31"/>
        <v>0</v>
      </c>
      <c r="BO70" s="215"/>
      <c r="BP70" s="215">
        <f t="shared" si="32"/>
        <v>0</v>
      </c>
      <c r="BQ70" s="215"/>
      <c r="BR70" s="215">
        <f t="shared" si="33"/>
        <v>0</v>
      </c>
      <c r="BS70" s="215">
        <f t="shared" si="35"/>
        <v>0</v>
      </c>
      <c r="BT70" s="215">
        <f t="shared" si="34"/>
        <v>0</v>
      </c>
      <c r="BU70" s="50"/>
      <c r="BV70" s="52"/>
      <c r="BW70" s="52"/>
    </row>
    <row r="71" spans="1:75" ht="15">
      <c r="A71" s="97">
        <v>64</v>
      </c>
      <c r="B71" s="240" t="s">
        <v>138</v>
      </c>
      <c r="C71" s="294" t="s">
        <v>100</v>
      </c>
      <c r="D71" s="293">
        <v>180</v>
      </c>
      <c r="E71" s="203"/>
      <c r="F71" s="193">
        <f t="shared" si="1"/>
        <v>0</v>
      </c>
      <c r="G71" s="193"/>
      <c r="H71" s="193">
        <f t="shared" si="2"/>
        <v>0</v>
      </c>
      <c r="I71" s="193"/>
      <c r="J71" s="193">
        <f t="shared" si="3"/>
        <v>0</v>
      </c>
      <c r="K71" s="193"/>
      <c r="L71" s="193">
        <f t="shared" si="4"/>
        <v>0</v>
      </c>
      <c r="M71" s="193"/>
      <c r="N71" s="193">
        <f t="shared" si="5"/>
        <v>0</v>
      </c>
      <c r="O71" s="193"/>
      <c r="P71" s="193">
        <f t="shared" si="6"/>
        <v>0</v>
      </c>
      <c r="Q71" s="193"/>
      <c r="R71" s="193">
        <f t="shared" si="7"/>
        <v>0</v>
      </c>
      <c r="S71" s="193"/>
      <c r="T71" s="193">
        <f t="shared" si="8"/>
        <v>0</v>
      </c>
      <c r="U71" s="193"/>
      <c r="V71" s="193">
        <f t="shared" si="9"/>
        <v>0</v>
      </c>
      <c r="W71" s="193"/>
      <c r="X71" s="193">
        <f t="shared" si="10"/>
        <v>0</v>
      </c>
      <c r="Y71" s="193"/>
      <c r="Z71" s="245">
        <f t="shared" si="11"/>
        <v>0</v>
      </c>
      <c r="AA71" s="193"/>
      <c r="AB71" s="193">
        <f t="shared" si="12"/>
        <v>0</v>
      </c>
      <c r="AC71" s="193"/>
      <c r="AD71" s="193">
        <f t="shared" si="13"/>
        <v>0</v>
      </c>
      <c r="AE71" s="193"/>
      <c r="AF71" s="193">
        <f t="shared" si="14"/>
        <v>0</v>
      </c>
      <c r="AG71" s="193"/>
      <c r="AH71" s="193">
        <f t="shared" si="15"/>
        <v>0</v>
      </c>
      <c r="AI71" s="193"/>
      <c r="AJ71" s="193">
        <f t="shared" si="16"/>
        <v>0</v>
      </c>
      <c r="AK71" s="193"/>
      <c r="AL71" s="193">
        <f t="shared" si="17"/>
        <v>0</v>
      </c>
      <c r="AM71" s="193"/>
      <c r="AN71" s="193">
        <f t="shared" si="18"/>
        <v>0</v>
      </c>
      <c r="AO71" s="193"/>
      <c r="AP71" s="204">
        <f t="shared" si="19"/>
        <v>0</v>
      </c>
      <c r="AQ71" s="193"/>
      <c r="AR71" s="193">
        <f t="shared" si="20"/>
        <v>0</v>
      </c>
      <c r="AS71" s="193"/>
      <c r="AT71" s="193">
        <f t="shared" si="21"/>
        <v>0</v>
      </c>
      <c r="AU71" s="203"/>
      <c r="AV71" s="203">
        <f t="shared" si="22"/>
        <v>0</v>
      </c>
      <c r="AW71" s="211"/>
      <c r="AX71" s="214">
        <f t="shared" si="23"/>
        <v>0</v>
      </c>
      <c r="AY71" s="211"/>
      <c r="AZ71" s="211">
        <f t="shared" si="24"/>
        <v>0</v>
      </c>
      <c r="BA71" s="211"/>
      <c r="BB71" s="211">
        <f t="shared" si="25"/>
        <v>0</v>
      </c>
      <c r="BC71" s="211"/>
      <c r="BD71" s="214">
        <f t="shared" si="26"/>
        <v>0</v>
      </c>
      <c r="BE71" s="211"/>
      <c r="BF71" s="214">
        <f t="shared" si="27"/>
        <v>0</v>
      </c>
      <c r="BG71" s="214"/>
      <c r="BH71" s="214">
        <f t="shared" si="28"/>
        <v>0</v>
      </c>
      <c r="BI71" s="211"/>
      <c r="BJ71" s="211">
        <f t="shared" si="29"/>
        <v>0</v>
      </c>
      <c r="BK71" s="215"/>
      <c r="BL71" s="215">
        <f t="shared" si="30"/>
        <v>0</v>
      </c>
      <c r="BM71" s="215"/>
      <c r="BN71" s="215">
        <f t="shared" si="31"/>
        <v>0</v>
      </c>
      <c r="BO71" s="215"/>
      <c r="BP71" s="215">
        <f t="shared" si="32"/>
        <v>0</v>
      </c>
      <c r="BQ71" s="215"/>
      <c r="BR71" s="215">
        <f t="shared" si="33"/>
        <v>0</v>
      </c>
      <c r="BS71" s="215">
        <f t="shared" si="35"/>
        <v>0</v>
      </c>
      <c r="BT71" s="215">
        <f t="shared" si="34"/>
        <v>0</v>
      </c>
      <c r="BU71" s="50"/>
      <c r="BV71" s="52"/>
      <c r="BW71" s="52"/>
    </row>
    <row r="72" spans="1:73" s="94" customFormat="1" ht="15">
      <c r="A72" s="97">
        <v>65</v>
      </c>
      <c r="B72" s="240" t="s">
        <v>166</v>
      </c>
      <c r="C72" s="294" t="s">
        <v>17</v>
      </c>
      <c r="D72" s="293">
        <v>3500</v>
      </c>
      <c r="E72" s="203"/>
      <c r="F72" s="193">
        <f t="shared" si="1"/>
        <v>0</v>
      </c>
      <c r="G72" s="193"/>
      <c r="H72" s="193">
        <f t="shared" si="2"/>
        <v>0</v>
      </c>
      <c r="I72" s="193"/>
      <c r="J72" s="193">
        <f t="shared" si="3"/>
        <v>0</v>
      </c>
      <c r="K72" s="193"/>
      <c r="L72" s="193">
        <f t="shared" si="4"/>
        <v>0</v>
      </c>
      <c r="M72" s="193"/>
      <c r="N72" s="193">
        <f t="shared" si="5"/>
        <v>0</v>
      </c>
      <c r="O72" s="193"/>
      <c r="P72" s="193">
        <f t="shared" si="6"/>
        <v>0</v>
      </c>
      <c r="Q72" s="193"/>
      <c r="R72" s="193">
        <f t="shared" si="7"/>
        <v>0</v>
      </c>
      <c r="S72" s="193"/>
      <c r="T72" s="193">
        <f t="shared" si="8"/>
        <v>0</v>
      </c>
      <c r="U72" s="193"/>
      <c r="V72" s="193">
        <f t="shared" si="9"/>
        <v>0</v>
      </c>
      <c r="W72" s="193"/>
      <c r="X72" s="193">
        <f t="shared" si="10"/>
        <v>0</v>
      </c>
      <c r="Y72" s="193"/>
      <c r="Z72" s="245">
        <f t="shared" si="11"/>
        <v>0</v>
      </c>
      <c r="AA72" s="193"/>
      <c r="AB72" s="193">
        <f t="shared" si="12"/>
        <v>0</v>
      </c>
      <c r="AC72" s="193"/>
      <c r="AD72" s="193">
        <f t="shared" si="13"/>
        <v>0</v>
      </c>
      <c r="AE72" s="193"/>
      <c r="AF72" s="193">
        <f t="shared" si="14"/>
        <v>0</v>
      </c>
      <c r="AG72" s="193"/>
      <c r="AH72" s="193">
        <f t="shared" si="15"/>
        <v>0</v>
      </c>
      <c r="AI72" s="193"/>
      <c r="AJ72" s="193">
        <f t="shared" si="16"/>
        <v>0</v>
      </c>
      <c r="AK72" s="193"/>
      <c r="AL72" s="193">
        <f t="shared" si="17"/>
        <v>0</v>
      </c>
      <c r="AM72" s="193"/>
      <c r="AN72" s="193">
        <f t="shared" si="18"/>
        <v>0</v>
      </c>
      <c r="AO72" s="193"/>
      <c r="AP72" s="204">
        <f t="shared" si="19"/>
        <v>0</v>
      </c>
      <c r="AQ72" s="193"/>
      <c r="AR72" s="193">
        <f t="shared" si="20"/>
        <v>0</v>
      </c>
      <c r="AS72" s="193"/>
      <c r="AT72" s="193">
        <f t="shared" si="21"/>
        <v>0</v>
      </c>
      <c r="AU72" s="203"/>
      <c r="AV72" s="203">
        <f t="shared" si="22"/>
        <v>0</v>
      </c>
      <c r="AW72" s="212"/>
      <c r="AX72" s="214">
        <f t="shared" si="23"/>
        <v>0</v>
      </c>
      <c r="AY72" s="211"/>
      <c r="AZ72" s="211">
        <f t="shared" si="24"/>
        <v>0</v>
      </c>
      <c r="BA72" s="211"/>
      <c r="BB72" s="211">
        <f t="shared" si="25"/>
        <v>0</v>
      </c>
      <c r="BC72" s="211"/>
      <c r="BD72" s="214">
        <f t="shared" si="26"/>
        <v>0</v>
      </c>
      <c r="BE72" s="211"/>
      <c r="BF72" s="214">
        <f t="shared" si="27"/>
        <v>0</v>
      </c>
      <c r="BG72" s="214"/>
      <c r="BH72" s="214">
        <f t="shared" si="28"/>
        <v>0</v>
      </c>
      <c r="BI72" s="211"/>
      <c r="BJ72" s="211">
        <f t="shared" si="29"/>
        <v>0</v>
      </c>
      <c r="BK72" s="106"/>
      <c r="BL72" s="215">
        <f t="shared" si="30"/>
        <v>0</v>
      </c>
      <c r="BM72" s="215"/>
      <c r="BN72" s="215">
        <f t="shared" si="31"/>
        <v>0</v>
      </c>
      <c r="BO72" s="215"/>
      <c r="BP72" s="215">
        <f t="shared" si="32"/>
        <v>0</v>
      </c>
      <c r="BQ72" s="215"/>
      <c r="BR72" s="215">
        <f t="shared" si="33"/>
        <v>0</v>
      </c>
      <c r="BS72" s="215">
        <f t="shared" si="35"/>
        <v>0</v>
      </c>
      <c r="BT72" s="215">
        <f t="shared" si="34"/>
        <v>0</v>
      </c>
      <c r="BU72" s="98"/>
    </row>
    <row r="73" spans="1:80" ht="15">
      <c r="A73" s="96">
        <v>66</v>
      </c>
      <c r="B73" s="290"/>
      <c r="C73" s="294"/>
      <c r="D73" s="293"/>
      <c r="E73" s="104"/>
      <c r="F73" s="193">
        <f>D73*E73</f>
        <v>0</v>
      </c>
      <c r="G73" s="193"/>
      <c r="H73" s="193">
        <f>D73*G73</f>
        <v>0</v>
      </c>
      <c r="I73" s="193"/>
      <c r="J73" s="193">
        <f>D73*I73</f>
        <v>0</v>
      </c>
      <c r="K73" s="193"/>
      <c r="L73" s="193">
        <f>D73*K73</f>
        <v>0</v>
      </c>
      <c r="M73" s="193"/>
      <c r="N73" s="193">
        <f>D73*M73</f>
        <v>0</v>
      </c>
      <c r="O73" s="193"/>
      <c r="P73" s="193">
        <f>D73*O73</f>
        <v>0</v>
      </c>
      <c r="Q73" s="193"/>
      <c r="R73" s="193">
        <f>D73*Q73</f>
        <v>0</v>
      </c>
      <c r="S73" s="193"/>
      <c r="T73" s="193">
        <f>D73*S73</f>
        <v>0</v>
      </c>
      <c r="U73" s="193"/>
      <c r="V73" s="193">
        <f>D73*U73</f>
        <v>0</v>
      </c>
      <c r="W73" s="193"/>
      <c r="X73" s="193">
        <f>D73*W73</f>
        <v>0</v>
      </c>
      <c r="Y73" s="193"/>
      <c r="Z73" s="245">
        <f>D73*Y73</f>
        <v>0</v>
      </c>
      <c r="AA73" s="193"/>
      <c r="AB73" s="193">
        <f>D73*AA73</f>
        <v>0</v>
      </c>
      <c r="AC73" s="193"/>
      <c r="AD73" s="193">
        <f>D73*AC73</f>
        <v>0</v>
      </c>
      <c r="AE73" s="213"/>
      <c r="AF73" s="193">
        <f>D73*AE73</f>
        <v>0</v>
      </c>
      <c r="AG73" s="193"/>
      <c r="AH73" s="193">
        <f>D73*AG73</f>
        <v>0</v>
      </c>
      <c r="AI73" s="213"/>
      <c r="AJ73" s="193">
        <f>D73*AI73</f>
        <v>0</v>
      </c>
      <c r="AK73" s="193"/>
      <c r="AL73" s="193">
        <f>D73*AK73</f>
        <v>0</v>
      </c>
      <c r="AM73" s="193"/>
      <c r="AN73" s="193">
        <f>D73*AM73</f>
        <v>0</v>
      </c>
      <c r="AO73" s="193"/>
      <c r="AP73" s="204">
        <f>D73*AO73</f>
        <v>0</v>
      </c>
      <c r="AQ73" s="193"/>
      <c r="AR73" s="193">
        <f>D73*AQ73</f>
        <v>0</v>
      </c>
      <c r="AS73" s="193"/>
      <c r="AT73" s="193">
        <f>D73*AS73</f>
        <v>0</v>
      </c>
      <c r="AU73" s="203"/>
      <c r="AV73" s="203">
        <f>D73*AU73</f>
        <v>0</v>
      </c>
      <c r="AW73" s="211"/>
      <c r="AX73" s="214">
        <f>D73*AW73</f>
        <v>0</v>
      </c>
      <c r="AY73" s="211"/>
      <c r="AZ73" s="211">
        <f>D73*AY73</f>
        <v>0</v>
      </c>
      <c r="BA73" s="211"/>
      <c r="BB73" s="211">
        <f>D73*BA73</f>
        <v>0</v>
      </c>
      <c r="BC73" s="211"/>
      <c r="BD73" s="214">
        <f t="shared" si="26"/>
        <v>0</v>
      </c>
      <c r="BE73" s="211"/>
      <c r="BF73" s="214">
        <f>D73*BE73</f>
        <v>0</v>
      </c>
      <c r="BG73" s="214"/>
      <c r="BH73" s="214">
        <f>D73*BG73</f>
        <v>0</v>
      </c>
      <c r="BI73" s="211"/>
      <c r="BJ73" s="211">
        <f>D73*BI73</f>
        <v>0</v>
      </c>
      <c r="BK73" s="215"/>
      <c r="BL73" s="215">
        <f>D73*BK73</f>
        <v>0</v>
      </c>
      <c r="BM73" s="215"/>
      <c r="BN73" s="215">
        <f>D73*BM73</f>
        <v>0</v>
      </c>
      <c r="BO73" s="215"/>
      <c r="BP73" s="215">
        <f>D73*BO73</f>
        <v>0</v>
      </c>
      <c r="BQ73" s="215"/>
      <c r="BR73" s="215">
        <f>D73*BQ73</f>
        <v>0</v>
      </c>
      <c r="BS73" s="215">
        <f>E73+G73+I73+K73+M73+O73+Q73+S73+U73+W73+Y73+AA73+AC73+AE73+AG73+AI73+AK73+AM73+AO73+AQ73+AS73+AU73+AW73+AY73+BA73+BC73+BE73+BG73+BI73+BK73+BO73+BQ73</f>
        <v>0</v>
      </c>
      <c r="BT73" s="215">
        <f>F73+H73+J73+L73+N73+P73+R73+T73+V73+X73+Z73+AB73+AD73+AF73+AH73+AJ73+AL73+AN73+AP73+AR73+AT73+AV73+AX73+AZ73+BB73+BD73+BF73+BH73+BJ73+BL73+BN73+BP73+BR73</f>
        <v>0</v>
      </c>
      <c r="BU73" s="50"/>
      <c r="BV73" s="52"/>
      <c r="BW73" s="52"/>
      <c r="BX73" s="52"/>
      <c r="BY73" s="52"/>
      <c r="BZ73" s="52"/>
      <c r="CA73" s="52"/>
      <c r="CB73" s="52"/>
    </row>
    <row r="74" spans="1:113" s="367" customFormat="1" ht="15">
      <c r="A74" s="374">
        <v>67</v>
      </c>
      <c r="B74" s="375" t="s">
        <v>188</v>
      </c>
      <c r="C74" s="376" t="s">
        <v>187</v>
      </c>
      <c r="D74" s="377"/>
      <c r="E74" s="20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245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  <c r="AL74" s="193"/>
      <c r="AM74" s="193"/>
      <c r="AN74" s="193"/>
      <c r="AO74" s="193"/>
      <c r="AP74" s="204"/>
      <c r="AQ74" s="193"/>
      <c r="AR74" s="193"/>
      <c r="AS74" s="193"/>
      <c r="AT74" s="193"/>
      <c r="AU74" s="203"/>
      <c r="AV74" s="203"/>
      <c r="AW74" s="211"/>
      <c r="AX74" s="214"/>
      <c r="AY74" s="211"/>
      <c r="AZ74" s="211"/>
      <c r="BA74" s="211"/>
      <c r="BB74" s="211"/>
      <c r="BC74" s="211"/>
      <c r="BD74" s="214"/>
      <c r="BE74" s="211"/>
      <c r="BF74" s="214"/>
      <c r="BG74" s="214"/>
      <c r="BH74" s="214"/>
      <c r="BI74" s="211"/>
      <c r="BJ74" s="211"/>
      <c r="BK74" s="215"/>
      <c r="BL74" s="215"/>
      <c r="BM74" s="215"/>
      <c r="BN74" s="215"/>
      <c r="BO74" s="215"/>
      <c r="BP74" s="215"/>
      <c r="BQ74" s="215"/>
      <c r="BR74" s="215"/>
      <c r="BS74" s="215"/>
      <c r="BT74" s="215">
        <f>F74+H74+J74+L74+N74+P74+R74+T74+V74+X74+Z74+AB74+AD74+AF74+AH74+AJ74+AL74+AN74+AP74+AR74+AT74+AV74+AX74+AZ74+BB74+BD74+BF74+BH74+BJ74+BL74+BN74+BP74+BR74</f>
        <v>0</v>
      </c>
      <c r="BU74" s="50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</row>
    <row r="75" spans="1:113" ht="15.75">
      <c r="A75" s="96">
        <v>68</v>
      </c>
      <c r="B75" s="291" t="s">
        <v>191</v>
      </c>
      <c r="C75" s="294"/>
      <c r="D75" s="293"/>
      <c r="E75" s="203"/>
      <c r="F75" s="418">
        <f>SUM(F8:F74)</f>
        <v>39200</v>
      </c>
      <c r="G75" s="193"/>
      <c r="H75" s="418">
        <f>SUM(H8:H74)</f>
        <v>70000</v>
      </c>
      <c r="I75" s="193"/>
      <c r="J75" s="418">
        <f>SUM(J8:J74)</f>
        <v>65000</v>
      </c>
      <c r="K75" s="193"/>
      <c r="L75" s="418">
        <f>SUM(L8:L74)</f>
        <v>101900</v>
      </c>
      <c r="M75" s="193"/>
      <c r="N75" s="418">
        <f>SUM(N8:N74)</f>
        <v>127450</v>
      </c>
      <c r="O75" s="193"/>
      <c r="P75" s="418">
        <f>SUM(P8:P74)</f>
        <v>27900</v>
      </c>
      <c r="Q75" s="193"/>
      <c r="R75" s="418">
        <f>SUM(R8:R74)</f>
        <v>0</v>
      </c>
      <c r="S75" s="193"/>
      <c r="T75" s="418">
        <f>SUM(T8:T74)</f>
        <v>17600</v>
      </c>
      <c r="U75" s="193"/>
      <c r="V75" s="418">
        <f>SUM(V8:V74)</f>
        <v>0</v>
      </c>
      <c r="W75" s="193"/>
      <c r="X75" s="418">
        <f>SUM(X8:X74)</f>
        <v>0</v>
      </c>
      <c r="Y75" s="193"/>
      <c r="Z75" s="418">
        <f>SUM(Z8:Z74)</f>
        <v>0</v>
      </c>
      <c r="AA75" s="193"/>
      <c r="AB75" s="418">
        <f>SUM(AB8:AB74)</f>
        <v>0</v>
      </c>
      <c r="AC75" s="193"/>
      <c r="AD75" s="418">
        <f>SUM(AD8:AD74)</f>
        <v>0</v>
      </c>
      <c r="AE75" s="193"/>
      <c r="AF75" s="418">
        <f>SUM(AF8:AF74)</f>
        <v>41600</v>
      </c>
      <c r="AG75" s="193"/>
      <c r="AH75" s="418">
        <f>SUM(AH8:AH74)</f>
        <v>0</v>
      </c>
      <c r="AI75" s="193"/>
      <c r="AJ75" s="418">
        <f>SUM(AJ8:AJ74)</f>
        <v>48100</v>
      </c>
      <c r="AK75" s="193"/>
      <c r="AL75" s="418">
        <f>SUM(AL8:AL74)</f>
        <v>136000</v>
      </c>
      <c r="AM75" s="193"/>
      <c r="AN75" s="418">
        <f>SUM(AN8:AN74)</f>
        <v>0</v>
      </c>
      <c r="AO75" s="193"/>
      <c r="AP75" s="418">
        <f>SUM(AP8:AP74)</f>
        <v>0</v>
      </c>
      <c r="AQ75" s="193"/>
      <c r="AR75" s="418">
        <f>SUM(AR8:AR74)</f>
        <v>0</v>
      </c>
      <c r="AS75" s="193"/>
      <c r="AT75" s="418">
        <f>SUM(AT8:AT74)</f>
        <v>24000</v>
      </c>
      <c r="AU75" s="203"/>
      <c r="AV75" s="418">
        <f>SUM(AV8:AV74)</f>
        <v>14280</v>
      </c>
      <c r="AW75" s="211"/>
      <c r="AX75" s="418">
        <f>SUM(AX8:AX74)</f>
        <v>46500</v>
      </c>
      <c r="AY75" s="211"/>
      <c r="AZ75" s="418">
        <f>SUM(AZ8:AZ74)</f>
        <v>73100</v>
      </c>
      <c r="BA75" s="211"/>
      <c r="BB75" s="418">
        <f>SUM(BB8:BB74)</f>
        <v>97200</v>
      </c>
      <c r="BC75" s="211"/>
      <c r="BD75" s="418">
        <f>SUM(BD8:BD74)</f>
        <v>84300</v>
      </c>
      <c r="BE75" s="211"/>
      <c r="BF75" s="418">
        <f>SUM(BF8:BF74)</f>
        <v>54250</v>
      </c>
      <c r="BG75" s="214"/>
      <c r="BH75" s="418">
        <f>SUM(BH8:BH74)</f>
        <v>32500</v>
      </c>
      <c r="BI75" s="211"/>
      <c r="BJ75" s="418">
        <f>SUM(BJ8:BJ74)</f>
        <v>111000</v>
      </c>
      <c r="BK75" s="215"/>
      <c r="BL75" s="418">
        <f>SUM(BL8:BL74)</f>
        <v>175900</v>
      </c>
      <c r="BM75" s="203"/>
      <c r="BN75" s="418">
        <f>SUM(BN8:BN74)</f>
        <v>0</v>
      </c>
      <c r="BO75" s="215"/>
      <c r="BP75" s="418">
        <f>SUM(BP8:BP74)</f>
        <v>0</v>
      </c>
      <c r="BQ75" s="215"/>
      <c r="BR75" s="418">
        <f>SUM(BR8:BR74)</f>
        <v>0</v>
      </c>
      <c r="BS75" s="215">
        <f>E75+G75+I75+K75+M75+O75+Q75+S75+U75+W75+Y75+AA75+AC75+AE75+AG75+AI75+AK75+AM75+AO75+AQ75+AS75+AU75+AW75+AY75+BA75+BC75+BE75+BG75+BI75+BK75+BO75+BQ75</f>
        <v>0</v>
      </c>
      <c r="BT75" s="215">
        <f>F75+H75+J75+L75+N75+P75+R75+T75+V75+X75+Z75+AB75+AD75+AF75+AH75+AJ75+AL75+AN75+AP75+AR75+AT75+AV75+AX75+AZ75+BB75+BD75+BF75+BH75+BJ75+BL75+BN75+BP75+BR75</f>
        <v>1387780</v>
      </c>
      <c r="BU75" s="50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</row>
    <row r="76" spans="1:113" s="386" customFormat="1" ht="15">
      <c r="A76" s="380">
        <v>69</v>
      </c>
      <c r="B76" s="523" t="s">
        <v>213</v>
      </c>
      <c r="C76" s="381" t="s">
        <v>187</v>
      </c>
      <c r="D76" s="382"/>
      <c r="E76" s="20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245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193"/>
      <c r="AM76" s="193"/>
      <c r="AN76" s="193"/>
      <c r="AO76" s="193"/>
      <c r="AP76" s="204"/>
      <c r="AQ76" s="193"/>
      <c r="AR76" s="193"/>
      <c r="AS76" s="193"/>
      <c r="AT76" s="193"/>
      <c r="AU76" s="203"/>
      <c r="AV76" s="203"/>
      <c r="AW76" s="211"/>
      <c r="AX76" s="214"/>
      <c r="AY76" s="211"/>
      <c r="AZ76" s="211"/>
      <c r="BA76" s="211"/>
      <c r="BB76" s="211"/>
      <c r="BC76" s="211"/>
      <c r="BD76" s="214"/>
      <c r="BE76" s="211"/>
      <c r="BF76" s="214"/>
      <c r="BG76" s="214"/>
      <c r="BH76" s="214"/>
      <c r="BI76" s="211"/>
      <c r="BJ76" s="211"/>
      <c r="BK76" s="215"/>
      <c r="BL76" s="215"/>
      <c r="BM76" s="215"/>
      <c r="BN76" s="215"/>
      <c r="BO76" s="215"/>
      <c r="BP76" s="215"/>
      <c r="BQ76" s="215"/>
      <c r="BR76" s="215"/>
      <c r="BS76" s="215"/>
      <c r="BT76" s="215">
        <f>F76+H76+J76+L76+N76+P76+R76+T76+V76+X76+Z76+AB76+AD76+AF76+AH76+AJ76+AL76+AN76+AP76+AR76+AT76+AV76+AX76+AZ76+BB76+BD76+BF76+BH76+BJ76+BL76+BN76+BP76+BR76</f>
        <v>0</v>
      </c>
      <c r="BU76" s="50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</row>
    <row r="77" spans="1:74" s="52" customFormat="1" ht="16.5" thickBot="1">
      <c r="A77" s="416">
        <v>70</v>
      </c>
      <c r="B77" s="421" t="s">
        <v>129</v>
      </c>
      <c r="C77" s="422"/>
      <c r="D77" s="569"/>
      <c r="E77" s="423"/>
      <c r="F77" s="628">
        <f>SUM(F75:F76)</f>
        <v>39200</v>
      </c>
      <c r="G77" s="418"/>
      <c r="H77" s="628">
        <f>SUM(H75:H76)</f>
        <v>70000</v>
      </c>
      <c r="I77" s="418"/>
      <c r="J77" s="628">
        <f>SUM(J75:J76)</f>
        <v>65000</v>
      </c>
      <c r="K77" s="418"/>
      <c r="L77" s="628">
        <f>SUM(L75:L76)</f>
        <v>101900</v>
      </c>
      <c r="M77" s="418"/>
      <c r="N77" s="628">
        <f>SUM(N75:N76)</f>
        <v>127450</v>
      </c>
      <c r="O77" s="418"/>
      <c r="P77" s="628">
        <f>SUM(P75:P76)</f>
        <v>27900</v>
      </c>
      <c r="Q77" s="418"/>
      <c r="R77" s="628">
        <f>SUM(R75:R76)</f>
        <v>0</v>
      </c>
      <c r="S77" s="418"/>
      <c r="T77" s="628">
        <f>SUM(T75:T76)</f>
        <v>17600</v>
      </c>
      <c r="U77" s="418"/>
      <c r="V77" s="628">
        <f>SUM(V75:V76)</f>
        <v>0</v>
      </c>
      <c r="W77" s="418"/>
      <c r="X77" s="628">
        <f>SUM(X75:X76)</f>
        <v>0</v>
      </c>
      <c r="Y77" s="418"/>
      <c r="Z77" s="628">
        <f>SUM(Z75:Z76)</f>
        <v>0</v>
      </c>
      <c r="AA77" s="418"/>
      <c r="AB77" s="628">
        <f>SUM(AB75:AB76)</f>
        <v>0</v>
      </c>
      <c r="AC77" s="418"/>
      <c r="AD77" s="628">
        <f>SUM(AD75:AD76)</f>
        <v>0</v>
      </c>
      <c r="AE77" s="418"/>
      <c r="AF77" s="628">
        <f>SUM(AF75:AF76)</f>
        <v>41600</v>
      </c>
      <c r="AG77" s="418"/>
      <c r="AH77" s="628">
        <f>SUM(AH75:AH76)</f>
        <v>0</v>
      </c>
      <c r="AI77" s="418"/>
      <c r="AJ77" s="628">
        <f>SUM(AJ75:AJ76)</f>
        <v>48100</v>
      </c>
      <c r="AK77" s="418"/>
      <c r="AL77" s="628">
        <f>SUM(AL75:AL76)</f>
        <v>136000</v>
      </c>
      <c r="AM77" s="418"/>
      <c r="AN77" s="628">
        <f>SUM(AN75:AN76)</f>
        <v>0</v>
      </c>
      <c r="AO77" s="418"/>
      <c r="AP77" s="628">
        <f>SUM(AP75:AP76)</f>
        <v>0</v>
      </c>
      <c r="AQ77" s="418"/>
      <c r="AR77" s="628">
        <f>SUM(AR75:AR76)</f>
        <v>0</v>
      </c>
      <c r="AS77" s="418"/>
      <c r="AT77" s="628">
        <f>SUM(AT75:AT76)</f>
        <v>24000</v>
      </c>
      <c r="AU77" s="423"/>
      <c r="AV77" s="628">
        <f>SUM(AV75:AV76)</f>
        <v>14280</v>
      </c>
      <c r="AW77" s="424"/>
      <c r="AX77" s="628">
        <f>SUM(AX75:AX76)</f>
        <v>46500</v>
      </c>
      <c r="AY77" s="424"/>
      <c r="AZ77" s="628">
        <f>SUM(AZ75:AZ76)</f>
        <v>73100</v>
      </c>
      <c r="BA77" s="424"/>
      <c r="BB77" s="628">
        <f>SUM(BB75:BB76)</f>
        <v>97200</v>
      </c>
      <c r="BC77" s="424"/>
      <c r="BD77" s="628">
        <f>SUM(BD75:BD76)</f>
        <v>84300</v>
      </c>
      <c r="BE77" s="424"/>
      <c r="BF77" s="628">
        <f>SUM(BF75:BF76)</f>
        <v>54250</v>
      </c>
      <c r="BG77" s="425"/>
      <c r="BH77" s="628">
        <f>SUM(BH75:BH76)</f>
        <v>32500</v>
      </c>
      <c r="BI77" s="424"/>
      <c r="BJ77" s="628">
        <f>SUM(BJ75:BJ76)</f>
        <v>111000</v>
      </c>
      <c r="BK77" s="426"/>
      <c r="BL77" s="628">
        <f>SUM(BL75:BL76)</f>
        <v>175900</v>
      </c>
      <c r="BM77" s="423"/>
      <c r="BN77" s="628">
        <f>SUM(BN75:BN76)</f>
        <v>0</v>
      </c>
      <c r="BO77" s="426"/>
      <c r="BP77" s="628">
        <f>SUM(BP75:BP76)</f>
        <v>0</v>
      </c>
      <c r="BQ77" s="426"/>
      <c r="BR77" s="628">
        <f>SUM(BR75:BR76)</f>
        <v>0</v>
      </c>
      <c r="BS77" s="418">
        <f>SUM(BS75:BS76)</f>
        <v>0</v>
      </c>
      <c r="BT77" s="418">
        <f>SUM(BT75:BT76)</f>
        <v>1387780</v>
      </c>
      <c r="BU77" s="50"/>
      <c r="BV77" s="99"/>
    </row>
    <row r="78" spans="1:75" ht="12.7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</row>
    <row r="79" spans="1:59" ht="12.7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</row>
    <row r="80" spans="1:59" ht="12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251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</row>
    <row r="81" spans="1:71" ht="12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S81" s="65"/>
    </row>
    <row r="82" spans="1:59" ht="12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</row>
    <row r="83" spans="1:59" ht="12.7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</row>
    <row r="84" spans="1:59" ht="12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</row>
    <row r="85" spans="1:59" ht="12.7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</row>
    <row r="86" spans="1:59" ht="12.7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</row>
    <row r="87" spans="1:59" ht="12.7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251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</row>
    <row r="88" spans="1:59" ht="12.7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</row>
    <row r="89" spans="1:59" ht="12.7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</row>
    <row r="90" spans="1:59" ht="12.7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</row>
    <row r="91" spans="1:59" ht="12.7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</row>
    <row r="92" spans="1:59" ht="12.7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</row>
    <row r="93" spans="1:59" ht="12.7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</row>
    <row r="94" spans="1:59" ht="12.7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</row>
    <row r="95" spans="1:59" ht="12.7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</row>
    <row r="96" spans="1:59" ht="12.7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</row>
    <row r="97" spans="1:59" ht="12.7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</row>
    <row r="98" spans="1:59" ht="12.7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</row>
    <row r="99" spans="1:59" ht="12.7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</row>
    <row r="100" spans="1:59" ht="12.7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</row>
    <row r="101" spans="1:59" ht="12.7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</row>
    <row r="102" spans="1:59" ht="12.7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</row>
    <row r="103" spans="1:59" ht="12.7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</row>
    <row r="104" spans="1:59" ht="12.7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</row>
    <row r="105" spans="1:59" ht="12.7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</row>
    <row r="106" spans="1:59" ht="12.7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</row>
    <row r="107" spans="1:59" ht="12.7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</row>
    <row r="108" spans="1:59" ht="12.7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</row>
    <row r="109" spans="1:59" ht="12.7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</row>
    <row r="110" spans="1:59" ht="12.7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</row>
    <row r="111" spans="1:59" ht="12.7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</row>
    <row r="112" spans="1:59" ht="12.7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</row>
    <row r="113" spans="1:59" ht="12.7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</row>
    <row r="114" spans="1:59" ht="12.7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</row>
    <row r="115" spans="1:59" ht="12.7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</row>
    <row r="116" spans="1:59" ht="12.7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</row>
    <row r="117" spans="1:59" ht="12.7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</row>
    <row r="118" spans="1:59" ht="12.7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</row>
    <row r="119" spans="1:59" ht="12.7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</row>
    <row r="120" spans="1:59" ht="12.7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</row>
    <row r="121" spans="1:59" ht="12.7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</row>
    <row r="122" spans="1:59" ht="12.7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</row>
    <row r="123" spans="1:59" ht="12.7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</row>
    <row r="124" spans="1:59" ht="12.7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</row>
    <row r="125" spans="1:59" ht="12.7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</row>
    <row r="126" spans="1:59" ht="12.7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</row>
    <row r="127" spans="1:59" ht="12.7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</row>
    <row r="128" spans="1:59" ht="12.7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</row>
    <row r="129" spans="1:59" ht="12.7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</row>
    <row r="130" spans="1:59" ht="12.7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</row>
    <row r="131" spans="1:59" ht="12.7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</row>
    <row r="132" spans="1:59" ht="12.7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</row>
    <row r="133" spans="1:59" ht="12.7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</row>
    <row r="134" spans="1:59" ht="12.7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</row>
    <row r="135" spans="1:59" ht="12.7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</row>
    <row r="136" spans="1:59" ht="12.7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</row>
    <row r="137" spans="1:59" ht="12.7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</row>
    <row r="138" spans="1:59" ht="12.7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</row>
    <row r="139" spans="1:59" ht="12.7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</row>
    <row r="140" spans="1:59" ht="12.7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</row>
    <row r="141" spans="1:59" ht="12.7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</row>
    <row r="142" spans="1:59" ht="12.7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</row>
    <row r="143" spans="1:59" ht="12.7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</row>
    <row r="144" spans="1:59" ht="12.7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</row>
    <row r="145" spans="1:59" ht="12.7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</row>
    <row r="146" spans="1:59" ht="12.7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</row>
    <row r="147" spans="1:59" ht="12.7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</row>
    <row r="148" spans="1:59" ht="12.7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</row>
    <row r="149" spans="1:59" ht="12.7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</row>
    <row r="150" spans="1:59" ht="12.7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</row>
    <row r="151" spans="1:59" ht="12.7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</row>
    <row r="152" spans="1:59" ht="12.7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</row>
    <row r="153" spans="1:59" ht="12.7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</row>
    <row r="154" spans="1:59" ht="12.7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</row>
    <row r="155" spans="1:59" ht="12.7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</row>
    <row r="156" spans="1:59" ht="12.7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</row>
    <row r="157" spans="1:59" ht="12.7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</row>
    <row r="158" spans="1:59" ht="12.7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</row>
    <row r="159" spans="1:59" ht="12.7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</row>
    <row r="160" spans="1:59" ht="12.7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</row>
    <row r="161" spans="1:59" ht="12.7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</row>
    <row r="162" spans="1:59" ht="12.7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</row>
    <row r="163" spans="1:59" ht="12.7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</row>
    <row r="164" spans="1:59" ht="12.7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</row>
    <row r="165" spans="1:59" ht="12.7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</row>
    <row r="166" spans="1:59" ht="12.7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</row>
    <row r="167" spans="1:59" ht="12.7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</row>
    <row r="168" spans="1:59" ht="12.7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</row>
    <row r="169" spans="1:59" ht="12.7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</row>
    <row r="170" spans="1:59" ht="12.7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</row>
    <row r="171" spans="1:59" ht="12.7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</row>
    <row r="172" spans="1:59" ht="12.7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</row>
    <row r="173" spans="1:59" ht="12.7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</row>
    <row r="174" spans="1:59" ht="12.7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</row>
    <row r="175" spans="1:59" ht="12.7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</row>
    <row r="176" spans="1:59" ht="12.7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</row>
    <row r="177" spans="1:59" ht="12.7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</row>
    <row r="178" spans="1:59" ht="12.7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</row>
    <row r="179" spans="1:59" ht="12.7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</row>
    <row r="180" spans="1:59" ht="12.7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</row>
    <row r="181" spans="1:59" ht="12.7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</row>
    <row r="182" spans="1:59" ht="12.7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</row>
    <row r="183" spans="1:59" ht="12.7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</row>
    <row r="184" spans="1:59" ht="12.7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</row>
    <row r="185" spans="1:59" ht="12.7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</row>
    <row r="186" spans="1:59" ht="12.7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</row>
    <row r="187" spans="1:59" ht="12.7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</row>
    <row r="188" spans="1:59" ht="12.7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</row>
    <row r="189" spans="1:59" ht="12.7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</row>
    <row r="190" spans="1:59" ht="12.7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</row>
    <row r="191" spans="1:59" ht="12.7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</row>
    <row r="192" spans="1:59" ht="12.7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</row>
    <row r="193" spans="1:59" ht="12.7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</row>
    <row r="194" spans="1:59" ht="12.7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</row>
    <row r="195" spans="1:59" ht="12.7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</row>
    <row r="196" spans="1:59" ht="12.7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</row>
    <row r="197" spans="1:59" ht="12.7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</row>
    <row r="198" spans="1:59" ht="12.7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</row>
    <row r="199" spans="1:59" ht="12.7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</row>
    <row r="200" spans="1:59" ht="12.7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</row>
    <row r="201" spans="1:59" ht="12.7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</row>
    <row r="202" spans="1:59" ht="12.7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</row>
    <row r="203" spans="1:59" ht="12.7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</row>
    <row r="204" spans="1:59" ht="12.7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</row>
    <row r="205" spans="1:59" ht="12.7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</row>
    <row r="206" spans="1:59" ht="12.7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</row>
    <row r="207" spans="1:59" ht="12.7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</row>
    <row r="208" spans="1:59" ht="12.7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</row>
    <row r="209" spans="1:59" ht="12.7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</row>
    <row r="210" spans="1:59" ht="12.7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</row>
    <row r="211" spans="1:59" ht="12.7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</row>
    <row r="212" spans="1:59" ht="12.7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</row>
    <row r="213" spans="1:59" ht="12.7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</row>
    <row r="214" spans="1:59" ht="12.7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</row>
    <row r="215" spans="1:59" ht="12.7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</row>
    <row r="216" spans="1:59" ht="12.7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</row>
    <row r="217" spans="1:59" ht="12.7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</row>
    <row r="218" spans="1:59" ht="12.7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</row>
    <row r="219" spans="1:59" ht="12.7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</row>
    <row r="220" spans="1:59" ht="12.7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</row>
    <row r="221" spans="1:59" ht="12.7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</row>
    <row r="222" spans="1:59" ht="12.7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</row>
    <row r="223" spans="1:59" ht="12.7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</row>
    <row r="224" spans="1:59" ht="12.7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</row>
    <row r="225" spans="1:59" ht="12.7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</row>
    <row r="226" spans="1:59" ht="12.7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</row>
    <row r="227" spans="1:59" ht="12.7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</row>
    <row r="228" spans="1:59" ht="12.7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</row>
    <row r="229" spans="1:59" ht="12.7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</row>
    <row r="230" spans="1:59" ht="12.7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</row>
    <row r="231" spans="1:59" ht="12.7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</row>
    <row r="232" spans="1:59" ht="12.7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</row>
    <row r="233" spans="1:59" ht="12.7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</row>
    <row r="234" spans="1:59" ht="12.7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</row>
    <row r="235" spans="1:59" ht="12.7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</row>
    <row r="236" spans="1:59" ht="12.7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</row>
    <row r="237" spans="1:59" ht="12.7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</row>
    <row r="238" spans="1:59" ht="12.7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</row>
    <row r="239" spans="1:59" ht="12.7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</row>
    <row r="240" spans="1:59" ht="12.7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</row>
    <row r="241" spans="1:59" ht="12.7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</row>
  </sheetData>
  <sheetProtection/>
  <mergeCells count="63">
    <mergeCell ref="E5:F5"/>
    <mergeCell ref="G5:H5"/>
    <mergeCell ref="I5:J5"/>
    <mergeCell ref="K5:L5"/>
    <mergeCell ref="M5:N5"/>
    <mergeCell ref="O5:P5"/>
    <mergeCell ref="AO5:AP5"/>
    <mergeCell ref="BG5:BH5"/>
    <mergeCell ref="W5:X5"/>
    <mergeCell ref="Y5:Z5"/>
    <mergeCell ref="AE5:AF5"/>
    <mergeCell ref="AI5:AJ5"/>
    <mergeCell ref="BA5:BB5"/>
    <mergeCell ref="Q5:R5"/>
    <mergeCell ref="BQ5:BR5"/>
    <mergeCell ref="BI5:BJ5"/>
    <mergeCell ref="AA5:AB5"/>
    <mergeCell ref="BT4:BT6"/>
    <mergeCell ref="AQ5:AR5"/>
    <mergeCell ref="BE4:BF4"/>
    <mergeCell ref="AS5:AT5"/>
    <mergeCell ref="AU5:AV5"/>
    <mergeCell ref="BS4:BS6"/>
    <mergeCell ref="BM5:BN5"/>
    <mergeCell ref="BO4:BP4"/>
    <mergeCell ref="BO5:BP5"/>
    <mergeCell ref="AY5:AZ5"/>
    <mergeCell ref="BQ4:BR4"/>
    <mergeCell ref="BG4:BH4"/>
    <mergeCell ref="BI4:BJ4"/>
    <mergeCell ref="BC4:BD4"/>
    <mergeCell ref="BM4:BN4"/>
    <mergeCell ref="BK4:BL4"/>
    <mergeCell ref="BK5:BL5"/>
    <mergeCell ref="BK3:BL3"/>
    <mergeCell ref="G3:H3"/>
    <mergeCell ref="Q3:R3"/>
    <mergeCell ref="AW5:AX5"/>
    <mergeCell ref="AK5:AL5"/>
    <mergeCell ref="BA4:BB4"/>
    <mergeCell ref="I4:J4"/>
    <mergeCell ref="S5:T5"/>
    <mergeCell ref="BC5:BD5"/>
    <mergeCell ref="BE5:BF5"/>
    <mergeCell ref="K4:L4"/>
    <mergeCell ref="M4:N4"/>
    <mergeCell ref="S4:T4"/>
    <mergeCell ref="A3:D3"/>
    <mergeCell ref="E3:F3"/>
    <mergeCell ref="E4:F4"/>
    <mergeCell ref="Q4:R4"/>
    <mergeCell ref="O4:P4"/>
    <mergeCell ref="G4:H4"/>
    <mergeCell ref="AW4:AX4"/>
    <mergeCell ref="AY4:AZ4"/>
    <mergeCell ref="U5:V5"/>
    <mergeCell ref="AM5:AN5"/>
    <mergeCell ref="AG5:AH5"/>
    <mergeCell ref="AS4:AT4"/>
    <mergeCell ref="AC5:AD5"/>
    <mergeCell ref="AU4:AV4"/>
    <mergeCell ref="U4:V4"/>
    <mergeCell ref="W4:X4"/>
  </mergeCells>
  <printOptions/>
  <pageMargins left="0.61" right="0.3937007874015748" top="0.32" bottom="0.17" header="0.32" footer="0.18"/>
  <pageSetup horizontalDpi="600" verticalDpi="600" orientation="landscape" paperSize="9" scale="49" r:id="rId1"/>
  <rowBreaks count="1" manualBreakCount="1">
    <brk id="77" max="7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Z77"/>
  <sheetViews>
    <sheetView zoomScale="75" zoomScaleNormal="75" zoomScaleSheetLayoutView="75" zoomScalePageLayoutView="0" workbookViewId="0" topLeftCell="A1">
      <selection activeCell="O23" sqref="O23"/>
    </sheetView>
  </sheetViews>
  <sheetFormatPr defaultColWidth="9.00390625" defaultRowHeight="12.75"/>
  <cols>
    <col min="1" max="1" width="4.875" style="0" customWidth="1"/>
    <col min="2" max="2" width="43.625" style="0" customWidth="1"/>
    <col min="3" max="3" width="5.25390625" style="0" customWidth="1"/>
    <col min="4" max="5" width="8.00390625" style="0" customWidth="1"/>
    <col min="6" max="6" width="9.75390625" style="0" customWidth="1"/>
    <col min="7" max="7" width="9.375" style="0" customWidth="1"/>
    <col min="8" max="8" width="10.00390625" style="0" customWidth="1"/>
    <col min="9" max="9" width="9.625" style="0" customWidth="1"/>
    <col min="10" max="10" width="9.25390625" style="0" customWidth="1"/>
    <col min="11" max="11" width="10.375" style="0" customWidth="1"/>
    <col min="12" max="12" width="12.25390625" style="0" customWidth="1"/>
  </cols>
  <sheetData>
    <row r="3" spans="1:12" ht="18.75" thickBot="1">
      <c r="A3" s="698" t="s">
        <v>227</v>
      </c>
      <c r="B3" s="699"/>
      <c r="C3" s="699"/>
      <c r="D3" s="699"/>
      <c r="E3" s="699"/>
      <c r="F3" s="699"/>
      <c r="G3" s="699"/>
      <c r="H3" s="699"/>
      <c r="I3" s="699"/>
      <c r="J3" s="699"/>
      <c r="K3" s="699"/>
      <c r="L3" s="699"/>
    </row>
    <row r="4" spans="1:12" ht="15">
      <c r="A4" s="113"/>
      <c r="B4" s="114"/>
      <c r="C4" s="113"/>
      <c r="D4" s="117"/>
      <c r="E4" s="116"/>
      <c r="F4" s="115"/>
      <c r="G4" s="117"/>
      <c r="H4" s="117"/>
      <c r="I4" s="116"/>
      <c r="J4" s="115"/>
      <c r="K4" s="705" t="s">
        <v>68</v>
      </c>
      <c r="L4" s="706"/>
    </row>
    <row r="5" spans="1:12" ht="15">
      <c r="A5" s="118" t="s">
        <v>59</v>
      </c>
      <c r="B5" s="119" t="s">
        <v>79</v>
      </c>
      <c r="C5" s="118" t="s">
        <v>61</v>
      </c>
      <c r="D5" s="119" t="s">
        <v>57</v>
      </c>
      <c r="E5" s="700" t="s">
        <v>66</v>
      </c>
      <c r="F5" s="701"/>
      <c r="G5" s="702" t="s">
        <v>67</v>
      </c>
      <c r="H5" s="703"/>
      <c r="I5" s="704" t="s">
        <v>77</v>
      </c>
      <c r="J5" s="701"/>
      <c r="K5" s="702" t="s">
        <v>69</v>
      </c>
      <c r="L5" s="701"/>
    </row>
    <row r="6" spans="1:12" ht="30.75" thickBot="1">
      <c r="A6" s="120" t="s">
        <v>60</v>
      </c>
      <c r="B6" s="121" t="s">
        <v>78</v>
      </c>
      <c r="C6" s="120" t="s">
        <v>62</v>
      </c>
      <c r="D6" s="121" t="s">
        <v>63</v>
      </c>
      <c r="E6" s="122" t="s">
        <v>6</v>
      </c>
      <c r="F6" s="123" t="s">
        <v>7</v>
      </c>
      <c r="G6" s="124" t="s">
        <v>6</v>
      </c>
      <c r="H6" s="125" t="s">
        <v>7</v>
      </c>
      <c r="I6" s="126" t="s">
        <v>6</v>
      </c>
      <c r="J6" s="127" t="s">
        <v>7</v>
      </c>
      <c r="K6" s="124" t="s">
        <v>6</v>
      </c>
      <c r="L6" s="127" t="s">
        <v>7</v>
      </c>
    </row>
    <row r="7" spans="1:12" ht="14.25">
      <c r="A7" s="97"/>
      <c r="B7" s="111" t="s">
        <v>72</v>
      </c>
      <c r="C7" s="248"/>
      <c r="D7" s="260"/>
      <c r="E7" s="235"/>
      <c r="F7" s="209"/>
      <c r="G7" s="209"/>
      <c r="H7" s="209"/>
      <c r="I7" s="209"/>
      <c r="J7" s="208"/>
      <c r="K7" s="207"/>
      <c r="L7" s="208"/>
    </row>
    <row r="8" spans="1:12" ht="12.75">
      <c r="A8" s="97">
        <v>1</v>
      </c>
      <c r="B8" s="245" t="s">
        <v>8</v>
      </c>
      <c r="C8" s="249" t="s">
        <v>9</v>
      </c>
      <c r="D8" s="261">
        <v>330</v>
      </c>
      <c r="E8" s="236">
        <f>'Сан.ДУ-1'!BM8</f>
        <v>0</v>
      </c>
      <c r="F8" s="193">
        <f>'Сан.ДУ-1'!BN8</f>
        <v>0</v>
      </c>
      <c r="G8" s="193">
        <f>'Сан.ДУ-2'!BC8</f>
        <v>0</v>
      </c>
      <c r="H8" s="193">
        <f>'Сан.ДУ-2'!BD8</f>
        <v>0</v>
      </c>
      <c r="I8" s="211">
        <f>'Сан.ДУ-3'!BS8</f>
        <v>0</v>
      </c>
      <c r="J8" s="262">
        <f>'Сан.ДУ-3'!BT8</f>
        <v>0</v>
      </c>
      <c r="K8" s="215">
        <f aca="true" t="shared" si="0" ref="K8:K39">E8+G8+I8</f>
        <v>0</v>
      </c>
      <c r="L8" s="263">
        <f aca="true" t="shared" si="1" ref="L8:L39">F8+H8+J8</f>
        <v>0</v>
      </c>
    </row>
    <row r="9" spans="1:12" ht="12.75">
      <c r="A9" s="97">
        <v>2</v>
      </c>
      <c r="B9" s="245" t="s">
        <v>10</v>
      </c>
      <c r="C9" s="249" t="s">
        <v>9</v>
      </c>
      <c r="D9" s="261">
        <v>380</v>
      </c>
      <c r="E9" s="236">
        <f>'Сан.ДУ-1'!BM9</f>
        <v>0</v>
      </c>
      <c r="F9" s="193">
        <f>'Сан.ДУ-1'!BN9</f>
        <v>0</v>
      </c>
      <c r="G9" s="193">
        <f>'Сан.ДУ-2'!BC9</f>
        <v>0</v>
      </c>
      <c r="H9" s="193">
        <f>'Сан.ДУ-2'!BD9</f>
        <v>0</v>
      </c>
      <c r="I9" s="211">
        <f>'Сан.ДУ-3'!BS9</f>
        <v>0</v>
      </c>
      <c r="J9" s="262">
        <f>'Сан.ДУ-3'!BT9</f>
        <v>0</v>
      </c>
      <c r="K9" s="215">
        <f t="shared" si="0"/>
        <v>0</v>
      </c>
      <c r="L9" s="263">
        <f t="shared" si="1"/>
        <v>0</v>
      </c>
    </row>
    <row r="10" spans="1:12" ht="12.75">
      <c r="A10" s="97">
        <v>3</v>
      </c>
      <c r="B10" s="245" t="s">
        <v>11</v>
      </c>
      <c r="C10" s="249" t="s">
        <v>9</v>
      </c>
      <c r="D10" s="261">
        <v>480</v>
      </c>
      <c r="E10" s="236">
        <f>'Сан.ДУ-1'!BM10</f>
        <v>0</v>
      </c>
      <c r="F10" s="193">
        <f>'Сан.ДУ-1'!BN10</f>
        <v>0</v>
      </c>
      <c r="G10" s="193">
        <f>'Сан.ДУ-2'!BC10</f>
        <v>0</v>
      </c>
      <c r="H10" s="193">
        <f>'Сан.ДУ-2'!BD10</f>
        <v>0</v>
      </c>
      <c r="I10" s="211">
        <f>'Сан.ДУ-3'!BS10</f>
        <v>80</v>
      </c>
      <c r="J10" s="262">
        <f>'Сан.ДУ-3'!BT10</f>
        <v>38400</v>
      </c>
      <c r="K10" s="215">
        <f t="shared" si="0"/>
        <v>80</v>
      </c>
      <c r="L10" s="263">
        <f t="shared" si="1"/>
        <v>38400</v>
      </c>
    </row>
    <row r="11" spans="1:12" ht="12.75">
      <c r="A11" s="97">
        <v>4</v>
      </c>
      <c r="B11" s="245" t="s">
        <v>12</v>
      </c>
      <c r="C11" s="249" t="s">
        <v>9</v>
      </c>
      <c r="D11" s="261">
        <v>520</v>
      </c>
      <c r="E11" s="236">
        <f>'Сан.ДУ-1'!BM11</f>
        <v>0</v>
      </c>
      <c r="F11" s="193">
        <f>'Сан.ДУ-1'!BN11</f>
        <v>0</v>
      </c>
      <c r="G11" s="193">
        <f>'Сан.ДУ-2'!BC11</f>
        <v>0</v>
      </c>
      <c r="H11" s="193">
        <f>'Сан.ДУ-2'!BD11</f>
        <v>0</v>
      </c>
      <c r="I11" s="211">
        <f>'Сан.ДУ-3'!BS11</f>
        <v>30</v>
      </c>
      <c r="J11" s="262">
        <f>'Сан.ДУ-3'!BT11</f>
        <v>15600</v>
      </c>
      <c r="K11" s="215">
        <f t="shared" si="0"/>
        <v>30</v>
      </c>
      <c r="L11" s="263">
        <f t="shared" si="1"/>
        <v>15600</v>
      </c>
    </row>
    <row r="12" spans="1:12" ht="12.75">
      <c r="A12" s="97">
        <v>5</v>
      </c>
      <c r="B12" s="245" t="s">
        <v>13</v>
      </c>
      <c r="C12" s="249" t="s">
        <v>9</v>
      </c>
      <c r="D12" s="261">
        <v>550</v>
      </c>
      <c r="E12" s="236">
        <f>'Сан.ДУ-1'!BM12</f>
        <v>0</v>
      </c>
      <c r="F12" s="193">
        <f>'Сан.ДУ-1'!BN12</f>
        <v>0</v>
      </c>
      <c r="G12" s="193">
        <f>'Сан.ДУ-2'!BC12</f>
        <v>0</v>
      </c>
      <c r="H12" s="193">
        <f>'Сан.ДУ-2'!BD12</f>
        <v>0</v>
      </c>
      <c r="I12" s="211">
        <f>'Сан.ДУ-3'!BS12</f>
        <v>0</v>
      </c>
      <c r="J12" s="262">
        <f>'Сан.ДУ-3'!BT12</f>
        <v>0</v>
      </c>
      <c r="K12" s="215">
        <f t="shared" si="0"/>
        <v>0</v>
      </c>
      <c r="L12" s="263">
        <f t="shared" si="1"/>
        <v>0</v>
      </c>
    </row>
    <row r="13" spans="1:12" ht="12.75">
      <c r="A13" s="97">
        <v>6</v>
      </c>
      <c r="B13" s="246" t="s">
        <v>161</v>
      </c>
      <c r="C13" s="249" t="s">
        <v>9</v>
      </c>
      <c r="D13" s="243">
        <v>650</v>
      </c>
      <c r="E13" s="236">
        <f>'Сан.ДУ-1'!BM13</f>
        <v>0</v>
      </c>
      <c r="F13" s="193">
        <f>'Сан.ДУ-1'!BN13</f>
        <v>0</v>
      </c>
      <c r="G13" s="193">
        <f>'Сан.ДУ-2'!BC13</f>
        <v>55</v>
      </c>
      <c r="H13" s="193">
        <f>'Сан.ДУ-2'!BD13</f>
        <v>35750</v>
      </c>
      <c r="I13" s="211">
        <f>'Сан.ДУ-3'!BS13</f>
        <v>765</v>
      </c>
      <c r="J13" s="262">
        <f>'Сан.ДУ-3'!BT13</f>
        <v>497250</v>
      </c>
      <c r="K13" s="215">
        <f t="shared" si="0"/>
        <v>820</v>
      </c>
      <c r="L13" s="263">
        <f t="shared" si="1"/>
        <v>533000</v>
      </c>
    </row>
    <row r="14" spans="1:12" ht="12.75">
      <c r="A14" s="97">
        <v>7</v>
      </c>
      <c r="B14" s="245" t="s">
        <v>14</v>
      </c>
      <c r="C14" s="249" t="s">
        <v>9</v>
      </c>
      <c r="D14" s="261">
        <v>700</v>
      </c>
      <c r="E14" s="236">
        <f>'Сан.ДУ-1'!BM14</f>
        <v>0</v>
      </c>
      <c r="F14" s="193">
        <f>'Сан.ДУ-1'!BN14</f>
        <v>0</v>
      </c>
      <c r="G14" s="193">
        <f>'Сан.ДУ-2'!BC14</f>
        <v>0</v>
      </c>
      <c r="H14" s="193">
        <f>'Сан.ДУ-2'!BD14</f>
        <v>0</v>
      </c>
      <c r="I14" s="211">
        <f>'Сан.ДУ-3'!BS14</f>
        <v>0</v>
      </c>
      <c r="J14" s="262">
        <f>'Сан.ДУ-3'!BT14</f>
        <v>0</v>
      </c>
      <c r="K14" s="215">
        <f t="shared" si="0"/>
        <v>0</v>
      </c>
      <c r="L14" s="263">
        <f t="shared" si="1"/>
        <v>0</v>
      </c>
    </row>
    <row r="15" spans="1:12" ht="12.75">
      <c r="A15" s="97">
        <v>8</v>
      </c>
      <c r="B15" s="245" t="s">
        <v>15</v>
      </c>
      <c r="C15" s="249" t="s">
        <v>9</v>
      </c>
      <c r="D15" s="261">
        <v>870</v>
      </c>
      <c r="E15" s="236">
        <f>'Сан.ДУ-1'!BM15</f>
        <v>0</v>
      </c>
      <c r="F15" s="193">
        <f>'Сан.ДУ-1'!BN15</f>
        <v>0</v>
      </c>
      <c r="G15" s="193">
        <f>'Сан.ДУ-2'!BC15</f>
        <v>0</v>
      </c>
      <c r="H15" s="193">
        <f>'Сан.ДУ-2'!BD15</f>
        <v>0</v>
      </c>
      <c r="I15" s="211">
        <f>'Сан.ДУ-3'!BS15</f>
        <v>0</v>
      </c>
      <c r="J15" s="262">
        <f>'Сан.ДУ-3'!BT15</f>
        <v>0</v>
      </c>
      <c r="K15" s="215">
        <f t="shared" si="0"/>
        <v>0</v>
      </c>
      <c r="L15" s="263">
        <f t="shared" si="1"/>
        <v>0</v>
      </c>
    </row>
    <row r="16" spans="1:12" ht="12.75">
      <c r="A16" s="97">
        <v>9</v>
      </c>
      <c r="B16" s="245" t="s">
        <v>84</v>
      </c>
      <c r="C16" s="249" t="s">
        <v>9</v>
      </c>
      <c r="D16" s="261">
        <v>980</v>
      </c>
      <c r="E16" s="236">
        <f>'Сан.ДУ-1'!BM16</f>
        <v>0</v>
      </c>
      <c r="F16" s="193">
        <f>'Сан.ДУ-1'!BN16</f>
        <v>0</v>
      </c>
      <c r="G16" s="193">
        <f>'Сан.ДУ-2'!BC16</f>
        <v>0</v>
      </c>
      <c r="H16" s="193">
        <f>'Сан.ДУ-2'!BD16</f>
        <v>0</v>
      </c>
      <c r="I16" s="211">
        <f>'Сан.ДУ-3'!BS16</f>
        <v>0</v>
      </c>
      <c r="J16" s="262">
        <f>'Сан.ДУ-3'!BT16</f>
        <v>0</v>
      </c>
      <c r="K16" s="215">
        <f t="shared" si="0"/>
        <v>0</v>
      </c>
      <c r="L16" s="263">
        <f t="shared" si="1"/>
        <v>0</v>
      </c>
    </row>
    <row r="17" spans="1:12" ht="12.75">
      <c r="A17" s="97">
        <v>10</v>
      </c>
      <c r="B17" s="245" t="s">
        <v>16</v>
      </c>
      <c r="C17" s="249"/>
      <c r="D17" s="261"/>
      <c r="E17" s="236">
        <f>'Сан.ДУ-1'!BM17</f>
        <v>0</v>
      </c>
      <c r="F17" s="193">
        <f>'Сан.ДУ-1'!BN17</f>
        <v>0</v>
      </c>
      <c r="G17" s="193">
        <f>'Сан.ДУ-2'!BC17</f>
        <v>0</v>
      </c>
      <c r="H17" s="193">
        <f>'Сан.ДУ-2'!BD17</f>
        <v>0</v>
      </c>
      <c r="I17" s="211">
        <f>'Сан.ДУ-3'!BS17</f>
        <v>0</v>
      </c>
      <c r="J17" s="262">
        <f>'Сан.ДУ-3'!BT17</f>
        <v>0</v>
      </c>
      <c r="K17" s="215">
        <f t="shared" si="0"/>
        <v>0</v>
      </c>
      <c r="L17" s="263">
        <f t="shared" si="1"/>
        <v>0</v>
      </c>
    </row>
    <row r="18" spans="1:12" ht="12.75">
      <c r="A18" s="97">
        <v>11</v>
      </c>
      <c r="B18" s="245" t="s">
        <v>8</v>
      </c>
      <c r="C18" s="249" t="s">
        <v>17</v>
      </c>
      <c r="D18" s="261">
        <v>200</v>
      </c>
      <c r="E18" s="236">
        <f>'Сан.ДУ-1'!BM18</f>
        <v>0</v>
      </c>
      <c r="F18" s="193">
        <f>'Сан.ДУ-1'!BN18</f>
        <v>0</v>
      </c>
      <c r="G18" s="193">
        <f>'Сан.ДУ-2'!BC18</f>
        <v>0</v>
      </c>
      <c r="H18" s="193">
        <f>'Сан.ДУ-2'!BD18</f>
        <v>0</v>
      </c>
      <c r="I18" s="211">
        <f>'Сан.ДУ-3'!BS18</f>
        <v>30</v>
      </c>
      <c r="J18" s="262">
        <f>'Сан.ДУ-3'!BT18</f>
        <v>6000</v>
      </c>
      <c r="K18" s="215">
        <f t="shared" si="0"/>
        <v>30</v>
      </c>
      <c r="L18" s="263">
        <f t="shared" si="1"/>
        <v>6000</v>
      </c>
    </row>
    <row r="19" spans="1:12" ht="12.75">
      <c r="A19" s="97">
        <v>12</v>
      </c>
      <c r="B19" s="245" t="s">
        <v>10</v>
      </c>
      <c r="C19" s="249" t="s">
        <v>17</v>
      </c>
      <c r="D19" s="261">
        <v>250</v>
      </c>
      <c r="E19" s="236">
        <f>'Сан.ДУ-1'!BM19</f>
        <v>0</v>
      </c>
      <c r="F19" s="193">
        <f>'Сан.ДУ-1'!BN19</f>
        <v>0</v>
      </c>
      <c r="G19" s="193">
        <f>'Сан.ДУ-2'!BC19</f>
        <v>15</v>
      </c>
      <c r="H19" s="193">
        <f>'Сан.ДУ-2'!BD19</f>
        <v>3750</v>
      </c>
      <c r="I19" s="211">
        <f>'Сан.ДУ-3'!BS19</f>
        <v>0</v>
      </c>
      <c r="J19" s="262">
        <f>'Сан.ДУ-3'!BT19</f>
        <v>0</v>
      </c>
      <c r="K19" s="215">
        <f t="shared" si="0"/>
        <v>15</v>
      </c>
      <c r="L19" s="263">
        <f t="shared" si="1"/>
        <v>3750</v>
      </c>
    </row>
    <row r="20" spans="1:12" ht="12.75">
      <c r="A20" s="97">
        <v>13</v>
      </c>
      <c r="B20" s="245" t="s">
        <v>11</v>
      </c>
      <c r="C20" s="249" t="s">
        <v>17</v>
      </c>
      <c r="D20" s="261">
        <v>300</v>
      </c>
      <c r="E20" s="236">
        <f>'Сан.ДУ-1'!BM20</f>
        <v>0</v>
      </c>
      <c r="F20" s="193">
        <f>'Сан.ДУ-1'!BN20</f>
        <v>0</v>
      </c>
      <c r="G20" s="193">
        <f>'Сан.ДУ-2'!BC20</f>
        <v>0</v>
      </c>
      <c r="H20" s="193">
        <f>'Сан.ДУ-2'!BD20</f>
        <v>0</v>
      </c>
      <c r="I20" s="211">
        <f>'Сан.ДУ-3'!BS20</f>
        <v>35</v>
      </c>
      <c r="J20" s="262">
        <f>'Сан.ДУ-3'!BT20</f>
        <v>10500</v>
      </c>
      <c r="K20" s="215">
        <f t="shared" si="0"/>
        <v>35</v>
      </c>
      <c r="L20" s="263">
        <f t="shared" si="1"/>
        <v>10500</v>
      </c>
    </row>
    <row r="21" spans="1:12" ht="12.75">
      <c r="A21" s="97">
        <v>14</v>
      </c>
      <c r="B21" s="245" t="s">
        <v>12</v>
      </c>
      <c r="C21" s="249" t="s">
        <v>17</v>
      </c>
      <c r="D21" s="261">
        <v>350</v>
      </c>
      <c r="E21" s="236">
        <f>'Сан.ДУ-1'!BM21</f>
        <v>0</v>
      </c>
      <c r="F21" s="193">
        <f>'Сан.ДУ-1'!BN21</f>
        <v>0</v>
      </c>
      <c r="G21" s="193">
        <f>'Сан.ДУ-2'!BC21</f>
        <v>1</v>
      </c>
      <c r="H21" s="193">
        <f>'Сан.ДУ-2'!BD21</f>
        <v>350</v>
      </c>
      <c r="I21" s="211">
        <f>'Сан.ДУ-3'!BS21</f>
        <v>0</v>
      </c>
      <c r="J21" s="262">
        <f>'Сан.ДУ-3'!BT21</f>
        <v>0</v>
      </c>
      <c r="K21" s="215">
        <f t="shared" si="0"/>
        <v>1</v>
      </c>
      <c r="L21" s="263">
        <f t="shared" si="1"/>
        <v>350</v>
      </c>
    </row>
    <row r="22" spans="1:12" ht="12.75">
      <c r="A22" s="97">
        <v>15</v>
      </c>
      <c r="B22" s="245" t="s">
        <v>13</v>
      </c>
      <c r="C22" s="249" t="s">
        <v>17</v>
      </c>
      <c r="D22" s="261">
        <v>400</v>
      </c>
      <c r="E22" s="236">
        <f>'Сан.ДУ-1'!BM22</f>
        <v>0</v>
      </c>
      <c r="F22" s="193">
        <f>'Сан.ДУ-1'!BN22</f>
        <v>0</v>
      </c>
      <c r="G22" s="193">
        <f>'Сан.ДУ-2'!BC22</f>
        <v>0</v>
      </c>
      <c r="H22" s="193">
        <f>'Сан.ДУ-2'!BD22</f>
        <v>0</v>
      </c>
      <c r="I22" s="211">
        <f>'Сан.ДУ-3'!BS22</f>
        <v>0</v>
      </c>
      <c r="J22" s="262">
        <f>'Сан.ДУ-3'!BT22</f>
        <v>0</v>
      </c>
      <c r="K22" s="215">
        <f t="shared" si="0"/>
        <v>0</v>
      </c>
      <c r="L22" s="262">
        <f t="shared" si="1"/>
        <v>0</v>
      </c>
    </row>
    <row r="23" spans="1:12" ht="12.75">
      <c r="A23" s="97">
        <v>16</v>
      </c>
      <c r="B23" s="245" t="s">
        <v>18</v>
      </c>
      <c r="C23" s="249" t="s">
        <v>17</v>
      </c>
      <c r="D23" s="261">
        <v>500</v>
      </c>
      <c r="E23" s="236">
        <f>'Сан.ДУ-1'!BM23</f>
        <v>0</v>
      </c>
      <c r="F23" s="193">
        <f>'Сан.ДУ-1'!BN23</f>
        <v>0</v>
      </c>
      <c r="G23" s="193">
        <f>'Сан.ДУ-2'!BC23</f>
        <v>0</v>
      </c>
      <c r="H23" s="193">
        <f>'Сан.ДУ-2'!BD23</f>
        <v>0</v>
      </c>
      <c r="I23" s="211">
        <f>'Сан.ДУ-3'!BS23</f>
        <v>0</v>
      </c>
      <c r="J23" s="262">
        <f>'Сан.ДУ-3'!BT23</f>
        <v>0</v>
      </c>
      <c r="K23" s="215">
        <f t="shared" si="0"/>
        <v>0</v>
      </c>
      <c r="L23" s="262">
        <f t="shared" si="1"/>
        <v>0</v>
      </c>
    </row>
    <row r="24" spans="1:12" ht="12.75">
      <c r="A24" s="97">
        <v>17</v>
      </c>
      <c r="B24" s="245" t="s">
        <v>19</v>
      </c>
      <c r="C24" s="249"/>
      <c r="D24" s="261"/>
      <c r="E24" s="236">
        <f>'Сан.ДУ-1'!BM24</f>
        <v>0</v>
      </c>
      <c r="F24" s="193">
        <f>'Сан.ДУ-1'!BN24</f>
        <v>0</v>
      </c>
      <c r="G24" s="193">
        <f>'Сан.ДУ-2'!BC24</f>
        <v>0</v>
      </c>
      <c r="H24" s="193">
        <f>'Сан.ДУ-2'!BD24</f>
        <v>0</v>
      </c>
      <c r="I24" s="211">
        <f>'Сан.ДУ-3'!BS24</f>
        <v>0</v>
      </c>
      <c r="J24" s="262">
        <f>'Сан.ДУ-3'!BT24</f>
        <v>0</v>
      </c>
      <c r="K24" s="215">
        <f t="shared" si="0"/>
        <v>0</v>
      </c>
      <c r="L24" s="262">
        <f t="shared" si="1"/>
        <v>0</v>
      </c>
    </row>
    <row r="25" spans="1:12" ht="12.75">
      <c r="A25" s="97">
        <v>18</v>
      </c>
      <c r="B25" s="245" t="s">
        <v>18</v>
      </c>
      <c r="C25" s="249" t="s">
        <v>17</v>
      </c>
      <c r="D25" s="261">
        <v>3300</v>
      </c>
      <c r="E25" s="236">
        <f>'Сан.ДУ-1'!BM25</f>
        <v>0</v>
      </c>
      <c r="F25" s="193">
        <f>'Сан.ДУ-1'!BN25</f>
        <v>0</v>
      </c>
      <c r="G25" s="193">
        <f>'Сан.ДУ-2'!BC25</f>
        <v>0</v>
      </c>
      <c r="H25" s="193">
        <f>'Сан.ДУ-2'!BD25</f>
        <v>0</v>
      </c>
      <c r="I25" s="211">
        <f>'Сан.ДУ-3'!BS25</f>
        <v>0</v>
      </c>
      <c r="J25" s="262">
        <f>'Сан.ДУ-3'!BT25</f>
        <v>0</v>
      </c>
      <c r="K25" s="215">
        <f t="shared" si="0"/>
        <v>0</v>
      </c>
      <c r="L25" s="262">
        <f t="shared" si="1"/>
        <v>0</v>
      </c>
    </row>
    <row r="26" spans="1:12" ht="12.75">
      <c r="A26" s="97">
        <v>19</v>
      </c>
      <c r="B26" s="245" t="s">
        <v>20</v>
      </c>
      <c r="C26" s="249" t="s">
        <v>17</v>
      </c>
      <c r="D26" s="261">
        <v>5500</v>
      </c>
      <c r="E26" s="236">
        <f>'Сан.ДУ-1'!BM26</f>
        <v>0</v>
      </c>
      <c r="F26" s="193">
        <f>'Сан.ДУ-1'!BN26</f>
        <v>0</v>
      </c>
      <c r="G26" s="193">
        <f>'Сан.ДУ-2'!BC26</f>
        <v>0</v>
      </c>
      <c r="H26" s="193">
        <f>'Сан.ДУ-2'!BD26</f>
        <v>0</v>
      </c>
      <c r="I26" s="211">
        <f>'Сан.ДУ-3'!BS26</f>
        <v>0</v>
      </c>
      <c r="J26" s="262">
        <f>'Сан.ДУ-3'!BT26</f>
        <v>0</v>
      </c>
      <c r="K26" s="215">
        <f t="shared" si="0"/>
        <v>0</v>
      </c>
      <c r="L26" s="262">
        <f t="shared" si="1"/>
        <v>0</v>
      </c>
    </row>
    <row r="27" spans="1:12" ht="14.25">
      <c r="A27" s="97">
        <v>20</v>
      </c>
      <c r="B27" s="112" t="s">
        <v>73</v>
      </c>
      <c r="C27" s="249"/>
      <c r="D27" s="261"/>
      <c r="E27" s="236">
        <f>'Сан.ДУ-1'!BM27</f>
        <v>0</v>
      </c>
      <c r="F27" s="193">
        <f>'Сан.ДУ-1'!BN27</f>
        <v>0</v>
      </c>
      <c r="G27" s="193">
        <f>'Сан.ДУ-2'!BC27</f>
        <v>0</v>
      </c>
      <c r="H27" s="193">
        <f>'Сан.ДУ-2'!BD27</f>
        <v>0</v>
      </c>
      <c r="I27" s="211">
        <f>'Сан.ДУ-3'!BS27</f>
        <v>0</v>
      </c>
      <c r="J27" s="262">
        <f>'Сан.ДУ-3'!BT27</f>
        <v>0</v>
      </c>
      <c r="K27" s="215">
        <f t="shared" si="0"/>
        <v>0</v>
      </c>
      <c r="L27" s="262">
        <f t="shared" si="1"/>
        <v>0</v>
      </c>
    </row>
    <row r="28" spans="1:12" ht="12.75">
      <c r="A28" s="97">
        <v>21</v>
      </c>
      <c r="B28" s="245" t="s">
        <v>8</v>
      </c>
      <c r="C28" s="249" t="s">
        <v>9</v>
      </c>
      <c r="D28" s="261">
        <v>330</v>
      </c>
      <c r="E28" s="236">
        <f>'Сан.ДУ-1'!BM28</f>
        <v>0</v>
      </c>
      <c r="F28" s="193">
        <f>'Сан.ДУ-1'!BN28</f>
        <v>0</v>
      </c>
      <c r="G28" s="193">
        <f>'Сан.ДУ-2'!BC28</f>
        <v>0</v>
      </c>
      <c r="H28" s="193">
        <f>'Сан.ДУ-2'!BD28</f>
        <v>0</v>
      </c>
      <c r="I28" s="211">
        <f>'Сан.ДУ-3'!BS28</f>
        <v>0</v>
      </c>
      <c r="J28" s="262">
        <f>'Сан.ДУ-3'!BT28</f>
        <v>0</v>
      </c>
      <c r="K28" s="215">
        <f t="shared" si="0"/>
        <v>0</v>
      </c>
      <c r="L28" s="262">
        <f t="shared" si="1"/>
        <v>0</v>
      </c>
    </row>
    <row r="29" spans="1:12" ht="12.75">
      <c r="A29" s="97">
        <v>22</v>
      </c>
      <c r="B29" s="245" t="s">
        <v>10</v>
      </c>
      <c r="C29" s="249" t="s">
        <v>9</v>
      </c>
      <c r="D29" s="261">
        <v>380</v>
      </c>
      <c r="E29" s="236">
        <f>'Сан.ДУ-1'!BM29</f>
        <v>0</v>
      </c>
      <c r="F29" s="193">
        <f>'Сан.ДУ-1'!BN29</f>
        <v>0</v>
      </c>
      <c r="G29" s="193">
        <f>'Сан.ДУ-2'!BC29</f>
        <v>0</v>
      </c>
      <c r="H29" s="193">
        <f>'Сан.ДУ-2'!BD29</f>
        <v>0</v>
      </c>
      <c r="I29" s="211">
        <f>'Сан.ДУ-3'!BS29</f>
        <v>0</v>
      </c>
      <c r="J29" s="262">
        <f>'Сан.ДУ-3'!BT29</f>
        <v>0</v>
      </c>
      <c r="K29" s="215">
        <f t="shared" si="0"/>
        <v>0</v>
      </c>
      <c r="L29" s="262">
        <f t="shared" si="1"/>
        <v>0</v>
      </c>
    </row>
    <row r="30" spans="1:12" ht="12.75">
      <c r="A30" s="97">
        <v>23</v>
      </c>
      <c r="B30" s="245" t="s">
        <v>21</v>
      </c>
      <c r="C30" s="249" t="s">
        <v>9</v>
      </c>
      <c r="D30" s="261">
        <v>480</v>
      </c>
      <c r="E30" s="236">
        <f>'Сан.ДУ-1'!BM30</f>
        <v>0</v>
      </c>
      <c r="F30" s="193">
        <f>'Сан.ДУ-1'!BN30</f>
        <v>0</v>
      </c>
      <c r="G30" s="193">
        <f>'Сан.ДУ-2'!BC30</f>
        <v>0</v>
      </c>
      <c r="H30" s="193">
        <f>'Сан.ДУ-2'!BD30</f>
        <v>0</v>
      </c>
      <c r="I30" s="211">
        <f>'Сан.ДУ-3'!BS30</f>
        <v>0</v>
      </c>
      <c r="J30" s="262">
        <f>'Сан.ДУ-3'!BT30</f>
        <v>0</v>
      </c>
      <c r="K30" s="215">
        <f t="shared" si="0"/>
        <v>0</v>
      </c>
      <c r="L30" s="262">
        <f t="shared" si="1"/>
        <v>0</v>
      </c>
    </row>
    <row r="31" spans="1:12" ht="12.75">
      <c r="A31" s="97">
        <v>24</v>
      </c>
      <c r="B31" s="245" t="s">
        <v>22</v>
      </c>
      <c r="C31" s="249" t="s">
        <v>9</v>
      </c>
      <c r="D31" s="261">
        <v>520</v>
      </c>
      <c r="E31" s="236">
        <f>'Сан.ДУ-1'!BM31</f>
        <v>0</v>
      </c>
      <c r="F31" s="193">
        <f>'Сан.ДУ-1'!BN31</f>
        <v>0</v>
      </c>
      <c r="G31" s="193">
        <f>'Сан.ДУ-2'!BC31</f>
        <v>30</v>
      </c>
      <c r="H31" s="193">
        <f>'Сан.ДУ-2'!BD31</f>
        <v>15600</v>
      </c>
      <c r="I31" s="211">
        <f>'Сан.ДУ-3'!BS31</f>
        <v>0</v>
      </c>
      <c r="J31" s="262">
        <f>'Сан.ДУ-3'!BT31</f>
        <v>0</v>
      </c>
      <c r="K31" s="215">
        <f t="shared" si="0"/>
        <v>30</v>
      </c>
      <c r="L31" s="262">
        <f t="shared" si="1"/>
        <v>15600</v>
      </c>
    </row>
    <row r="32" spans="1:12" ht="12.75">
      <c r="A32" s="97">
        <v>25</v>
      </c>
      <c r="B32" s="245" t="s">
        <v>13</v>
      </c>
      <c r="C32" s="249" t="s">
        <v>9</v>
      </c>
      <c r="D32" s="261">
        <v>550</v>
      </c>
      <c r="E32" s="236">
        <f>'Сан.ДУ-1'!BM32</f>
        <v>0</v>
      </c>
      <c r="F32" s="193">
        <f>'Сан.ДУ-1'!BN32</f>
        <v>0</v>
      </c>
      <c r="G32" s="193">
        <f>'Сан.ДУ-2'!BC32</f>
        <v>0</v>
      </c>
      <c r="H32" s="193">
        <f>'Сан.ДУ-2'!BD32</f>
        <v>0</v>
      </c>
      <c r="I32" s="211">
        <f>'Сан.ДУ-3'!BS32</f>
        <v>90</v>
      </c>
      <c r="J32" s="262">
        <f>'Сан.ДУ-3'!BT32</f>
        <v>49500</v>
      </c>
      <c r="K32" s="215">
        <f t="shared" si="0"/>
        <v>90</v>
      </c>
      <c r="L32" s="262">
        <f t="shared" si="1"/>
        <v>49500</v>
      </c>
    </row>
    <row r="33" spans="1:12" ht="12.75">
      <c r="A33" s="97">
        <v>26</v>
      </c>
      <c r="B33" s="245" t="s">
        <v>23</v>
      </c>
      <c r="C33" s="249" t="s">
        <v>9</v>
      </c>
      <c r="D33" s="261">
        <v>700</v>
      </c>
      <c r="E33" s="236">
        <f>'Сан.ДУ-1'!BM33</f>
        <v>0</v>
      </c>
      <c r="F33" s="193">
        <f>'Сан.ДУ-1'!BN33</f>
        <v>0</v>
      </c>
      <c r="G33" s="193">
        <f>'Сан.ДУ-2'!BC33</f>
        <v>30</v>
      </c>
      <c r="H33" s="193">
        <f>'Сан.ДУ-2'!BD33</f>
        <v>21000</v>
      </c>
      <c r="I33" s="211">
        <f>'Сан.ДУ-3'!BS33</f>
        <v>275</v>
      </c>
      <c r="J33" s="262">
        <f>'Сан.ДУ-3'!BT33</f>
        <v>192500</v>
      </c>
      <c r="K33" s="215">
        <f t="shared" si="0"/>
        <v>305</v>
      </c>
      <c r="L33" s="262">
        <f t="shared" si="1"/>
        <v>213500</v>
      </c>
    </row>
    <row r="34" spans="1:12" ht="12.75">
      <c r="A34" s="97">
        <v>27</v>
      </c>
      <c r="B34" s="245" t="s">
        <v>24</v>
      </c>
      <c r="C34" s="249" t="s">
        <v>9</v>
      </c>
      <c r="D34" s="261">
        <v>870</v>
      </c>
      <c r="E34" s="236">
        <f>'Сан.ДУ-1'!BM34</f>
        <v>0</v>
      </c>
      <c r="F34" s="193">
        <f>'Сан.ДУ-1'!BN34</f>
        <v>0</v>
      </c>
      <c r="G34" s="193">
        <f>'Сан.ДУ-2'!BC34</f>
        <v>0</v>
      </c>
      <c r="H34" s="193">
        <f>'Сан.ДУ-2'!BD34</f>
        <v>0</v>
      </c>
      <c r="I34" s="211">
        <f>'Сан.ДУ-3'!BS34</f>
        <v>75</v>
      </c>
      <c r="J34" s="262">
        <f>'Сан.ДУ-3'!BT34</f>
        <v>65250</v>
      </c>
      <c r="K34" s="215">
        <f t="shared" si="0"/>
        <v>75</v>
      </c>
      <c r="L34" s="262">
        <f t="shared" si="1"/>
        <v>65250</v>
      </c>
    </row>
    <row r="35" spans="1:12" ht="12.75">
      <c r="A35" s="97">
        <v>28</v>
      </c>
      <c r="B35" s="245" t="s">
        <v>136</v>
      </c>
      <c r="C35" s="249" t="s">
        <v>9</v>
      </c>
      <c r="D35" s="261">
        <v>980</v>
      </c>
      <c r="E35" s="236">
        <f>'Сан.ДУ-1'!BM35</f>
        <v>0</v>
      </c>
      <c r="F35" s="193">
        <f>'Сан.ДУ-1'!BN35</f>
        <v>0</v>
      </c>
      <c r="G35" s="193">
        <f>'Сан.ДУ-2'!BC35</f>
        <v>0</v>
      </c>
      <c r="H35" s="193">
        <f>'Сан.ДУ-2'!BD35</f>
        <v>0</v>
      </c>
      <c r="I35" s="211">
        <f>'Сан.ДУ-3'!BS35</f>
        <v>40</v>
      </c>
      <c r="J35" s="262">
        <f>'Сан.ДУ-3'!BT35</f>
        <v>39200</v>
      </c>
      <c r="K35" s="215">
        <f t="shared" si="0"/>
        <v>40</v>
      </c>
      <c r="L35" s="262">
        <f t="shared" si="1"/>
        <v>39200</v>
      </c>
    </row>
    <row r="36" spans="1:12" ht="12.75">
      <c r="A36" s="97">
        <v>29</v>
      </c>
      <c r="B36" s="245" t="s">
        <v>25</v>
      </c>
      <c r="C36" s="249"/>
      <c r="D36" s="261"/>
      <c r="E36" s="236">
        <f>'Сан.ДУ-1'!BM36</f>
        <v>0</v>
      </c>
      <c r="F36" s="193">
        <f>'Сан.ДУ-1'!BN36</f>
        <v>0</v>
      </c>
      <c r="G36" s="193">
        <f>'Сан.ДУ-2'!BC36</f>
        <v>0</v>
      </c>
      <c r="H36" s="193">
        <f>'Сан.ДУ-2'!BD36</f>
        <v>0</v>
      </c>
      <c r="I36" s="211">
        <f>'Сан.ДУ-3'!BS36</f>
        <v>0</v>
      </c>
      <c r="J36" s="262">
        <f>'Сан.ДУ-3'!BT36</f>
        <v>0</v>
      </c>
      <c r="K36" s="215">
        <f t="shared" si="0"/>
        <v>0</v>
      </c>
      <c r="L36" s="262">
        <f t="shared" si="1"/>
        <v>0</v>
      </c>
    </row>
    <row r="37" spans="1:12" ht="12.75">
      <c r="A37" s="97">
        <v>30</v>
      </c>
      <c r="B37" s="245" t="s">
        <v>8</v>
      </c>
      <c r="C37" s="249" t="s">
        <v>26</v>
      </c>
      <c r="D37" s="261">
        <v>200</v>
      </c>
      <c r="E37" s="236">
        <f>'Сан.ДУ-1'!BM37</f>
        <v>0</v>
      </c>
      <c r="F37" s="193">
        <f>'Сан.ДУ-1'!BN37</f>
        <v>0</v>
      </c>
      <c r="G37" s="193">
        <f>'Сан.ДУ-2'!BC37</f>
        <v>0</v>
      </c>
      <c r="H37" s="193">
        <f>'Сан.ДУ-2'!BD37</f>
        <v>0</v>
      </c>
      <c r="I37" s="211">
        <f>'Сан.ДУ-3'!BS37</f>
        <v>30</v>
      </c>
      <c r="J37" s="262">
        <f>'Сан.ДУ-3'!BT37</f>
        <v>6000</v>
      </c>
      <c r="K37" s="215">
        <f t="shared" si="0"/>
        <v>30</v>
      </c>
      <c r="L37" s="262">
        <f t="shared" si="1"/>
        <v>6000</v>
      </c>
    </row>
    <row r="38" spans="1:12" ht="12.75">
      <c r="A38" s="97">
        <v>31</v>
      </c>
      <c r="B38" s="245" t="s">
        <v>10</v>
      </c>
      <c r="C38" s="249" t="s">
        <v>26</v>
      </c>
      <c r="D38" s="261">
        <v>250</v>
      </c>
      <c r="E38" s="236">
        <f>'Сан.ДУ-1'!BM38</f>
        <v>0</v>
      </c>
      <c r="F38" s="193">
        <f>'Сан.ДУ-1'!BN38</f>
        <v>0</v>
      </c>
      <c r="G38" s="193">
        <f>'Сан.ДУ-2'!BC38</f>
        <v>0</v>
      </c>
      <c r="H38" s="193">
        <f>'Сан.ДУ-2'!BD38</f>
        <v>0</v>
      </c>
      <c r="I38" s="211">
        <f>'Сан.ДУ-3'!BS38</f>
        <v>0</v>
      </c>
      <c r="J38" s="262">
        <f>'Сан.ДУ-3'!BT38</f>
        <v>0</v>
      </c>
      <c r="K38" s="215">
        <f t="shared" si="0"/>
        <v>0</v>
      </c>
      <c r="L38" s="262">
        <f t="shared" si="1"/>
        <v>0</v>
      </c>
    </row>
    <row r="39" spans="1:12" ht="12.75">
      <c r="A39" s="97">
        <v>32</v>
      </c>
      <c r="B39" s="245" t="s">
        <v>11</v>
      </c>
      <c r="C39" s="249" t="s">
        <v>26</v>
      </c>
      <c r="D39" s="261">
        <v>300</v>
      </c>
      <c r="E39" s="236">
        <f>'Сан.ДУ-1'!BM39</f>
        <v>0</v>
      </c>
      <c r="F39" s="193">
        <f>'Сан.ДУ-1'!BN39</f>
        <v>0</v>
      </c>
      <c r="G39" s="193">
        <f>'Сан.ДУ-2'!BC39</f>
        <v>0</v>
      </c>
      <c r="H39" s="193">
        <f>'Сан.ДУ-2'!BD39</f>
        <v>0</v>
      </c>
      <c r="I39" s="211">
        <f>'Сан.ДУ-3'!BS39</f>
        <v>0</v>
      </c>
      <c r="J39" s="262">
        <f>'Сан.ДУ-3'!BT39</f>
        <v>0</v>
      </c>
      <c r="K39" s="215">
        <f t="shared" si="0"/>
        <v>0</v>
      </c>
      <c r="L39" s="262">
        <f t="shared" si="1"/>
        <v>0</v>
      </c>
    </row>
    <row r="40" spans="1:12" ht="12.75">
      <c r="A40" s="97">
        <v>33</v>
      </c>
      <c r="B40" s="245" t="s">
        <v>12</v>
      </c>
      <c r="C40" s="249" t="s">
        <v>26</v>
      </c>
      <c r="D40" s="261">
        <v>350</v>
      </c>
      <c r="E40" s="236">
        <f>'Сан.ДУ-1'!BM40</f>
        <v>0</v>
      </c>
      <c r="F40" s="193">
        <f>'Сан.ДУ-1'!BN40</f>
        <v>0</v>
      </c>
      <c r="G40" s="193">
        <f>'Сан.ДУ-2'!BC40</f>
        <v>0</v>
      </c>
      <c r="H40" s="193">
        <f>'Сан.ДУ-2'!BD40</f>
        <v>0</v>
      </c>
      <c r="I40" s="211">
        <f>'Сан.ДУ-3'!BS40</f>
        <v>0</v>
      </c>
      <c r="J40" s="262">
        <f>'Сан.ДУ-3'!BT40</f>
        <v>0</v>
      </c>
      <c r="K40" s="215">
        <f aca="true" t="shared" si="2" ref="K40:K71">E40+G40+I40</f>
        <v>0</v>
      </c>
      <c r="L40" s="262">
        <f aca="true" t="shared" si="3" ref="L40:L71">F40+H40+J40</f>
        <v>0</v>
      </c>
    </row>
    <row r="41" spans="1:12" ht="12.75">
      <c r="A41" s="97">
        <v>34</v>
      </c>
      <c r="B41" s="245" t="s">
        <v>13</v>
      </c>
      <c r="C41" s="249" t="s">
        <v>26</v>
      </c>
      <c r="D41" s="261">
        <v>400</v>
      </c>
      <c r="E41" s="236">
        <f>'Сан.ДУ-1'!BM41</f>
        <v>0</v>
      </c>
      <c r="F41" s="193">
        <f>'Сан.ДУ-1'!BN41</f>
        <v>0</v>
      </c>
      <c r="G41" s="193">
        <f>'Сан.ДУ-2'!BC41</f>
        <v>0</v>
      </c>
      <c r="H41" s="193">
        <f>'Сан.ДУ-2'!BD41</f>
        <v>0</v>
      </c>
      <c r="I41" s="211">
        <f>'Сан.ДУ-3'!BS41</f>
        <v>0</v>
      </c>
      <c r="J41" s="262">
        <f>'Сан.ДУ-3'!BT41</f>
        <v>0</v>
      </c>
      <c r="K41" s="215">
        <f t="shared" si="2"/>
        <v>0</v>
      </c>
      <c r="L41" s="262">
        <f t="shared" si="3"/>
        <v>0</v>
      </c>
    </row>
    <row r="42" spans="1:12" ht="12.75">
      <c r="A42" s="97">
        <v>35</v>
      </c>
      <c r="B42" s="246" t="s">
        <v>137</v>
      </c>
      <c r="C42" s="249" t="s">
        <v>26</v>
      </c>
      <c r="D42" s="261">
        <v>500</v>
      </c>
      <c r="E42" s="236">
        <f>'Сан.ДУ-1'!BM42</f>
        <v>0</v>
      </c>
      <c r="F42" s="193">
        <f>'Сан.ДУ-1'!BN42</f>
        <v>0</v>
      </c>
      <c r="G42" s="193">
        <f>'Сан.ДУ-2'!BC42</f>
        <v>0</v>
      </c>
      <c r="H42" s="193">
        <f>'Сан.ДУ-2'!BD42</f>
        <v>0</v>
      </c>
      <c r="I42" s="211">
        <f>'Сан.ДУ-3'!BS42</f>
        <v>0</v>
      </c>
      <c r="J42" s="262">
        <f>'Сан.ДУ-3'!BT42</f>
        <v>0</v>
      </c>
      <c r="K42" s="215">
        <f t="shared" si="2"/>
        <v>0</v>
      </c>
      <c r="L42" s="262">
        <f t="shared" si="3"/>
        <v>0</v>
      </c>
    </row>
    <row r="43" spans="1:12" ht="12.75">
      <c r="A43" s="97">
        <v>36</v>
      </c>
      <c r="B43" s="245" t="s">
        <v>19</v>
      </c>
      <c r="C43" s="249"/>
      <c r="D43" s="261"/>
      <c r="E43" s="236">
        <f>'Сан.ДУ-1'!BM43</f>
        <v>0</v>
      </c>
      <c r="F43" s="193">
        <f>'Сан.ДУ-1'!BN43</f>
        <v>0</v>
      </c>
      <c r="G43" s="193">
        <f>'Сан.ДУ-2'!BC43</f>
        <v>0</v>
      </c>
      <c r="H43" s="193">
        <f>'Сан.ДУ-2'!BD43</f>
        <v>0</v>
      </c>
      <c r="I43" s="211">
        <f>'Сан.ДУ-3'!BS43</f>
        <v>0</v>
      </c>
      <c r="J43" s="262">
        <f>'Сан.ДУ-3'!BT43</f>
        <v>0</v>
      </c>
      <c r="K43" s="215">
        <f t="shared" si="2"/>
        <v>0</v>
      </c>
      <c r="L43" s="262">
        <f t="shared" si="3"/>
        <v>0</v>
      </c>
    </row>
    <row r="44" spans="1:12" ht="12.75">
      <c r="A44" s="97">
        <v>37</v>
      </c>
      <c r="B44" s="245" t="s">
        <v>18</v>
      </c>
      <c r="C44" s="249" t="s">
        <v>26</v>
      </c>
      <c r="D44" s="261">
        <v>3300</v>
      </c>
      <c r="E44" s="236">
        <f>'Сан.ДУ-1'!BM44</f>
        <v>0</v>
      </c>
      <c r="F44" s="193">
        <f>'Сан.ДУ-1'!BN44</f>
        <v>0</v>
      </c>
      <c r="G44" s="193">
        <f>'Сан.ДУ-2'!BC44</f>
        <v>0</v>
      </c>
      <c r="H44" s="193">
        <f>'Сан.ДУ-2'!BD44</f>
        <v>0</v>
      </c>
      <c r="I44" s="211">
        <f>'Сан.ДУ-3'!BS44</f>
        <v>0</v>
      </c>
      <c r="J44" s="262">
        <f>'Сан.ДУ-3'!BT44</f>
        <v>0</v>
      </c>
      <c r="K44" s="215">
        <f t="shared" si="2"/>
        <v>0</v>
      </c>
      <c r="L44" s="262">
        <f t="shared" si="3"/>
        <v>0</v>
      </c>
    </row>
    <row r="45" spans="1:12" ht="12.75">
      <c r="A45" s="97">
        <v>38</v>
      </c>
      <c r="B45" s="245" t="s">
        <v>20</v>
      </c>
      <c r="C45" s="249" t="s">
        <v>26</v>
      </c>
      <c r="D45" s="261">
        <v>5500</v>
      </c>
      <c r="E45" s="236">
        <f>'Сан.ДУ-1'!BM45</f>
        <v>0</v>
      </c>
      <c r="F45" s="193">
        <f>'Сан.ДУ-1'!BN45</f>
        <v>0</v>
      </c>
      <c r="G45" s="193">
        <f>'Сан.ДУ-2'!BC45</f>
        <v>0</v>
      </c>
      <c r="H45" s="193">
        <f>'Сан.ДУ-2'!BD45</f>
        <v>0</v>
      </c>
      <c r="I45" s="211">
        <f>'Сан.ДУ-3'!BS45</f>
        <v>0</v>
      </c>
      <c r="J45" s="262">
        <f>'Сан.ДУ-3'!BT45</f>
        <v>0</v>
      </c>
      <c r="K45" s="215">
        <f t="shared" si="2"/>
        <v>0</v>
      </c>
      <c r="L45" s="262">
        <f t="shared" si="3"/>
        <v>0</v>
      </c>
    </row>
    <row r="46" spans="1:12" ht="14.25">
      <c r="A46" s="97">
        <v>39</v>
      </c>
      <c r="B46" s="69" t="s">
        <v>74</v>
      </c>
      <c r="C46" s="250"/>
      <c r="D46" s="264"/>
      <c r="E46" s="236">
        <f>'Сан.ДУ-1'!BM46</f>
        <v>0</v>
      </c>
      <c r="F46" s="193">
        <f>'Сан.ДУ-1'!BN46</f>
        <v>0</v>
      </c>
      <c r="G46" s="193">
        <f>'Сан.ДУ-2'!BC46</f>
        <v>0</v>
      </c>
      <c r="H46" s="193">
        <f>'Сан.ДУ-2'!BD46</f>
        <v>0</v>
      </c>
      <c r="I46" s="211">
        <f>'Сан.ДУ-3'!BS46</f>
        <v>0</v>
      </c>
      <c r="J46" s="262">
        <f>'Сан.ДУ-3'!BT46</f>
        <v>0</v>
      </c>
      <c r="K46" s="215">
        <f t="shared" si="2"/>
        <v>0</v>
      </c>
      <c r="L46" s="262">
        <f t="shared" si="3"/>
        <v>0</v>
      </c>
    </row>
    <row r="47" spans="1:12" ht="14.25">
      <c r="A47" s="97">
        <v>40</v>
      </c>
      <c r="B47" s="540" t="s">
        <v>8</v>
      </c>
      <c r="C47" s="250" t="s">
        <v>9</v>
      </c>
      <c r="D47" s="264">
        <v>330</v>
      </c>
      <c r="E47" s="236">
        <f>'Сан.ДУ-1'!BM47</f>
        <v>0</v>
      </c>
      <c r="F47" s="193">
        <f>'Сан.ДУ-1'!BN47</f>
        <v>0</v>
      </c>
      <c r="G47" s="193">
        <f>'Сан.ДУ-2'!BC47</f>
        <v>0</v>
      </c>
      <c r="H47" s="193">
        <f>'Сан.ДУ-2'!BD47</f>
        <v>0</v>
      </c>
      <c r="I47" s="211">
        <f>'Сан.ДУ-3'!BS47</f>
        <v>0</v>
      </c>
      <c r="J47" s="262">
        <f>'Сан.ДУ-3'!BT47</f>
        <v>0</v>
      </c>
      <c r="K47" s="215">
        <f t="shared" si="2"/>
        <v>0</v>
      </c>
      <c r="L47" s="262">
        <f t="shared" si="3"/>
        <v>0</v>
      </c>
    </row>
    <row r="48" spans="1:12" ht="12.75">
      <c r="A48" s="97">
        <v>41</v>
      </c>
      <c r="B48" s="244" t="s">
        <v>10</v>
      </c>
      <c r="C48" s="250" t="s">
        <v>9</v>
      </c>
      <c r="D48" s="264">
        <v>380</v>
      </c>
      <c r="E48" s="236">
        <f>'Сан.ДУ-1'!BM48</f>
        <v>0</v>
      </c>
      <c r="F48" s="193">
        <f>'Сан.ДУ-1'!BN48</f>
        <v>0</v>
      </c>
      <c r="G48" s="193">
        <f>'Сан.ДУ-2'!BC48</f>
        <v>0</v>
      </c>
      <c r="H48" s="193">
        <f>'Сан.ДУ-2'!BD48</f>
        <v>0</v>
      </c>
      <c r="I48" s="211">
        <f>'Сан.ДУ-3'!BS48</f>
        <v>0</v>
      </c>
      <c r="J48" s="262">
        <f>'Сан.ДУ-3'!BT48</f>
        <v>0</v>
      </c>
      <c r="K48" s="215">
        <f t="shared" si="2"/>
        <v>0</v>
      </c>
      <c r="L48" s="262">
        <f t="shared" si="3"/>
        <v>0</v>
      </c>
    </row>
    <row r="49" spans="1:12" ht="12.75">
      <c r="A49" s="97">
        <v>42</v>
      </c>
      <c r="B49" s="244" t="s">
        <v>11</v>
      </c>
      <c r="C49" s="250" t="s">
        <v>9</v>
      </c>
      <c r="D49" s="264">
        <v>480</v>
      </c>
      <c r="E49" s="236">
        <f>'Сан.ДУ-1'!BM49</f>
        <v>0</v>
      </c>
      <c r="F49" s="193">
        <f>'Сан.ДУ-1'!BN49</f>
        <v>0</v>
      </c>
      <c r="G49" s="193">
        <f>'Сан.ДУ-2'!BC49</f>
        <v>0</v>
      </c>
      <c r="H49" s="193">
        <f>'Сан.ДУ-2'!BD49</f>
        <v>0</v>
      </c>
      <c r="I49" s="211">
        <f>'Сан.ДУ-3'!BS49</f>
        <v>0</v>
      </c>
      <c r="J49" s="262">
        <f>'Сан.ДУ-3'!BT49</f>
        <v>0</v>
      </c>
      <c r="K49" s="215">
        <f t="shared" si="2"/>
        <v>0</v>
      </c>
      <c r="L49" s="262">
        <f t="shared" si="3"/>
        <v>0</v>
      </c>
    </row>
    <row r="50" spans="1:12" ht="12.75">
      <c r="A50" s="97">
        <v>43</v>
      </c>
      <c r="B50" s="244" t="s">
        <v>12</v>
      </c>
      <c r="C50" s="250" t="s">
        <v>9</v>
      </c>
      <c r="D50" s="264">
        <v>520</v>
      </c>
      <c r="E50" s="236">
        <f>'Сан.ДУ-1'!BM50</f>
        <v>0</v>
      </c>
      <c r="F50" s="193">
        <f>'Сан.ДУ-1'!BN50</f>
        <v>0</v>
      </c>
      <c r="G50" s="193">
        <f>'Сан.ДУ-2'!BC50</f>
        <v>0</v>
      </c>
      <c r="H50" s="193">
        <f>'Сан.ДУ-2'!BD50</f>
        <v>0</v>
      </c>
      <c r="I50" s="211">
        <f>'Сан.ДУ-3'!BS50</f>
        <v>80</v>
      </c>
      <c r="J50" s="262">
        <f>'Сан.ДУ-3'!BT50</f>
        <v>41600</v>
      </c>
      <c r="K50" s="215">
        <f t="shared" si="2"/>
        <v>80</v>
      </c>
      <c r="L50" s="262">
        <f t="shared" si="3"/>
        <v>41600</v>
      </c>
    </row>
    <row r="51" spans="1:12" ht="12.75">
      <c r="A51" s="97">
        <v>44</v>
      </c>
      <c r="B51" s="244" t="s">
        <v>27</v>
      </c>
      <c r="C51" s="250" t="s">
        <v>9</v>
      </c>
      <c r="D51" s="264">
        <v>550</v>
      </c>
      <c r="E51" s="236">
        <f>'Сан.ДУ-1'!BM51</f>
        <v>0</v>
      </c>
      <c r="F51" s="193">
        <f>'Сан.ДУ-1'!BN51</f>
        <v>0</v>
      </c>
      <c r="G51" s="193">
        <f>'Сан.ДУ-2'!BC51</f>
        <v>0</v>
      </c>
      <c r="H51" s="193">
        <f>'Сан.ДУ-2'!BD51</f>
        <v>0</v>
      </c>
      <c r="I51" s="211">
        <f>'Сан.ДУ-3'!BS51</f>
        <v>0</v>
      </c>
      <c r="J51" s="262">
        <f>'Сан.ДУ-3'!BT51</f>
        <v>0</v>
      </c>
      <c r="K51" s="215">
        <f t="shared" si="2"/>
        <v>0</v>
      </c>
      <c r="L51" s="262">
        <f t="shared" si="3"/>
        <v>0</v>
      </c>
    </row>
    <row r="52" spans="1:12" ht="12.75">
      <c r="A52" s="97">
        <v>45</v>
      </c>
      <c r="B52" s="244" t="s">
        <v>14</v>
      </c>
      <c r="C52" s="250" t="s">
        <v>9</v>
      </c>
      <c r="D52" s="261">
        <v>700</v>
      </c>
      <c r="E52" s="236">
        <f>'Сан.ДУ-1'!BM52</f>
        <v>270</v>
      </c>
      <c r="F52" s="193">
        <f>'Сан.ДУ-1'!BN52</f>
        <v>189000</v>
      </c>
      <c r="G52" s="193">
        <f>'Сан.ДУ-2'!BC52</f>
        <v>0</v>
      </c>
      <c r="H52" s="193">
        <f>'Сан.ДУ-2'!BD52</f>
        <v>0</v>
      </c>
      <c r="I52" s="211">
        <f>'Сан.ДУ-3'!BS52</f>
        <v>145</v>
      </c>
      <c r="J52" s="262">
        <f>'Сан.ДУ-3'!BT52</f>
        <v>101500</v>
      </c>
      <c r="K52" s="215">
        <f t="shared" si="2"/>
        <v>415</v>
      </c>
      <c r="L52" s="262">
        <f t="shared" si="3"/>
        <v>290500</v>
      </c>
    </row>
    <row r="53" spans="1:12" ht="12.75">
      <c r="A53" s="97">
        <v>46</v>
      </c>
      <c r="B53" s="244" t="s">
        <v>15</v>
      </c>
      <c r="C53" s="250" t="s">
        <v>9</v>
      </c>
      <c r="D53" s="261">
        <v>870</v>
      </c>
      <c r="E53" s="236">
        <f>'Сан.ДУ-1'!BM53</f>
        <v>160</v>
      </c>
      <c r="F53" s="193">
        <f>'Сан.ДУ-1'!BN53</f>
        <v>139200</v>
      </c>
      <c r="G53" s="193">
        <f>'Сан.ДУ-2'!BC53</f>
        <v>0</v>
      </c>
      <c r="H53" s="193">
        <f>'Сан.ДУ-2'!BD53</f>
        <v>0</v>
      </c>
      <c r="I53" s="211">
        <f>'Сан.ДУ-3'!BS53</f>
        <v>40</v>
      </c>
      <c r="J53" s="262">
        <f>'Сан.ДУ-3'!BT53</f>
        <v>34800</v>
      </c>
      <c r="K53" s="215">
        <f t="shared" si="2"/>
        <v>200</v>
      </c>
      <c r="L53" s="262">
        <f t="shared" si="3"/>
        <v>174000</v>
      </c>
    </row>
    <row r="54" spans="1:12" ht="12.75">
      <c r="A54" s="97">
        <v>47</v>
      </c>
      <c r="B54" s="244" t="s">
        <v>84</v>
      </c>
      <c r="C54" s="250" t="s">
        <v>9</v>
      </c>
      <c r="D54" s="261">
        <v>980</v>
      </c>
      <c r="E54" s="236">
        <f>'Сан.ДУ-1'!BM54</f>
        <v>0</v>
      </c>
      <c r="F54" s="193">
        <f>'Сан.ДУ-1'!BN54</f>
        <v>0</v>
      </c>
      <c r="G54" s="193">
        <f>'Сан.ДУ-2'!BC54</f>
        <v>0</v>
      </c>
      <c r="H54" s="193">
        <f>'Сан.ДУ-2'!BD54</f>
        <v>0</v>
      </c>
      <c r="I54" s="211">
        <f>'Сан.ДУ-3'!BS54</f>
        <v>0</v>
      </c>
      <c r="J54" s="262">
        <f>'Сан.ДУ-3'!BT54</f>
        <v>0</v>
      </c>
      <c r="K54" s="215">
        <f t="shared" si="2"/>
        <v>0</v>
      </c>
      <c r="L54" s="262">
        <f t="shared" si="3"/>
        <v>0</v>
      </c>
    </row>
    <row r="55" spans="1:12" ht="12.75">
      <c r="A55" s="97">
        <v>48</v>
      </c>
      <c r="B55" s="244" t="s">
        <v>25</v>
      </c>
      <c r="C55" s="250"/>
      <c r="D55" s="264"/>
      <c r="E55" s="236">
        <f>'Сан.ДУ-1'!BM55</f>
        <v>0</v>
      </c>
      <c r="F55" s="193">
        <f>'Сан.ДУ-1'!BN55</f>
        <v>0</v>
      </c>
      <c r="G55" s="193">
        <f>'Сан.ДУ-2'!BC55</f>
        <v>0</v>
      </c>
      <c r="H55" s="193">
        <f>'Сан.ДУ-2'!BD55</f>
        <v>0</v>
      </c>
      <c r="I55" s="211">
        <f>'Сан.ДУ-3'!BS55</f>
        <v>0</v>
      </c>
      <c r="J55" s="262">
        <f>'Сан.ДУ-3'!BT55</f>
        <v>0</v>
      </c>
      <c r="K55" s="215">
        <f t="shared" si="2"/>
        <v>0</v>
      </c>
      <c r="L55" s="262">
        <f t="shared" si="3"/>
        <v>0</v>
      </c>
    </row>
    <row r="56" spans="1:12" ht="12.75">
      <c r="A56" s="97">
        <v>49</v>
      </c>
      <c r="B56" s="244" t="s">
        <v>8</v>
      </c>
      <c r="C56" s="250" t="s">
        <v>26</v>
      </c>
      <c r="D56" s="261">
        <v>200</v>
      </c>
      <c r="E56" s="236">
        <f>'Сан.ДУ-1'!BM56</f>
        <v>0</v>
      </c>
      <c r="F56" s="193">
        <f>'Сан.ДУ-1'!BN56</f>
        <v>0</v>
      </c>
      <c r="G56" s="193">
        <f>'Сан.ДУ-2'!BC56</f>
        <v>0</v>
      </c>
      <c r="H56" s="193">
        <f>'Сан.ДУ-2'!BD56</f>
        <v>0</v>
      </c>
      <c r="I56" s="211">
        <f>'Сан.ДУ-3'!BS56</f>
        <v>70</v>
      </c>
      <c r="J56" s="262">
        <f>'Сан.ДУ-3'!BT56</f>
        <v>14000</v>
      </c>
      <c r="K56" s="215">
        <f t="shared" si="2"/>
        <v>70</v>
      </c>
      <c r="L56" s="262">
        <f t="shared" si="3"/>
        <v>14000</v>
      </c>
    </row>
    <row r="57" spans="1:12" ht="12.75">
      <c r="A57" s="97">
        <v>50</v>
      </c>
      <c r="B57" s="244" t="s">
        <v>10</v>
      </c>
      <c r="C57" s="250" t="s">
        <v>26</v>
      </c>
      <c r="D57" s="261">
        <v>250</v>
      </c>
      <c r="E57" s="236">
        <f>'Сан.ДУ-1'!BM57</f>
        <v>0</v>
      </c>
      <c r="F57" s="193">
        <f>'Сан.ДУ-1'!BN57</f>
        <v>0</v>
      </c>
      <c r="G57" s="193">
        <f>'Сан.ДУ-2'!BC57</f>
        <v>0</v>
      </c>
      <c r="H57" s="193">
        <f>'Сан.ДУ-2'!BD57</f>
        <v>0</v>
      </c>
      <c r="I57" s="211">
        <f>'Сан.ДУ-3'!BS57</f>
        <v>0</v>
      </c>
      <c r="J57" s="262">
        <f>'Сан.ДУ-3'!BT57</f>
        <v>0</v>
      </c>
      <c r="K57" s="215">
        <f t="shared" si="2"/>
        <v>0</v>
      </c>
      <c r="L57" s="262">
        <f t="shared" si="3"/>
        <v>0</v>
      </c>
    </row>
    <row r="58" spans="1:12" ht="12.75">
      <c r="A58" s="97">
        <v>51</v>
      </c>
      <c r="B58" s="244" t="s">
        <v>11</v>
      </c>
      <c r="C58" s="250" t="s">
        <v>26</v>
      </c>
      <c r="D58" s="261">
        <v>300</v>
      </c>
      <c r="E58" s="236">
        <f>'Сан.ДУ-1'!BM58</f>
        <v>0</v>
      </c>
      <c r="F58" s="193">
        <f>'Сан.ДУ-1'!BN58</f>
        <v>0</v>
      </c>
      <c r="G58" s="193">
        <f>'Сан.ДУ-2'!BC58</f>
        <v>0</v>
      </c>
      <c r="H58" s="193">
        <f>'Сан.ДУ-2'!BD58</f>
        <v>0</v>
      </c>
      <c r="I58" s="211">
        <f>'Сан.ДУ-3'!BS58</f>
        <v>0</v>
      </c>
      <c r="J58" s="262">
        <f>'Сан.ДУ-3'!BT58</f>
        <v>0</v>
      </c>
      <c r="K58" s="215">
        <f t="shared" si="2"/>
        <v>0</v>
      </c>
      <c r="L58" s="262">
        <f t="shared" si="3"/>
        <v>0</v>
      </c>
    </row>
    <row r="59" spans="1:12" ht="12.75">
      <c r="A59" s="97">
        <v>52</v>
      </c>
      <c r="B59" s="244" t="s">
        <v>12</v>
      </c>
      <c r="C59" s="250" t="s">
        <v>26</v>
      </c>
      <c r="D59" s="261">
        <v>350</v>
      </c>
      <c r="E59" s="236">
        <f>'Сан.ДУ-1'!BM59</f>
        <v>0</v>
      </c>
      <c r="F59" s="193">
        <f>'Сан.ДУ-1'!BN59</f>
        <v>0</v>
      </c>
      <c r="G59" s="193">
        <f>'Сан.ДУ-2'!BC59</f>
        <v>0</v>
      </c>
      <c r="H59" s="193">
        <f>'Сан.ДУ-2'!BD59</f>
        <v>0</v>
      </c>
      <c r="I59" s="211">
        <f>'Сан.ДУ-3'!BS59</f>
        <v>0</v>
      </c>
      <c r="J59" s="262">
        <f>'Сан.ДУ-3'!BT59</f>
        <v>0</v>
      </c>
      <c r="K59" s="215">
        <f t="shared" si="2"/>
        <v>0</v>
      </c>
      <c r="L59" s="262">
        <f t="shared" si="3"/>
        <v>0</v>
      </c>
    </row>
    <row r="60" spans="1:12" ht="12.75">
      <c r="A60" s="97">
        <v>53</v>
      </c>
      <c r="B60" s="244" t="s">
        <v>13</v>
      </c>
      <c r="C60" s="250" t="s">
        <v>26</v>
      </c>
      <c r="D60" s="261">
        <v>400</v>
      </c>
      <c r="E60" s="236">
        <f>'Сан.ДУ-1'!BM60</f>
        <v>0</v>
      </c>
      <c r="F60" s="193">
        <f>'Сан.ДУ-1'!BN60</f>
        <v>0</v>
      </c>
      <c r="G60" s="193">
        <f>'Сан.ДУ-2'!BC60</f>
        <v>0</v>
      </c>
      <c r="H60" s="193">
        <f>'Сан.ДУ-2'!BD60</f>
        <v>0</v>
      </c>
      <c r="I60" s="211">
        <f>'Сан.ДУ-3'!BS60</f>
        <v>0</v>
      </c>
      <c r="J60" s="262">
        <f>'Сан.ДУ-3'!BT60</f>
        <v>0</v>
      </c>
      <c r="K60" s="215">
        <f t="shared" si="2"/>
        <v>0</v>
      </c>
      <c r="L60" s="262">
        <f t="shared" si="3"/>
        <v>0</v>
      </c>
    </row>
    <row r="61" spans="1:12" ht="12.75">
      <c r="A61" s="97">
        <v>54</v>
      </c>
      <c r="B61" s="244" t="s">
        <v>19</v>
      </c>
      <c r="C61" s="250"/>
      <c r="D61" s="264"/>
      <c r="E61" s="236">
        <f>'Сан.ДУ-1'!BM61</f>
        <v>0</v>
      </c>
      <c r="F61" s="193">
        <f>'Сан.ДУ-1'!BN61</f>
        <v>0</v>
      </c>
      <c r="G61" s="193">
        <f>'Сан.ДУ-2'!BC61</f>
        <v>0</v>
      </c>
      <c r="H61" s="193">
        <f>'Сан.ДУ-2'!BD61</f>
        <v>0</v>
      </c>
      <c r="I61" s="211">
        <f>'Сан.ДУ-3'!BS61</f>
        <v>0</v>
      </c>
      <c r="J61" s="262">
        <f>'Сан.ДУ-3'!BT61</f>
        <v>0</v>
      </c>
      <c r="K61" s="215">
        <f t="shared" si="2"/>
        <v>0</v>
      </c>
      <c r="L61" s="262">
        <f t="shared" si="3"/>
        <v>0</v>
      </c>
    </row>
    <row r="62" spans="1:12" ht="12.75">
      <c r="A62" s="97">
        <v>55</v>
      </c>
      <c r="B62" s="244" t="s">
        <v>18</v>
      </c>
      <c r="C62" s="250" t="s">
        <v>26</v>
      </c>
      <c r="D62" s="264">
        <v>3300</v>
      </c>
      <c r="E62" s="236">
        <f>'Сан.ДУ-1'!BM62</f>
        <v>0</v>
      </c>
      <c r="F62" s="193">
        <f>'Сан.ДУ-1'!BN62</f>
        <v>0</v>
      </c>
      <c r="G62" s="193">
        <f>'Сан.ДУ-2'!BC62</f>
        <v>0</v>
      </c>
      <c r="H62" s="193">
        <f>'Сан.ДУ-2'!BD62</f>
        <v>0</v>
      </c>
      <c r="I62" s="211">
        <f>'Сан.ДУ-3'!BS62</f>
        <v>4</v>
      </c>
      <c r="J62" s="262">
        <f>'Сан.ДУ-3'!BT62</f>
        <v>13200</v>
      </c>
      <c r="K62" s="215">
        <f t="shared" si="2"/>
        <v>4</v>
      </c>
      <c r="L62" s="262">
        <f t="shared" si="3"/>
        <v>13200</v>
      </c>
    </row>
    <row r="63" spans="1:12" ht="12.75">
      <c r="A63" s="97">
        <v>56</v>
      </c>
      <c r="B63" s="244" t="s">
        <v>28</v>
      </c>
      <c r="C63" s="250" t="s">
        <v>26</v>
      </c>
      <c r="D63" s="264">
        <v>5500</v>
      </c>
      <c r="E63" s="236">
        <f>'Сан.ДУ-1'!BM63</f>
        <v>0</v>
      </c>
      <c r="F63" s="193">
        <f>'Сан.ДУ-1'!BN63</f>
        <v>0</v>
      </c>
      <c r="G63" s="193">
        <f>'Сан.ДУ-2'!BC63</f>
        <v>0</v>
      </c>
      <c r="H63" s="193">
        <f>'Сан.ДУ-2'!BD63</f>
        <v>0</v>
      </c>
      <c r="I63" s="211">
        <f>'Сан.ДУ-3'!BS63</f>
        <v>3</v>
      </c>
      <c r="J63" s="262">
        <f>'Сан.ДУ-3'!BT63</f>
        <v>16500</v>
      </c>
      <c r="K63" s="215">
        <f t="shared" si="2"/>
        <v>3</v>
      </c>
      <c r="L63" s="262">
        <f t="shared" si="3"/>
        <v>16500</v>
      </c>
    </row>
    <row r="64" spans="1:12" ht="12.75">
      <c r="A64" s="97">
        <v>57</v>
      </c>
      <c r="B64" s="244" t="s">
        <v>29</v>
      </c>
      <c r="C64" s="250" t="s">
        <v>26</v>
      </c>
      <c r="D64" s="264">
        <v>6000</v>
      </c>
      <c r="E64" s="236">
        <f>'Сан.ДУ-1'!BM64</f>
        <v>0</v>
      </c>
      <c r="F64" s="193">
        <f>'Сан.ДУ-1'!BN64</f>
        <v>0</v>
      </c>
      <c r="G64" s="193">
        <f>'Сан.ДУ-2'!BC64</f>
        <v>0</v>
      </c>
      <c r="H64" s="193">
        <f>'Сан.ДУ-2'!BD64</f>
        <v>0</v>
      </c>
      <c r="I64" s="211">
        <f>'Сан.ДУ-3'!BS64</f>
        <v>0</v>
      </c>
      <c r="J64" s="262">
        <f>'Сан.ДУ-3'!BT64</f>
        <v>0</v>
      </c>
      <c r="K64" s="215">
        <f t="shared" si="2"/>
        <v>0</v>
      </c>
      <c r="L64" s="262">
        <f t="shared" si="3"/>
        <v>0</v>
      </c>
    </row>
    <row r="65" spans="1:12" ht="12.75">
      <c r="A65" s="97">
        <v>58</v>
      </c>
      <c r="B65" s="244" t="s">
        <v>184</v>
      </c>
      <c r="C65" s="250" t="s">
        <v>9</v>
      </c>
      <c r="D65" s="264">
        <v>140</v>
      </c>
      <c r="E65" s="236">
        <f>'Сан.ДУ-1'!BM65</f>
        <v>1086</v>
      </c>
      <c r="F65" s="193">
        <f>'Сан.ДУ-1'!BN65</f>
        <v>152040</v>
      </c>
      <c r="G65" s="193">
        <f>'Сан.ДУ-2'!BC65</f>
        <v>0</v>
      </c>
      <c r="H65" s="193">
        <f>'Сан.ДУ-2'!BD65</f>
        <v>0</v>
      </c>
      <c r="I65" s="211">
        <f>'Сан.ДУ-3'!BS65</f>
        <v>2254</v>
      </c>
      <c r="J65" s="262">
        <f>'Сан.ДУ-3'!BT65</f>
        <v>245980</v>
      </c>
      <c r="K65" s="215">
        <f t="shared" si="2"/>
        <v>3340</v>
      </c>
      <c r="L65" s="262">
        <f t="shared" si="3"/>
        <v>398020</v>
      </c>
    </row>
    <row r="66" spans="1:12" ht="14.25">
      <c r="A66" s="97">
        <v>59</v>
      </c>
      <c r="B66" s="47" t="s">
        <v>30</v>
      </c>
      <c r="C66" s="250"/>
      <c r="D66" s="264"/>
      <c r="E66" s="236">
        <f>'Сан.ДУ-1'!BM66</f>
        <v>0</v>
      </c>
      <c r="F66" s="193">
        <f>'Сан.ДУ-1'!BN66</f>
        <v>0</v>
      </c>
      <c r="G66" s="193">
        <f>'Сан.ДУ-2'!BC66</f>
        <v>0</v>
      </c>
      <c r="H66" s="193">
        <f>'Сан.ДУ-2'!BD66</f>
        <v>0</v>
      </c>
      <c r="I66" s="211">
        <f>'Сан.ДУ-3'!BS66</f>
        <v>0</v>
      </c>
      <c r="J66" s="262">
        <f>'Сан.ДУ-3'!BT66</f>
        <v>0</v>
      </c>
      <c r="K66" s="215">
        <f t="shared" si="2"/>
        <v>0</v>
      </c>
      <c r="L66" s="262">
        <f t="shared" si="3"/>
        <v>0</v>
      </c>
    </row>
    <row r="67" spans="1:12" ht="12.75">
      <c r="A67" s="97">
        <v>60</v>
      </c>
      <c r="B67" s="245" t="s">
        <v>31</v>
      </c>
      <c r="C67" s="249" t="s">
        <v>9</v>
      </c>
      <c r="D67" s="261">
        <v>280</v>
      </c>
      <c r="E67" s="236">
        <f>'Сан.ДУ-1'!BM67</f>
        <v>0</v>
      </c>
      <c r="F67" s="193">
        <f>'Сан.ДУ-1'!BN67</f>
        <v>0</v>
      </c>
      <c r="G67" s="193">
        <f>'Сан.ДУ-2'!BC67</f>
        <v>0</v>
      </c>
      <c r="H67" s="193">
        <f>'Сан.ДУ-2'!BD67</f>
        <v>0</v>
      </c>
      <c r="I67" s="211">
        <f>'Сан.ДУ-3'!BS67</f>
        <v>0</v>
      </c>
      <c r="J67" s="262">
        <f>'Сан.ДУ-3'!BT67</f>
        <v>0</v>
      </c>
      <c r="K67" s="215">
        <f t="shared" si="2"/>
        <v>0</v>
      </c>
      <c r="L67" s="262">
        <f t="shared" si="3"/>
        <v>0</v>
      </c>
    </row>
    <row r="68" spans="1:12" ht="12.75">
      <c r="A68" s="97">
        <v>61</v>
      </c>
      <c r="B68" s="245" t="s">
        <v>32</v>
      </c>
      <c r="C68" s="249" t="s">
        <v>9</v>
      </c>
      <c r="D68" s="261">
        <v>650</v>
      </c>
      <c r="E68" s="236">
        <f>'Сан.ДУ-1'!BM68</f>
        <v>0</v>
      </c>
      <c r="F68" s="193">
        <f>'Сан.ДУ-1'!BN68</f>
        <v>0</v>
      </c>
      <c r="G68" s="193">
        <f>'Сан.ДУ-2'!BC68</f>
        <v>30</v>
      </c>
      <c r="H68" s="193">
        <f>'Сан.ДУ-2'!BD68</f>
        <v>19500</v>
      </c>
      <c r="I68" s="211">
        <f>'Сан.ДУ-3'!BS68</f>
        <v>0</v>
      </c>
      <c r="J68" s="262">
        <f>'Сан.ДУ-3'!BT68</f>
        <v>0</v>
      </c>
      <c r="K68" s="215">
        <f t="shared" si="2"/>
        <v>30</v>
      </c>
      <c r="L68" s="262">
        <f t="shared" si="3"/>
        <v>19500</v>
      </c>
    </row>
    <row r="69" spans="1:12" ht="12.75">
      <c r="A69" s="97">
        <v>62</v>
      </c>
      <c r="B69" s="245" t="s">
        <v>196</v>
      </c>
      <c r="C69" s="250" t="s">
        <v>9</v>
      </c>
      <c r="D69" s="264">
        <v>1500</v>
      </c>
      <c r="E69" s="236">
        <f>'Сан.ДУ-1'!BM69</f>
        <v>0</v>
      </c>
      <c r="F69" s="193">
        <f>'Сан.ДУ-1'!BN69</f>
        <v>0</v>
      </c>
      <c r="G69" s="193">
        <f>'Сан.ДУ-2'!BC69</f>
        <v>0</v>
      </c>
      <c r="H69" s="193">
        <f>'Сан.ДУ-2'!BD69</f>
        <v>0</v>
      </c>
      <c r="I69" s="211">
        <f>'Сан.ДУ-3'!BS69</f>
        <v>0</v>
      </c>
      <c r="J69" s="262">
        <f>'Сан.ДУ-3'!BT69</f>
        <v>0</v>
      </c>
      <c r="K69" s="215">
        <f t="shared" si="2"/>
        <v>0</v>
      </c>
      <c r="L69" s="262">
        <f t="shared" si="3"/>
        <v>0</v>
      </c>
    </row>
    <row r="70" spans="1:12" ht="12.75">
      <c r="A70" s="96">
        <v>63</v>
      </c>
      <c r="B70" s="341" t="s">
        <v>152</v>
      </c>
      <c r="C70" s="250" t="s">
        <v>100</v>
      </c>
      <c r="D70" s="264">
        <v>250</v>
      </c>
      <c r="E70" s="236">
        <f>'Сан.ДУ-1'!BM70</f>
        <v>1250</v>
      </c>
      <c r="F70" s="193">
        <f>'Сан.ДУ-1'!BN70</f>
        <v>312500</v>
      </c>
      <c r="G70" s="193">
        <f>'Сан.ДУ-2'!BC70</f>
        <v>0</v>
      </c>
      <c r="H70" s="193">
        <f>'Сан.ДУ-2'!BD70</f>
        <v>0</v>
      </c>
      <c r="I70" s="211">
        <f>'Сан.ДУ-3'!BS70</f>
        <v>0</v>
      </c>
      <c r="J70" s="262">
        <f>'Сан.ДУ-3'!BT70</f>
        <v>0</v>
      </c>
      <c r="K70" s="215">
        <f t="shared" si="2"/>
        <v>1250</v>
      </c>
      <c r="L70" s="262">
        <f t="shared" si="3"/>
        <v>312500</v>
      </c>
    </row>
    <row r="71" spans="1:12" ht="12.75">
      <c r="A71" s="97">
        <v>64</v>
      </c>
      <c r="B71" s="246" t="s">
        <v>138</v>
      </c>
      <c r="C71" s="249" t="s">
        <v>100</v>
      </c>
      <c r="D71" s="261">
        <v>180</v>
      </c>
      <c r="E71" s="236">
        <f>'Сан.ДУ-1'!BM71</f>
        <v>0</v>
      </c>
      <c r="F71" s="193">
        <f>'Сан.ДУ-1'!BN71</f>
        <v>0</v>
      </c>
      <c r="G71" s="193">
        <f>'Сан.ДУ-2'!BC71</f>
        <v>0</v>
      </c>
      <c r="H71" s="193">
        <f>'Сан.ДУ-2'!BD71</f>
        <v>0</v>
      </c>
      <c r="I71" s="211">
        <f>'Сан.ДУ-3'!BS71</f>
        <v>0</v>
      </c>
      <c r="J71" s="262">
        <f>'Сан.ДУ-3'!BT71</f>
        <v>0</v>
      </c>
      <c r="K71" s="215">
        <f t="shared" si="2"/>
        <v>0</v>
      </c>
      <c r="L71" s="262">
        <f t="shared" si="3"/>
        <v>0</v>
      </c>
    </row>
    <row r="72" spans="1:12" ht="12.75">
      <c r="A72" s="97">
        <v>65</v>
      </c>
      <c r="B72" s="246" t="s">
        <v>166</v>
      </c>
      <c r="C72" s="242" t="s">
        <v>17</v>
      </c>
      <c r="D72" s="223">
        <v>3500</v>
      </c>
      <c r="E72" s="236">
        <f>'Сан.ДУ-1'!BM72</f>
        <v>3</v>
      </c>
      <c r="F72" s="193">
        <f>'Сан.ДУ-1'!BN72</f>
        <v>10500</v>
      </c>
      <c r="G72" s="193">
        <f>'Сан.ДУ-2'!BC72</f>
        <v>0</v>
      </c>
      <c r="H72" s="193">
        <f>'Сан.ДУ-2'!BD72</f>
        <v>0</v>
      </c>
      <c r="I72" s="211">
        <f>'Сан.ДУ-3'!BS72</f>
        <v>0</v>
      </c>
      <c r="J72" s="262">
        <f>'Сан.ДУ-3'!BT72</f>
        <v>0</v>
      </c>
      <c r="K72" s="215">
        <f>E72+G72+I72</f>
        <v>3</v>
      </c>
      <c r="L72" s="262">
        <f>F72+H72+J72</f>
        <v>10500</v>
      </c>
    </row>
    <row r="73" spans="1:12" ht="15">
      <c r="A73" s="96">
        <v>66</v>
      </c>
      <c r="B73" s="309"/>
      <c r="C73" s="103"/>
      <c r="D73" s="142"/>
      <c r="E73" s="236">
        <f>'Сан.ДУ-1'!BM73</f>
        <v>0</v>
      </c>
      <c r="F73" s="193">
        <f>'Сан.ДУ-1'!BN73</f>
        <v>0</v>
      </c>
      <c r="G73" s="193">
        <f>'Сан.ДУ-2'!BC73</f>
        <v>0</v>
      </c>
      <c r="H73" s="193">
        <f>'Сан.ДУ-2'!BD73</f>
        <v>0</v>
      </c>
      <c r="I73" s="211">
        <f>'Сан.ДУ-3'!BS73</f>
        <v>0</v>
      </c>
      <c r="J73" s="262">
        <f>'Сан.ДУ-3'!BT73</f>
        <v>0</v>
      </c>
      <c r="K73" s="215">
        <f>E73+G73+I73</f>
        <v>0</v>
      </c>
      <c r="L73" s="262">
        <f>F73+H73+J73</f>
        <v>0</v>
      </c>
    </row>
    <row r="74" spans="1:12" ht="15">
      <c r="A74" s="407">
        <v>67</v>
      </c>
      <c r="B74" s="375" t="s">
        <v>188</v>
      </c>
      <c r="C74" s="408" t="s">
        <v>187</v>
      </c>
      <c r="D74" s="409"/>
      <c r="E74" s="410"/>
      <c r="F74" s="370">
        <f>'Сан.ДУ-1'!BN74</f>
        <v>0</v>
      </c>
      <c r="G74" s="370"/>
      <c r="H74" s="370">
        <f>'Сан.ДУ-2'!BD74</f>
        <v>0</v>
      </c>
      <c r="I74" s="378"/>
      <c r="J74" s="411">
        <f>'Сан.ДУ-3'!BT74</f>
        <v>0</v>
      </c>
      <c r="K74" s="379"/>
      <c r="L74" s="411">
        <f>F74+H74+J74</f>
        <v>0</v>
      </c>
    </row>
    <row r="75" spans="1:12" ht="15">
      <c r="A75" s="97">
        <v>68</v>
      </c>
      <c r="B75" s="142" t="s">
        <v>191</v>
      </c>
      <c r="C75" s="249"/>
      <c r="D75" s="261"/>
      <c r="E75" s="236"/>
      <c r="F75" s="193">
        <f>'Сан.ДУ-1'!BN75</f>
        <v>803240</v>
      </c>
      <c r="G75" s="193"/>
      <c r="H75" s="193">
        <f>'Сан.ДУ-2'!BD75</f>
        <v>95950</v>
      </c>
      <c r="I75" s="211">
        <f>'Сан.ДУ-3'!BS75</f>
        <v>0</v>
      </c>
      <c r="J75" s="262">
        <f>'Сан.ДУ-3'!BT75</f>
        <v>1387780</v>
      </c>
      <c r="K75" s="215">
        <f>E75+G75+I75</f>
        <v>0</v>
      </c>
      <c r="L75" s="262">
        <f>F75+H75+J75</f>
        <v>2286970</v>
      </c>
    </row>
    <row r="76" spans="1:26" s="386" customFormat="1" ht="15">
      <c r="A76" s="402">
        <v>69</v>
      </c>
      <c r="B76" s="523" t="s">
        <v>213</v>
      </c>
      <c r="C76" s="403" t="s">
        <v>187</v>
      </c>
      <c r="D76" s="404"/>
      <c r="E76" s="405"/>
      <c r="F76" s="383">
        <f>'Сан.ДУ-1'!BN76</f>
        <v>8000</v>
      </c>
      <c r="G76" s="383"/>
      <c r="H76" s="383">
        <f>'Сан.ДУ-2'!BD76</f>
        <v>0</v>
      </c>
      <c r="I76" s="384"/>
      <c r="J76" s="384">
        <f>'Сан.ДУ-3'!BT76</f>
        <v>0</v>
      </c>
      <c r="K76" s="385"/>
      <c r="L76" s="406">
        <f>F76+H76+J76</f>
        <v>8000</v>
      </c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</row>
    <row r="77" spans="1:12" ht="15.75" thickBot="1">
      <c r="A77" s="97">
        <v>74</v>
      </c>
      <c r="B77" s="310" t="s">
        <v>129</v>
      </c>
      <c r="C77" s="126"/>
      <c r="D77" s="145"/>
      <c r="E77" s="166"/>
      <c r="F77" s="160">
        <f>'Сан.ДУ-1'!BN77</f>
        <v>811240</v>
      </c>
      <c r="G77" s="160"/>
      <c r="H77" s="160">
        <f>'Сан.ДУ-2'!BD77</f>
        <v>95950</v>
      </c>
      <c r="I77" s="167"/>
      <c r="J77" s="160">
        <f>'Сан.ДУ-3'!BT77</f>
        <v>1387780</v>
      </c>
      <c r="K77" s="169"/>
      <c r="L77" s="168">
        <f>F77+H77+J77</f>
        <v>2294970</v>
      </c>
    </row>
  </sheetData>
  <sheetProtection/>
  <mergeCells count="6">
    <mergeCell ref="A3:L3"/>
    <mergeCell ref="E5:F5"/>
    <mergeCell ref="G5:H5"/>
    <mergeCell ref="I5:J5"/>
    <mergeCell ref="K5:L5"/>
    <mergeCell ref="K4:L4"/>
  </mergeCells>
  <printOptions/>
  <pageMargins left="0.42" right="0.17" top="0.57" bottom="0.17" header="0.17" footer="0.17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1"/>
  <sheetViews>
    <sheetView zoomScale="75" zoomScaleNormal="75" zoomScaleSheetLayoutView="100"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9" sqref="A9"/>
      <selection pane="bottomRight" activeCell="P30" sqref="P30"/>
    </sheetView>
  </sheetViews>
  <sheetFormatPr defaultColWidth="9.00390625" defaultRowHeight="12.75"/>
  <cols>
    <col min="1" max="1" width="6.125" style="0" customWidth="1"/>
    <col min="4" max="4" width="26.125" style="0" customWidth="1"/>
    <col min="5" max="5" width="6.75390625" style="0" customWidth="1"/>
    <col min="6" max="6" width="7.25390625" style="0" customWidth="1"/>
    <col min="7" max="7" width="7.875" style="0" customWidth="1"/>
    <col min="9" max="9" width="7.875" style="0" customWidth="1"/>
    <col min="21" max="21" width="7.125" style="0" customWidth="1"/>
    <col min="23" max="23" width="8.25390625" style="0" customWidth="1"/>
    <col min="24" max="24" width="10.375" style="0" customWidth="1"/>
  </cols>
  <sheetData>
    <row r="1" spans="7:22" ht="12.75">
      <c r="G1" s="707"/>
      <c r="H1" s="707"/>
      <c r="I1" s="707"/>
      <c r="J1" s="707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707"/>
      <c r="V1" s="707"/>
    </row>
    <row r="2" spans="7:22" ht="12.75">
      <c r="G2" s="707"/>
      <c r="H2" s="707"/>
      <c r="I2" s="707"/>
      <c r="J2" s="707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707"/>
      <c r="V2" s="707"/>
    </row>
    <row r="3" spans="1:8" ht="15.75">
      <c r="A3" s="676" t="s">
        <v>219</v>
      </c>
      <c r="B3" s="676"/>
      <c r="C3" s="676"/>
      <c r="D3" s="676"/>
      <c r="E3" s="676"/>
      <c r="F3" s="676"/>
      <c r="G3" s="91"/>
      <c r="H3" s="91"/>
    </row>
    <row r="4" ht="13.5" thickBot="1"/>
    <row r="5" spans="1:24" ht="12.75" customHeight="1" thickBot="1">
      <c r="A5" s="713" t="s">
        <v>0</v>
      </c>
      <c r="B5" s="716" t="s">
        <v>1</v>
      </c>
      <c r="C5" s="717"/>
      <c r="D5" s="718"/>
      <c r="E5" s="737" t="s">
        <v>2</v>
      </c>
      <c r="F5" s="738" t="s">
        <v>36</v>
      </c>
      <c r="G5" s="734" t="s">
        <v>169</v>
      </c>
      <c r="H5" s="712"/>
      <c r="I5" s="734" t="s">
        <v>169</v>
      </c>
      <c r="J5" s="712"/>
      <c r="K5" s="734" t="s">
        <v>169</v>
      </c>
      <c r="L5" s="712"/>
      <c r="M5" s="711"/>
      <c r="N5" s="712"/>
      <c r="O5" s="711"/>
      <c r="P5" s="712"/>
      <c r="Q5" s="711"/>
      <c r="R5" s="712"/>
      <c r="S5" s="550"/>
      <c r="T5" s="550"/>
      <c r="U5" s="734" t="s">
        <v>169</v>
      </c>
      <c r="V5" s="712"/>
      <c r="W5" s="741" t="s">
        <v>176</v>
      </c>
      <c r="X5" s="742"/>
    </row>
    <row r="6" spans="1:24" ht="13.5" thickBot="1">
      <c r="A6" s="714"/>
      <c r="B6" s="719"/>
      <c r="C6" s="720"/>
      <c r="D6" s="721"/>
      <c r="E6" s="737"/>
      <c r="F6" s="739"/>
      <c r="G6" s="644"/>
      <c r="H6" s="643"/>
      <c r="I6" s="644"/>
      <c r="J6" s="643"/>
      <c r="K6" s="521"/>
      <c r="L6" s="521"/>
      <c r="M6" s="711"/>
      <c r="N6" s="712"/>
      <c r="O6" s="644"/>
      <c r="P6" s="643"/>
      <c r="Q6" s="644"/>
      <c r="R6" s="643"/>
      <c r="S6" s="521"/>
      <c r="T6" s="521"/>
      <c r="U6" s="644"/>
      <c r="V6" s="643"/>
      <c r="W6" s="743"/>
      <c r="X6" s="744"/>
    </row>
    <row r="7" spans="1:24" ht="26.25" thickBot="1">
      <c r="A7" s="715"/>
      <c r="B7" s="722"/>
      <c r="C7" s="723"/>
      <c r="D7" s="724"/>
      <c r="E7" s="737"/>
      <c r="F7" s="740"/>
      <c r="G7" s="511" t="s">
        <v>6</v>
      </c>
      <c r="H7" s="512" t="s">
        <v>7</v>
      </c>
      <c r="I7" s="511" t="s">
        <v>6</v>
      </c>
      <c r="J7" s="512" t="s">
        <v>7</v>
      </c>
      <c r="K7" s="511" t="s">
        <v>6</v>
      </c>
      <c r="L7" s="512" t="s">
        <v>7</v>
      </c>
      <c r="M7" s="511" t="s">
        <v>6</v>
      </c>
      <c r="N7" s="512" t="s">
        <v>7</v>
      </c>
      <c r="O7" s="511" t="s">
        <v>6</v>
      </c>
      <c r="P7" s="512" t="s">
        <v>7</v>
      </c>
      <c r="Q7" s="511" t="s">
        <v>6</v>
      </c>
      <c r="R7" s="512" t="s">
        <v>7</v>
      </c>
      <c r="S7" s="511" t="s">
        <v>6</v>
      </c>
      <c r="T7" s="512" t="s">
        <v>7</v>
      </c>
      <c r="U7" s="511" t="s">
        <v>6</v>
      </c>
      <c r="V7" s="512" t="s">
        <v>7</v>
      </c>
      <c r="W7" s="361" t="s">
        <v>6</v>
      </c>
      <c r="X7" s="362" t="s">
        <v>7</v>
      </c>
    </row>
    <row r="8" spans="1:24" ht="15.75">
      <c r="A8" s="416">
        <v>1</v>
      </c>
      <c r="B8" s="542" t="s">
        <v>91</v>
      </c>
      <c r="C8" s="542"/>
      <c r="D8" s="542"/>
      <c r="E8" s="433" t="s">
        <v>17</v>
      </c>
      <c r="F8" s="434">
        <v>5000</v>
      </c>
      <c r="G8" s="508"/>
      <c r="H8" s="509">
        <f>F8*G8</f>
        <v>0</v>
      </c>
      <c r="I8" s="509"/>
      <c r="J8" s="509">
        <f>F8*I8</f>
        <v>0</v>
      </c>
      <c r="K8" s="509"/>
      <c r="L8" s="509">
        <f>F8*K8</f>
        <v>0</v>
      </c>
      <c r="M8" s="509"/>
      <c r="N8" s="509">
        <f>F8*M8</f>
        <v>0</v>
      </c>
      <c r="O8" s="509"/>
      <c r="P8" s="509">
        <f>F8*O8</f>
        <v>0</v>
      </c>
      <c r="Q8" s="509"/>
      <c r="R8" s="509">
        <f>F8*Q8</f>
        <v>0</v>
      </c>
      <c r="S8" s="509"/>
      <c r="T8" s="509">
        <f>F8*S8</f>
        <v>0</v>
      </c>
      <c r="U8" s="509"/>
      <c r="V8" s="510">
        <f>F8*U8</f>
        <v>0</v>
      </c>
      <c r="W8" s="437">
        <f>G8+I8+K8+U8</f>
        <v>0</v>
      </c>
      <c r="X8" s="438">
        <f aca="true" t="shared" si="0" ref="X8:X48">F8*W8</f>
        <v>0</v>
      </c>
    </row>
    <row r="9" spans="1:24" ht="15.75">
      <c r="A9" s="416">
        <v>2</v>
      </c>
      <c r="B9" s="546" t="s">
        <v>113</v>
      </c>
      <c r="C9" s="547"/>
      <c r="D9" s="548"/>
      <c r="E9" s="433" t="s">
        <v>17</v>
      </c>
      <c r="F9" s="435">
        <v>5500</v>
      </c>
      <c r="G9" s="435"/>
      <c r="H9" s="509">
        <f aca="true" t="shared" si="1" ref="H9:H48">F9*G9</f>
        <v>0</v>
      </c>
      <c r="I9" s="436"/>
      <c r="J9" s="509">
        <f aca="true" t="shared" si="2" ref="J9:J48">F9*I9</f>
        <v>0</v>
      </c>
      <c r="K9" s="436"/>
      <c r="L9" s="509">
        <f aca="true" t="shared" si="3" ref="L9:L48">F9*K9</f>
        <v>0</v>
      </c>
      <c r="M9" s="509"/>
      <c r="N9" s="509">
        <f aca="true" t="shared" si="4" ref="N9:N48">F9*M9</f>
        <v>0</v>
      </c>
      <c r="O9" s="509"/>
      <c r="P9" s="509">
        <f aca="true" t="shared" si="5" ref="P9:P48">F9*O9</f>
        <v>0</v>
      </c>
      <c r="Q9" s="509"/>
      <c r="R9" s="509">
        <f aca="true" t="shared" si="6" ref="R9:R48">F9*Q9</f>
        <v>0</v>
      </c>
      <c r="S9" s="509"/>
      <c r="T9" s="509">
        <f aca="true" t="shared" si="7" ref="T9:T48">F9*S9</f>
        <v>0</v>
      </c>
      <c r="U9" s="436"/>
      <c r="V9" s="510">
        <f aca="true" t="shared" si="8" ref="V9:V48">F9*U9</f>
        <v>0</v>
      </c>
      <c r="W9" s="437">
        <f aca="true" t="shared" si="9" ref="W9:W48">G9+I9+K9+U9</f>
        <v>0</v>
      </c>
      <c r="X9" s="439">
        <f t="shared" si="0"/>
        <v>0</v>
      </c>
    </row>
    <row r="10" spans="1:24" ht="15.75">
      <c r="A10" s="416">
        <v>3</v>
      </c>
      <c r="B10" s="543" t="s">
        <v>201</v>
      </c>
      <c r="C10" s="547"/>
      <c r="D10" s="548"/>
      <c r="E10" s="433" t="s">
        <v>17</v>
      </c>
      <c r="F10" s="435">
        <v>4000</v>
      </c>
      <c r="G10" s="435"/>
      <c r="H10" s="509">
        <f t="shared" si="1"/>
        <v>0</v>
      </c>
      <c r="I10" s="436"/>
      <c r="J10" s="509">
        <f t="shared" si="2"/>
        <v>0</v>
      </c>
      <c r="K10" s="436"/>
      <c r="L10" s="509">
        <f t="shared" si="3"/>
        <v>0</v>
      </c>
      <c r="M10" s="509"/>
      <c r="N10" s="509">
        <f t="shared" si="4"/>
        <v>0</v>
      </c>
      <c r="O10" s="509"/>
      <c r="P10" s="509">
        <f t="shared" si="5"/>
        <v>0</v>
      </c>
      <c r="Q10" s="509"/>
      <c r="R10" s="509">
        <f t="shared" si="6"/>
        <v>0</v>
      </c>
      <c r="S10" s="509"/>
      <c r="T10" s="509">
        <f t="shared" si="7"/>
        <v>0</v>
      </c>
      <c r="U10" s="436"/>
      <c r="V10" s="510">
        <f t="shared" si="8"/>
        <v>0</v>
      </c>
      <c r="W10" s="437">
        <f t="shared" si="9"/>
        <v>0</v>
      </c>
      <c r="X10" s="439">
        <f t="shared" si="0"/>
        <v>0</v>
      </c>
    </row>
    <row r="11" spans="1:24" ht="15.75">
      <c r="A11" s="416">
        <v>4</v>
      </c>
      <c r="B11" s="543" t="s">
        <v>199</v>
      </c>
      <c r="C11" s="544"/>
      <c r="D11" s="545"/>
      <c r="E11" s="433" t="s">
        <v>17</v>
      </c>
      <c r="F11" s="435">
        <v>400</v>
      </c>
      <c r="G11" s="435"/>
      <c r="H11" s="509">
        <f t="shared" si="1"/>
        <v>0</v>
      </c>
      <c r="I11" s="436"/>
      <c r="J11" s="509">
        <f t="shared" si="2"/>
        <v>0</v>
      </c>
      <c r="K11" s="436"/>
      <c r="L11" s="509">
        <f t="shared" si="3"/>
        <v>0</v>
      </c>
      <c r="M11" s="509"/>
      <c r="N11" s="509">
        <f t="shared" si="4"/>
        <v>0</v>
      </c>
      <c r="O11" s="509"/>
      <c r="P11" s="509">
        <f t="shared" si="5"/>
        <v>0</v>
      </c>
      <c r="Q11" s="509"/>
      <c r="R11" s="509">
        <f t="shared" si="6"/>
        <v>0</v>
      </c>
      <c r="S11" s="509"/>
      <c r="T11" s="509">
        <f t="shared" si="7"/>
        <v>0</v>
      </c>
      <c r="U11" s="436"/>
      <c r="V11" s="510">
        <f t="shared" si="8"/>
        <v>0</v>
      </c>
      <c r="W11" s="437">
        <f t="shared" si="9"/>
        <v>0</v>
      </c>
      <c r="X11" s="439">
        <f t="shared" si="0"/>
        <v>0</v>
      </c>
    </row>
    <row r="12" spans="1:24" ht="15.75">
      <c r="A12" s="416">
        <v>5</v>
      </c>
      <c r="B12" s="543" t="s">
        <v>232</v>
      </c>
      <c r="C12" s="544"/>
      <c r="D12" s="545"/>
      <c r="E12" s="433" t="s">
        <v>17</v>
      </c>
      <c r="F12" s="435">
        <v>500</v>
      </c>
      <c r="G12" s="435"/>
      <c r="H12" s="509">
        <f t="shared" si="1"/>
        <v>0</v>
      </c>
      <c r="I12" s="436"/>
      <c r="J12" s="509">
        <f t="shared" si="2"/>
        <v>0</v>
      </c>
      <c r="K12" s="436"/>
      <c r="L12" s="509">
        <f t="shared" si="3"/>
        <v>0</v>
      </c>
      <c r="M12" s="509"/>
      <c r="N12" s="509">
        <f t="shared" si="4"/>
        <v>0</v>
      </c>
      <c r="O12" s="509"/>
      <c r="P12" s="509">
        <f t="shared" si="5"/>
        <v>0</v>
      </c>
      <c r="Q12" s="509"/>
      <c r="R12" s="509">
        <f t="shared" si="6"/>
        <v>0</v>
      </c>
      <c r="S12" s="509"/>
      <c r="T12" s="509">
        <f t="shared" si="7"/>
        <v>0</v>
      </c>
      <c r="U12" s="436"/>
      <c r="V12" s="510">
        <f t="shared" si="8"/>
        <v>0</v>
      </c>
      <c r="W12" s="437">
        <f t="shared" si="9"/>
        <v>0</v>
      </c>
      <c r="X12" s="439">
        <f t="shared" si="0"/>
        <v>0</v>
      </c>
    </row>
    <row r="13" spans="1:24" ht="15.75">
      <c r="A13" s="416">
        <v>6</v>
      </c>
      <c r="B13" s="541" t="s">
        <v>198</v>
      </c>
      <c r="C13" s="542"/>
      <c r="D13" s="542"/>
      <c r="E13" s="433" t="s">
        <v>17</v>
      </c>
      <c r="F13" s="435">
        <v>280</v>
      </c>
      <c r="G13" s="435"/>
      <c r="H13" s="509">
        <f t="shared" si="1"/>
        <v>0</v>
      </c>
      <c r="I13" s="436"/>
      <c r="J13" s="509">
        <f t="shared" si="2"/>
        <v>0</v>
      </c>
      <c r="K13" s="436"/>
      <c r="L13" s="509">
        <f t="shared" si="3"/>
        <v>0</v>
      </c>
      <c r="M13" s="509"/>
      <c r="N13" s="509">
        <f t="shared" si="4"/>
        <v>0</v>
      </c>
      <c r="O13" s="509"/>
      <c r="P13" s="509">
        <f t="shared" si="5"/>
        <v>0</v>
      </c>
      <c r="Q13" s="509"/>
      <c r="R13" s="509">
        <f t="shared" si="6"/>
        <v>0</v>
      </c>
      <c r="S13" s="509"/>
      <c r="T13" s="509">
        <f t="shared" si="7"/>
        <v>0</v>
      </c>
      <c r="U13" s="436"/>
      <c r="V13" s="510">
        <f t="shared" si="8"/>
        <v>0</v>
      </c>
      <c r="W13" s="437">
        <f t="shared" si="9"/>
        <v>0</v>
      </c>
      <c r="X13" s="439">
        <f t="shared" si="0"/>
        <v>0</v>
      </c>
    </row>
    <row r="14" spans="1:24" ht="15.75">
      <c r="A14" s="416">
        <v>7</v>
      </c>
      <c r="B14" s="541" t="s">
        <v>203</v>
      </c>
      <c r="C14" s="542"/>
      <c r="D14" s="542"/>
      <c r="E14" s="433" t="s">
        <v>17</v>
      </c>
      <c r="F14" s="435">
        <v>180</v>
      </c>
      <c r="G14" s="435"/>
      <c r="H14" s="509">
        <f t="shared" si="1"/>
        <v>0</v>
      </c>
      <c r="I14" s="436"/>
      <c r="J14" s="509">
        <f t="shared" si="2"/>
        <v>0</v>
      </c>
      <c r="K14" s="436"/>
      <c r="L14" s="509">
        <f t="shared" si="3"/>
        <v>0</v>
      </c>
      <c r="M14" s="509"/>
      <c r="N14" s="509">
        <f t="shared" si="4"/>
        <v>0</v>
      </c>
      <c r="O14" s="509"/>
      <c r="P14" s="509">
        <f t="shared" si="5"/>
        <v>0</v>
      </c>
      <c r="Q14" s="509"/>
      <c r="R14" s="509">
        <f t="shared" si="6"/>
        <v>0</v>
      </c>
      <c r="S14" s="509"/>
      <c r="T14" s="509">
        <f t="shared" si="7"/>
        <v>0</v>
      </c>
      <c r="U14" s="436"/>
      <c r="V14" s="510">
        <f t="shared" si="8"/>
        <v>0</v>
      </c>
      <c r="W14" s="437">
        <f t="shared" si="9"/>
        <v>0</v>
      </c>
      <c r="X14" s="439">
        <f t="shared" si="0"/>
        <v>0</v>
      </c>
    </row>
    <row r="15" spans="1:24" ht="15.75">
      <c r="A15" s="416">
        <v>8</v>
      </c>
      <c r="B15" s="541" t="s">
        <v>202</v>
      </c>
      <c r="C15" s="542"/>
      <c r="D15" s="542"/>
      <c r="E15" s="433" t="s">
        <v>17</v>
      </c>
      <c r="F15" s="435">
        <v>80</v>
      </c>
      <c r="G15" s="435"/>
      <c r="H15" s="509">
        <f t="shared" si="1"/>
        <v>0</v>
      </c>
      <c r="I15" s="436"/>
      <c r="J15" s="509">
        <f t="shared" si="2"/>
        <v>0</v>
      </c>
      <c r="K15" s="436"/>
      <c r="L15" s="509">
        <f t="shared" si="3"/>
        <v>0</v>
      </c>
      <c r="M15" s="509"/>
      <c r="N15" s="509">
        <f t="shared" si="4"/>
        <v>0</v>
      </c>
      <c r="O15" s="509"/>
      <c r="P15" s="509">
        <f t="shared" si="5"/>
        <v>0</v>
      </c>
      <c r="Q15" s="509"/>
      <c r="R15" s="509">
        <f t="shared" si="6"/>
        <v>0</v>
      </c>
      <c r="S15" s="509"/>
      <c r="T15" s="509">
        <f t="shared" si="7"/>
        <v>0</v>
      </c>
      <c r="U15" s="436"/>
      <c r="V15" s="510">
        <f t="shared" si="8"/>
        <v>0</v>
      </c>
      <c r="W15" s="437">
        <f t="shared" si="9"/>
        <v>0</v>
      </c>
      <c r="X15" s="439">
        <f t="shared" si="0"/>
        <v>0</v>
      </c>
    </row>
    <row r="16" spans="1:24" ht="15.75">
      <c r="A16" s="416">
        <v>9</v>
      </c>
      <c r="B16" s="546" t="s">
        <v>127</v>
      </c>
      <c r="C16" s="547"/>
      <c r="D16" s="548"/>
      <c r="E16" s="433" t="s">
        <v>17</v>
      </c>
      <c r="F16" s="435">
        <v>600</v>
      </c>
      <c r="G16" s="435"/>
      <c r="H16" s="509">
        <f t="shared" si="1"/>
        <v>0</v>
      </c>
      <c r="I16" s="436"/>
      <c r="J16" s="509">
        <f t="shared" si="2"/>
        <v>0</v>
      </c>
      <c r="K16" s="436"/>
      <c r="L16" s="509">
        <f t="shared" si="3"/>
        <v>0</v>
      </c>
      <c r="M16" s="509"/>
      <c r="N16" s="509">
        <f t="shared" si="4"/>
        <v>0</v>
      </c>
      <c r="O16" s="509"/>
      <c r="P16" s="509">
        <f t="shared" si="5"/>
        <v>0</v>
      </c>
      <c r="Q16" s="509"/>
      <c r="R16" s="509">
        <f t="shared" si="6"/>
        <v>0</v>
      </c>
      <c r="S16" s="509"/>
      <c r="T16" s="509">
        <f t="shared" si="7"/>
        <v>0</v>
      </c>
      <c r="U16" s="436"/>
      <c r="V16" s="510">
        <f t="shared" si="8"/>
        <v>0</v>
      </c>
      <c r="W16" s="437">
        <f t="shared" si="9"/>
        <v>0</v>
      </c>
      <c r="X16" s="439">
        <f t="shared" si="0"/>
        <v>0</v>
      </c>
    </row>
    <row r="17" spans="1:24" ht="15.75">
      <c r="A17" s="416">
        <v>10</v>
      </c>
      <c r="B17" s="546" t="s">
        <v>120</v>
      </c>
      <c r="C17" s="547"/>
      <c r="D17" s="548"/>
      <c r="E17" s="433" t="s">
        <v>17</v>
      </c>
      <c r="F17" s="435">
        <v>350</v>
      </c>
      <c r="G17" s="435"/>
      <c r="H17" s="509">
        <f t="shared" si="1"/>
        <v>0</v>
      </c>
      <c r="I17" s="436"/>
      <c r="J17" s="509">
        <f t="shared" si="2"/>
        <v>0</v>
      </c>
      <c r="K17" s="436"/>
      <c r="L17" s="509">
        <f t="shared" si="3"/>
        <v>0</v>
      </c>
      <c r="M17" s="509"/>
      <c r="N17" s="509">
        <f t="shared" si="4"/>
        <v>0</v>
      </c>
      <c r="O17" s="509"/>
      <c r="P17" s="509">
        <f t="shared" si="5"/>
        <v>0</v>
      </c>
      <c r="Q17" s="509"/>
      <c r="R17" s="509">
        <f t="shared" si="6"/>
        <v>0</v>
      </c>
      <c r="S17" s="509"/>
      <c r="T17" s="509">
        <f t="shared" si="7"/>
        <v>0</v>
      </c>
      <c r="U17" s="436"/>
      <c r="V17" s="510">
        <f t="shared" si="8"/>
        <v>0</v>
      </c>
      <c r="W17" s="437">
        <f t="shared" si="9"/>
        <v>0</v>
      </c>
      <c r="X17" s="439">
        <f t="shared" si="0"/>
        <v>0</v>
      </c>
    </row>
    <row r="18" spans="1:24" ht="15.75">
      <c r="A18" s="416">
        <v>11</v>
      </c>
      <c r="B18" s="546" t="s">
        <v>114</v>
      </c>
      <c r="C18" s="544"/>
      <c r="D18" s="545"/>
      <c r="E18" s="433" t="s">
        <v>17</v>
      </c>
      <c r="F18" s="435">
        <v>80</v>
      </c>
      <c r="G18" s="435"/>
      <c r="H18" s="509">
        <f t="shared" si="1"/>
        <v>0</v>
      </c>
      <c r="I18" s="436"/>
      <c r="J18" s="509">
        <f t="shared" si="2"/>
        <v>0</v>
      </c>
      <c r="K18" s="436"/>
      <c r="L18" s="509">
        <f t="shared" si="3"/>
        <v>0</v>
      </c>
      <c r="M18" s="509"/>
      <c r="N18" s="509">
        <f t="shared" si="4"/>
        <v>0</v>
      </c>
      <c r="O18" s="509"/>
      <c r="P18" s="509">
        <f t="shared" si="5"/>
        <v>0</v>
      </c>
      <c r="Q18" s="509"/>
      <c r="R18" s="509">
        <f t="shared" si="6"/>
        <v>0</v>
      </c>
      <c r="S18" s="509"/>
      <c r="T18" s="509">
        <f t="shared" si="7"/>
        <v>0</v>
      </c>
      <c r="U18" s="436"/>
      <c r="V18" s="510">
        <f t="shared" si="8"/>
        <v>0</v>
      </c>
      <c r="W18" s="437">
        <f t="shared" si="9"/>
        <v>0</v>
      </c>
      <c r="X18" s="439">
        <f t="shared" si="0"/>
        <v>0</v>
      </c>
    </row>
    <row r="19" spans="1:24" ht="15.75">
      <c r="A19" s="416">
        <v>12</v>
      </c>
      <c r="B19" s="546" t="s">
        <v>115</v>
      </c>
      <c r="C19" s="544"/>
      <c r="D19" s="545"/>
      <c r="E19" s="433" t="s">
        <v>17</v>
      </c>
      <c r="F19" s="435">
        <v>80</v>
      </c>
      <c r="G19" s="435"/>
      <c r="H19" s="509">
        <f t="shared" si="1"/>
        <v>0</v>
      </c>
      <c r="I19" s="436"/>
      <c r="J19" s="509">
        <f t="shared" si="2"/>
        <v>0</v>
      </c>
      <c r="K19" s="436"/>
      <c r="L19" s="509">
        <f t="shared" si="3"/>
        <v>0</v>
      </c>
      <c r="M19" s="509"/>
      <c r="N19" s="509">
        <f t="shared" si="4"/>
        <v>0</v>
      </c>
      <c r="O19" s="509"/>
      <c r="P19" s="509">
        <f t="shared" si="5"/>
        <v>0</v>
      </c>
      <c r="Q19" s="509"/>
      <c r="R19" s="509">
        <f t="shared" si="6"/>
        <v>0</v>
      </c>
      <c r="S19" s="509"/>
      <c r="T19" s="509">
        <f t="shared" si="7"/>
        <v>0</v>
      </c>
      <c r="U19" s="436"/>
      <c r="V19" s="510">
        <f t="shared" si="8"/>
        <v>0</v>
      </c>
      <c r="W19" s="437">
        <f t="shared" si="9"/>
        <v>0</v>
      </c>
      <c r="X19" s="439">
        <f t="shared" si="0"/>
        <v>0</v>
      </c>
    </row>
    <row r="20" spans="1:24" ht="15.75">
      <c r="A20" s="416">
        <v>13</v>
      </c>
      <c r="B20" s="546" t="s">
        <v>116</v>
      </c>
      <c r="C20" s="547"/>
      <c r="D20" s="548"/>
      <c r="E20" s="433" t="s">
        <v>17</v>
      </c>
      <c r="F20" s="435">
        <v>60</v>
      </c>
      <c r="G20" s="435"/>
      <c r="H20" s="509">
        <f t="shared" si="1"/>
        <v>0</v>
      </c>
      <c r="I20" s="436"/>
      <c r="J20" s="509">
        <f t="shared" si="2"/>
        <v>0</v>
      </c>
      <c r="K20" s="436"/>
      <c r="L20" s="509">
        <f t="shared" si="3"/>
        <v>0</v>
      </c>
      <c r="M20" s="509"/>
      <c r="N20" s="509">
        <f t="shared" si="4"/>
        <v>0</v>
      </c>
      <c r="O20" s="509"/>
      <c r="P20" s="509">
        <f t="shared" si="5"/>
        <v>0</v>
      </c>
      <c r="Q20" s="509"/>
      <c r="R20" s="509">
        <f t="shared" si="6"/>
        <v>0</v>
      </c>
      <c r="S20" s="509"/>
      <c r="T20" s="509">
        <f t="shared" si="7"/>
        <v>0</v>
      </c>
      <c r="U20" s="436"/>
      <c r="V20" s="510">
        <f t="shared" si="8"/>
        <v>0</v>
      </c>
      <c r="W20" s="437">
        <f t="shared" si="9"/>
        <v>0</v>
      </c>
      <c r="X20" s="439">
        <f t="shared" si="0"/>
        <v>0</v>
      </c>
    </row>
    <row r="21" spans="1:24" ht="15.75">
      <c r="A21" s="416">
        <v>14</v>
      </c>
      <c r="B21" s="546" t="s">
        <v>117</v>
      </c>
      <c r="C21" s="547"/>
      <c r="D21" s="548"/>
      <c r="E21" s="433" t="s">
        <v>17</v>
      </c>
      <c r="F21" s="435">
        <v>50</v>
      </c>
      <c r="G21" s="435"/>
      <c r="H21" s="509">
        <f t="shared" si="1"/>
        <v>0</v>
      </c>
      <c r="I21" s="436"/>
      <c r="J21" s="509">
        <f t="shared" si="2"/>
        <v>0</v>
      </c>
      <c r="K21" s="436"/>
      <c r="L21" s="509">
        <f t="shared" si="3"/>
        <v>0</v>
      </c>
      <c r="M21" s="509"/>
      <c r="N21" s="509">
        <f t="shared" si="4"/>
        <v>0</v>
      </c>
      <c r="O21" s="509"/>
      <c r="P21" s="509">
        <f t="shared" si="5"/>
        <v>0</v>
      </c>
      <c r="Q21" s="509"/>
      <c r="R21" s="509">
        <f t="shared" si="6"/>
        <v>0</v>
      </c>
      <c r="S21" s="509"/>
      <c r="T21" s="509">
        <f t="shared" si="7"/>
        <v>0</v>
      </c>
      <c r="U21" s="436"/>
      <c r="V21" s="510">
        <f t="shared" si="8"/>
        <v>0</v>
      </c>
      <c r="W21" s="437">
        <f t="shared" si="9"/>
        <v>0</v>
      </c>
      <c r="X21" s="439">
        <f t="shared" si="0"/>
        <v>0</v>
      </c>
    </row>
    <row r="22" spans="1:24" ht="15.75">
      <c r="A22" s="416">
        <v>15</v>
      </c>
      <c r="B22" s="546" t="s">
        <v>118</v>
      </c>
      <c r="C22" s="547"/>
      <c r="D22" s="548"/>
      <c r="E22" s="433" t="s">
        <v>17</v>
      </c>
      <c r="F22" s="435">
        <v>20</v>
      </c>
      <c r="G22" s="435"/>
      <c r="H22" s="509">
        <f t="shared" si="1"/>
        <v>0</v>
      </c>
      <c r="I22" s="436"/>
      <c r="J22" s="509">
        <f t="shared" si="2"/>
        <v>0</v>
      </c>
      <c r="K22" s="436"/>
      <c r="L22" s="509">
        <f t="shared" si="3"/>
        <v>0</v>
      </c>
      <c r="M22" s="509"/>
      <c r="N22" s="509">
        <f t="shared" si="4"/>
        <v>0</v>
      </c>
      <c r="O22" s="509"/>
      <c r="P22" s="509">
        <f t="shared" si="5"/>
        <v>0</v>
      </c>
      <c r="Q22" s="509"/>
      <c r="R22" s="509">
        <f t="shared" si="6"/>
        <v>0</v>
      </c>
      <c r="S22" s="509"/>
      <c r="T22" s="509">
        <f t="shared" si="7"/>
        <v>0</v>
      </c>
      <c r="U22" s="436"/>
      <c r="V22" s="510">
        <f t="shared" si="8"/>
        <v>0</v>
      </c>
      <c r="W22" s="437">
        <f t="shared" si="9"/>
        <v>0</v>
      </c>
      <c r="X22" s="439">
        <f t="shared" si="0"/>
        <v>0</v>
      </c>
    </row>
    <row r="23" spans="1:24" ht="15.75">
      <c r="A23" s="416">
        <v>16</v>
      </c>
      <c r="B23" s="543" t="s">
        <v>119</v>
      </c>
      <c r="C23" s="547"/>
      <c r="D23" s="548"/>
      <c r="E23" s="433" t="s">
        <v>17</v>
      </c>
      <c r="F23" s="435">
        <v>80</v>
      </c>
      <c r="G23" s="435"/>
      <c r="H23" s="509">
        <f t="shared" si="1"/>
        <v>0</v>
      </c>
      <c r="I23" s="436"/>
      <c r="J23" s="509">
        <f t="shared" si="2"/>
        <v>0</v>
      </c>
      <c r="K23" s="436"/>
      <c r="L23" s="509">
        <f t="shared" si="3"/>
        <v>0</v>
      </c>
      <c r="M23" s="509"/>
      <c r="N23" s="509">
        <f t="shared" si="4"/>
        <v>0</v>
      </c>
      <c r="O23" s="509"/>
      <c r="P23" s="509">
        <f t="shared" si="5"/>
        <v>0</v>
      </c>
      <c r="Q23" s="509"/>
      <c r="R23" s="509">
        <f t="shared" si="6"/>
        <v>0</v>
      </c>
      <c r="S23" s="509"/>
      <c r="T23" s="509">
        <f t="shared" si="7"/>
        <v>0</v>
      </c>
      <c r="U23" s="436"/>
      <c r="V23" s="510">
        <f t="shared" si="8"/>
        <v>0</v>
      </c>
      <c r="W23" s="437">
        <f t="shared" si="9"/>
        <v>0</v>
      </c>
      <c r="X23" s="439">
        <f t="shared" si="0"/>
        <v>0</v>
      </c>
    </row>
    <row r="24" spans="1:24" ht="15.75">
      <c r="A24" s="416">
        <v>17</v>
      </c>
      <c r="B24" s="546" t="s">
        <v>122</v>
      </c>
      <c r="C24" s="547"/>
      <c r="D24" s="548"/>
      <c r="E24" s="433" t="s">
        <v>17</v>
      </c>
      <c r="F24" s="435">
        <v>25</v>
      </c>
      <c r="G24" s="435"/>
      <c r="H24" s="509">
        <f t="shared" si="1"/>
        <v>0</v>
      </c>
      <c r="I24" s="436"/>
      <c r="J24" s="509">
        <f t="shared" si="2"/>
        <v>0</v>
      </c>
      <c r="K24" s="436"/>
      <c r="L24" s="509">
        <f t="shared" si="3"/>
        <v>0</v>
      </c>
      <c r="M24" s="509"/>
      <c r="N24" s="509">
        <f t="shared" si="4"/>
        <v>0</v>
      </c>
      <c r="O24" s="509"/>
      <c r="P24" s="509">
        <f t="shared" si="5"/>
        <v>0</v>
      </c>
      <c r="Q24" s="549"/>
      <c r="R24" s="509">
        <f t="shared" si="6"/>
        <v>0</v>
      </c>
      <c r="S24" s="509"/>
      <c r="T24" s="509">
        <f t="shared" si="7"/>
        <v>0</v>
      </c>
      <c r="U24" s="436"/>
      <c r="V24" s="510">
        <f t="shared" si="8"/>
        <v>0</v>
      </c>
      <c r="W24" s="437">
        <f t="shared" si="9"/>
        <v>0</v>
      </c>
      <c r="X24" s="439">
        <f t="shared" si="0"/>
        <v>0</v>
      </c>
    </row>
    <row r="25" spans="1:24" ht="15.75">
      <c r="A25" s="416">
        <v>18</v>
      </c>
      <c r="B25" s="546" t="s">
        <v>123</v>
      </c>
      <c r="C25" s="547"/>
      <c r="D25" s="548"/>
      <c r="E25" s="433" t="s">
        <v>17</v>
      </c>
      <c r="F25" s="435">
        <v>35</v>
      </c>
      <c r="G25" s="435"/>
      <c r="H25" s="509">
        <f t="shared" si="1"/>
        <v>0</v>
      </c>
      <c r="I25" s="436"/>
      <c r="J25" s="509">
        <f t="shared" si="2"/>
        <v>0</v>
      </c>
      <c r="K25" s="436"/>
      <c r="L25" s="509">
        <f t="shared" si="3"/>
        <v>0</v>
      </c>
      <c r="M25" s="509"/>
      <c r="N25" s="509">
        <f t="shared" si="4"/>
        <v>0</v>
      </c>
      <c r="O25" s="509"/>
      <c r="P25" s="509">
        <f t="shared" si="5"/>
        <v>0</v>
      </c>
      <c r="Q25" s="509"/>
      <c r="R25" s="509">
        <f t="shared" si="6"/>
        <v>0</v>
      </c>
      <c r="S25" s="509"/>
      <c r="T25" s="509">
        <f t="shared" si="7"/>
        <v>0</v>
      </c>
      <c r="U25" s="436"/>
      <c r="V25" s="510">
        <f t="shared" si="8"/>
        <v>0</v>
      </c>
      <c r="W25" s="437">
        <f t="shared" si="9"/>
        <v>0</v>
      </c>
      <c r="X25" s="439">
        <f t="shared" si="0"/>
        <v>0</v>
      </c>
    </row>
    <row r="26" spans="1:24" ht="15.75">
      <c r="A26" s="416">
        <v>19</v>
      </c>
      <c r="B26" s="543" t="s">
        <v>204</v>
      </c>
      <c r="C26" s="544"/>
      <c r="D26" s="545"/>
      <c r="E26" s="433" t="s">
        <v>9</v>
      </c>
      <c r="F26" s="435">
        <v>45</v>
      </c>
      <c r="G26" s="435"/>
      <c r="H26" s="509">
        <f t="shared" si="1"/>
        <v>0</v>
      </c>
      <c r="I26" s="436"/>
      <c r="J26" s="509">
        <f t="shared" si="2"/>
        <v>0</v>
      </c>
      <c r="K26" s="436"/>
      <c r="L26" s="509">
        <f t="shared" si="3"/>
        <v>0</v>
      </c>
      <c r="M26" s="509"/>
      <c r="N26" s="509">
        <f t="shared" si="4"/>
        <v>0</v>
      </c>
      <c r="O26" s="509"/>
      <c r="P26" s="509">
        <f t="shared" si="5"/>
        <v>0</v>
      </c>
      <c r="Q26" s="509"/>
      <c r="R26" s="509">
        <f t="shared" si="6"/>
        <v>0</v>
      </c>
      <c r="S26" s="509"/>
      <c r="T26" s="509">
        <f t="shared" si="7"/>
        <v>0</v>
      </c>
      <c r="U26" s="436"/>
      <c r="V26" s="510">
        <f t="shared" si="8"/>
        <v>0</v>
      </c>
      <c r="W26" s="437">
        <f t="shared" si="9"/>
        <v>0</v>
      </c>
      <c r="X26" s="439">
        <f t="shared" si="0"/>
        <v>0</v>
      </c>
    </row>
    <row r="27" spans="1:24" ht="15.75">
      <c r="A27" s="416">
        <v>20</v>
      </c>
      <c r="B27" s="546" t="s">
        <v>121</v>
      </c>
      <c r="C27" s="547"/>
      <c r="D27" s="548"/>
      <c r="E27" s="433" t="s">
        <v>9</v>
      </c>
      <c r="F27" s="435">
        <v>120</v>
      </c>
      <c r="G27" s="435"/>
      <c r="H27" s="509">
        <f t="shared" si="1"/>
        <v>0</v>
      </c>
      <c r="I27" s="436"/>
      <c r="J27" s="509">
        <f t="shared" si="2"/>
        <v>0</v>
      </c>
      <c r="K27" s="436"/>
      <c r="L27" s="509">
        <f t="shared" si="3"/>
        <v>0</v>
      </c>
      <c r="M27" s="509"/>
      <c r="N27" s="509">
        <f t="shared" si="4"/>
        <v>0</v>
      </c>
      <c r="O27" s="509"/>
      <c r="P27" s="509">
        <f t="shared" si="5"/>
        <v>0</v>
      </c>
      <c r="Q27" s="509"/>
      <c r="R27" s="509">
        <f t="shared" si="6"/>
        <v>0</v>
      </c>
      <c r="S27" s="509"/>
      <c r="T27" s="509">
        <f t="shared" si="7"/>
        <v>0</v>
      </c>
      <c r="U27" s="436"/>
      <c r="V27" s="510">
        <f t="shared" si="8"/>
        <v>0</v>
      </c>
      <c r="W27" s="437">
        <f t="shared" si="9"/>
        <v>0</v>
      </c>
      <c r="X27" s="439">
        <f t="shared" si="0"/>
        <v>0</v>
      </c>
    </row>
    <row r="28" spans="1:24" ht="15.75">
      <c r="A28" s="416">
        <v>21</v>
      </c>
      <c r="B28" s="541" t="s">
        <v>175</v>
      </c>
      <c r="C28" s="541"/>
      <c r="D28" s="541"/>
      <c r="E28" s="433" t="s">
        <v>9</v>
      </c>
      <c r="F28" s="435">
        <v>40</v>
      </c>
      <c r="G28" s="435"/>
      <c r="H28" s="509">
        <f t="shared" si="1"/>
        <v>0</v>
      </c>
      <c r="I28" s="436"/>
      <c r="J28" s="509">
        <f t="shared" si="2"/>
        <v>0</v>
      </c>
      <c r="K28" s="436"/>
      <c r="L28" s="509">
        <f t="shared" si="3"/>
        <v>0</v>
      </c>
      <c r="M28" s="509"/>
      <c r="N28" s="509">
        <f t="shared" si="4"/>
        <v>0</v>
      </c>
      <c r="O28" s="509"/>
      <c r="P28" s="509">
        <f t="shared" si="5"/>
        <v>0</v>
      </c>
      <c r="Q28" s="509"/>
      <c r="R28" s="509">
        <f t="shared" si="6"/>
        <v>0</v>
      </c>
      <c r="S28" s="509"/>
      <c r="T28" s="509">
        <f t="shared" si="7"/>
        <v>0</v>
      </c>
      <c r="U28" s="436"/>
      <c r="V28" s="510">
        <f t="shared" si="8"/>
        <v>0</v>
      </c>
      <c r="W28" s="437">
        <f t="shared" si="9"/>
        <v>0</v>
      </c>
      <c r="X28" s="439">
        <f t="shared" si="0"/>
        <v>0</v>
      </c>
    </row>
    <row r="29" spans="1:24" ht="15.75">
      <c r="A29" s="416">
        <v>22</v>
      </c>
      <c r="B29" s="543" t="s">
        <v>206</v>
      </c>
      <c r="C29" s="547"/>
      <c r="D29" s="548"/>
      <c r="E29" s="433" t="s">
        <v>45</v>
      </c>
      <c r="F29" s="435">
        <v>70</v>
      </c>
      <c r="G29" s="435"/>
      <c r="H29" s="509">
        <f t="shared" si="1"/>
        <v>0</v>
      </c>
      <c r="I29" s="436"/>
      <c r="J29" s="509">
        <f t="shared" si="2"/>
        <v>0</v>
      </c>
      <c r="K29" s="436"/>
      <c r="L29" s="509">
        <f t="shared" si="3"/>
        <v>0</v>
      </c>
      <c r="M29" s="509"/>
      <c r="N29" s="509">
        <f t="shared" si="4"/>
        <v>0</v>
      </c>
      <c r="O29" s="509"/>
      <c r="P29" s="509">
        <f t="shared" si="5"/>
        <v>0</v>
      </c>
      <c r="Q29" s="509"/>
      <c r="R29" s="509">
        <f t="shared" si="6"/>
        <v>0</v>
      </c>
      <c r="S29" s="509"/>
      <c r="T29" s="509">
        <f t="shared" si="7"/>
        <v>0</v>
      </c>
      <c r="U29" s="436"/>
      <c r="V29" s="510">
        <f t="shared" si="8"/>
        <v>0</v>
      </c>
      <c r="W29" s="437">
        <f t="shared" si="9"/>
        <v>0</v>
      </c>
      <c r="X29" s="439">
        <f t="shared" si="0"/>
        <v>0</v>
      </c>
    </row>
    <row r="30" spans="1:24" ht="15.75">
      <c r="A30" s="416">
        <v>23</v>
      </c>
      <c r="B30" s="541" t="s">
        <v>207</v>
      </c>
      <c r="C30" s="542"/>
      <c r="D30" s="542"/>
      <c r="E30" s="433" t="s">
        <v>45</v>
      </c>
      <c r="F30" s="435">
        <v>90</v>
      </c>
      <c r="G30" s="435"/>
      <c r="H30" s="509">
        <f t="shared" si="1"/>
        <v>0</v>
      </c>
      <c r="I30" s="436"/>
      <c r="J30" s="509">
        <f t="shared" si="2"/>
        <v>0</v>
      </c>
      <c r="K30" s="436"/>
      <c r="L30" s="509">
        <f t="shared" si="3"/>
        <v>0</v>
      </c>
      <c r="M30" s="509"/>
      <c r="N30" s="509">
        <f t="shared" si="4"/>
        <v>0</v>
      </c>
      <c r="O30" s="509"/>
      <c r="P30" s="509">
        <f t="shared" si="5"/>
        <v>0</v>
      </c>
      <c r="Q30" s="509"/>
      <c r="R30" s="509">
        <f t="shared" si="6"/>
        <v>0</v>
      </c>
      <c r="S30" s="509"/>
      <c r="T30" s="509">
        <f t="shared" si="7"/>
        <v>0</v>
      </c>
      <c r="U30" s="436"/>
      <c r="V30" s="510">
        <f t="shared" si="8"/>
        <v>0</v>
      </c>
      <c r="W30" s="437">
        <f t="shared" si="9"/>
        <v>0</v>
      </c>
      <c r="X30" s="439">
        <f t="shared" si="0"/>
        <v>0</v>
      </c>
    </row>
    <row r="31" spans="1:24" ht="15.75">
      <c r="A31" s="416">
        <v>24</v>
      </c>
      <c r="B31" s="541" t="s">
        <v>233</v>
      </c>
      <c r="C31" s="542"/>
      <c r="D31" s="542"/>
      <c r="E31" s="433" t="s">
        <v>17</v>
      </c>
      <c r="F31" s="435">
        <v>500</v>
      </c>
      <c r="G31" s="435"/>
      <c r="H31" s="509">
        <f t="shared" si="1"/>
        <v>0</v>
      </c>
      <c r="I31" s="436"/>
      <c r="J31" s="509">
        <f t="shared" si="2"/>
        <v>0</v>
      </c>
      <c r="K31" s="436"/>
      <c r="L31" s="509">
        <f t="shared" si="3"/>
        <v>0</v>
      </c>
      <c r="M31" s="509"/>
      <c r="N31" s="509">
        <f t="shared" si="4"/>
        <v>0</v>
      </c>
      <c r="O31" s="509"/>
      <c r="P31" s="509">
        <f t="shared" si="5"/>
        <v>0</v>
      </c>
      <c r="Q31" s="509"/>
      <c r="R31" s="509">
        <f t="shared" si="6"/>
        <v>0</v>
      </c>
      <c r="S31" s="509"/>
      <c r="T31" s="509">
        <f t="shared" si="7"/>
        <v>0</v>
      </c>
      <c r="U31" s="436"/>
      <c r="V31" s="510">
        <f t="shared" si="8"/>
        <v>0</v>
      </c>
      <c r="W31" s="437">
        <f t="shared" si="9"/>
        <v>0</v>
      </c>
      <c r="X31" s="439">
        <f t="shared" si="0"/>
        <v>0</v>
      </c>
    </row>
    <row r="32" spans="1:24" ht="15.75">
      <c r="A32" s="416">
        <v>25</v>
      </c>
      <c r="B32" s="543" t="s">
        <v>205</v>
      </c>
      <c r="C32" s="544"/>
      <c r="D32" s="545"/>
      <c r="E32" s="433" t="s">
        <v>17</v>
      </c>
      <c r="F32" s="435">
        <v>550</v>
      </c>
      <c r="G32" s="435"/>
      <c r="H32" s="509">
        <f t="shared" si="1"/>
        <v>0</v>
      </c>
      <c r="I32" s="436"/>
      <c r="J32" s="509">
        <f t="shared" si="2"/>
        <v>0</v>
      </c>
      <c r="K32" s="436"/>
      <c r="L32" s="509">
        <f t="shared" si="3"/>
        <v>0</v>
      </c>
      <c r="M32" s="509"/>
      <c r="N32" s="509">
        <f t="shared" si="4"/>
        <v>0</v>
      </c>
      <c r="O32" s="509"/>
      <c r="P32" s="509">
        <f t="shared" si="5"/>
        <v>0</v>
      </c>
      <c r="Q32" s="509"/>
      <c r="R32" s="509">
        <f t="shared" si="6"/>
        <v>0</v>
      </c>
      <c r="S32" s="509"/>
      <c r="T32" s="509">
        <f t="shared" si="7"/>
        <v>0</v>
      </c>
      <c r="U32" s="436"/>
      <c r="V32" s="510">
        <f t="shared" si="8"/>
        <v>0</v>
      </c>
      <c r="W32" s="437">
        <f t="shared" si="9"/>
        <v>0</v>
      </c>
      <c r="X32" s="439">
        <f t="shared" si="0"/>
        <v>0</v>
      </c>
    </row>
    <row r="33" spans="1:24" ht="15.75">
      <c r="A33" s="416">
        <v>26</v>
      </c>
      <c r="B33" s="546" t="s">
        <v>236</v>
      </c>
      <c r="C33" s="547"/>
      <c r="D33" s="548"/>
      <c r="E33" s="433" t="s">
        <v>17</v>
      </c>
      <c r="F33" s="435">
        <v>20</v>
      </c>
      <c r="G33" s="435"/>
      <c r="H33" s="509">
        <f t="shared" si="1"/>
        <v>0</v>
      </c>
      <c r="I33" s="436"/>
      <c r="J33" s="509">
        <f t="shared" si="2"/>
        <v>0</v>
      </c>
      <c r="K33" s="436"/>
      <c r="L33" s="509">
        <f t="shared" si="3"/>
        <v>0</v>
      </c>
      <c r="M33" s="509"/>
      <c r="N33" s="509">
        <f t="shared" si="4"/>
        <v>0</v>
      </c>
      <c r="O33" s="509"/>
      <c r="P33" s="509">
        <f t="shared" si="5"/>
        <v>0</v>
      </c>
      <c r="Q33" s="509"/>
      <c r="R33" s="509">
        <f t="shared" si="6"/>
        <v>0</v>
      </c>
      <c r="S33" s="509"/>
      <c r="T33" s="509">
        <f t="shared" si="7"/>
        <v>0</v>
      </c>
      <c r="U33" s="436"/>
      <c r="V33" s="510">
        <f t="shared" si="8"/>
        <v>0</v>
      </c>
      <c r="W33" s="437">
        <f t="shared" si="9"/>
        <v>0</v>
      </c>
      <c r="X33" s="439">
        <f t="shared" si="0"/>
        <v>0</v>
      </c>
    </row>
    <row r="34" spans="1:24" ht="15.75">
      <c r="A34" s="416">
        <v>27</v>
      </c>
      <c r="B34" s="546" t="s">
        <v>126</v>
      </c>
      <c r="C34" s="547"/>
      <c r="D34" s="548"/>
      <c r="E34" s="433" t="s">
        <v>17</v>
      </c>
      <c r="F34" s="434">
        <v>140</v>
      </c>
      <c r="G34" s="435"/>
      <c r="H34" s="509">
        <f t="shared" si="1"/>
        <v>0</v>
      </c>
      <c r="I34" s="436"/>
      <c r="J34" s="509">
        <f t="shared" si="2"/>
        <v>0</v>
      </c>
      <c r="K34" s="436"/>
      <c r="L34" s="509">
        <f t="shared" si="3"/>
        <v>0</v>
      </c>
      <c r="M34" s="509"/>
      <c r="N34" s="509">
        <f t="shared" si="4"/>
        <v>0</v>
      </c>
      <c r="O34" s="509"/>
      <c r="P34" s="509">
        <f t="shared" si="5"/>
        <v>0</v>
      </c>
      <c r="Q34" s="509"/>
      <c r="R34" s="509">
        <f t="shared" si="6"/>
        <v>0</v>
      </c>
      <c r="S34" s="509"/>
      <c r="T34" s="509">
        <f t="shared" si="7"/>
        <v>0</v>
      </c>
      <c r="U34" s="436"/>
      <c r="V34" s="510">
        <f t="shared" si="8"/>
        <v>0</v>
      </c>
      <c r="W34" s="437">
        <f t="shared" si="9"/>
        <v>0</v>
      </c>
      <c r="X34" s="439">
        <f t="shared" si="0"/>
        <v>0</v>
      </c>
    </row>
    <row r="35" spans="1:24" ht="15.75">
      <c r="A35" s="416">
        <v>28</v>
      </c>
      <c r="B35" s="543" t="s">
        <v>237</v>
      </c>
      <c r="C35" s="544"/>
      <c r="D35" s="545"/>
      <c r="E35" s="433" t="s">
        <v>17</v>
      </c>
      <c r="F35" s="435">
        <v>250</v>
      </c>
      <c r="G35" s="435"/>
      <c r="H35" s="509">
        <f t="shared" si="1"/>
        <v>0</v>
      </c>
      <c r="I35" s="436"/>
      <c r="J35" s="509">
        <f t="shared" si="2"/>
        <v>0</v>
      </c>
      <c r="K35" s="436"/>
      <c r="L35" s="509">
        <f t="shared" si="3"/>
        <v>0</v>
      </c>
      <c r="M35" s="509"/>
      <c r="N35" s="509">
        <f t="shared" si="4"/>
        <v>0</v>
      </c>
      <c r="O35" s="509"/>
      <c r="P35" s="509">
        <f t="shared" si="5"/>
        <v>0</v>
      </c>
      <c r="Q35" s="509"/>
      <c r="R35" s="509">
        <f t="shared" si="6"/>
        <v>0</v>
      </c>
      <c r="S35" s="509"/>
      <c r="T35" s="509">
        <f t="shared" si="7"/>
        <v>0</v>
      </c>
      <c r="U35" s="436"/>
      <c r="V35" s="510">
        <f t="shared" si="8"/>
        <v>0</v>
      </c>
      <c r="W35" s="437">
        <f t="shared" si="9"/>
        <v>0</v>
      </c>
      <c r="X35" s="439">
        <f t="shared" si="0"/>
        <v>0</v>
      </c>
    </row>
    <row r="36" spans="1:24" ht="15.75">
      <c r="A36" s="416">
        <v>29</v>
      </c>
      <c r="B36" s="546" t="s">
        <v>235</v>
      </c>
      <c r="C36" s="544"/>
      <c r="D36" s="545"/>
      <c r="E36" s="433" t="s">
        <v>17</v>
      </c>
      <c r="F36" s="435">
        <v>550</v>
      </c>
      <c r="G36" s="435"/>
      <c r="H36" s="509">
        <f t="shared" si="1"/>
        <v>0</v>
      </c>
      <c r="I36" s="436"/>
      <c r="J36" s="509">
        <f t="shared" si="2"/>
        <v>0</v>
      </c>
      <c r="K36" s="436"/>
      <c r="L36" s="509">
        <f t="shared" si="3"/>
        <v>0</v>
      </c>
      <c r="M36" s="509"/>
      <c r="N36" s="509">
        <f t="shared" si="4"/>
        <v>0</v>
      </c>
      <c r="O36" s="509"/>
      <c r="P36" s="509">
        <f t="shared" si="5"/>
        <v>0</v>
      </c>
      <c r="Q36" s="509"/>
      <c r="R36" s="509">
        <f t="shared" si="6"/>
        <v>0</v>
      </c>
      <c r="S36" s="509"/>
      <c r="T36" s="509">
        <f t="shared" si="7"/>
        <v>0</v>
      </c>
      <c r="U36" s="436"/>
      <c r="V36" s="510">
        <f t="shared" si="8"/>
        <v>0</v>
      </c>
      <c r="W36" s="437">
        <f t="shared" si="9"/>
        <v>0</v>
      </c>
      <c r="X36" s="439">
        <f t="shared" si="0"/>
        <v>0</v>
      </c>
    </row>
    <row r="37" spans="1:24" ht="15.75">
      <c r="A37" s="416">
        <v>30</v>
      </c>
      <c r="B37" s="542" t="s">
        <v>234</v>
      </c>
      <c r="C37" s="542"/>
      <c r="D37" s="542"/>
      <c r="E37" s="433" t="s">
        <v>17</v>
      </c>
      <c r="F37" s="435">
        <v>750</v>
      </c>
      <c r="G37" s="435"/>
      <c r="H37" s="509">
        <f t="shared" si="1"/>
        <v>0</v>
      </c>
      <c r="I37" s="436"/>
      <c r="J37" s="509">
        <f t="shared" si="2"/>
        <v>0</v>
      </c>
      <c r="K37" s="436"/>
      <c r="L37" s="509">
        <f t="shared" si="3"/>
        <v>0</v>
      </c>
      <c r="M37" s="509"/>
      <c r="N37" s="509">
        <f t="shared" si="4"/>
        <v>0</v>
      </c>
      <c r="O37" s="509"/>
      <c r="P37" s="509">
        <f t="shared" si="5"/>
        <v>0</v>
      </c>
      <c r="Q37" s="509"/>
      <c r="R37" s="509">
        <f t="shared" si="6"/>
        <v>0</v>
      </c>
      <c r="S37" s="509"/>
      <c r="T37" s="509">
        <f t="shared" si="7"/>
        <v>0</v>
      </c>
      <c r="U37" s="436"/>
      <c r="V37" s="510">
        <f t="shared" si="8"/>
        <v>0</v>
      </c>
      <c r="W37" s="437">
        <f t="shared" si="9"/>
        <v>0</v>
      </c>
      <c r="X37" s="439">
        <f t="shared" si="0"/>
        <v>0</v>
      </c>
    </row>
    <row r="38" spans="1:24" ht="15.75">
      <c r="A38" s="416">
        <v>31</v>
      </c>
      <c r="B38" s="543" t="s">
        <v>174</v>
      </c>
      <c r="C38" s="544"/>
      <c r="D38" s="545"/>
      <c r="E38" s="433" t="s">
        <v>17</v>
      </c>
      <c r="F38" s="435">
        <v>550</v>
      </c>
      <c r="G38" s="435"/>
      <c r="H38" s="509">
        <f t="shared" si="1"/>
        <v>0</v>
      </c>
      <c r="I38" s="436"/>
      <c r="J38" s="509">
        <f t="shared" si="2"/>
        <v>0</v>
      </c>
      <c r="K38" s="436"/>
      <c r="L38" s="509">
        <f t="shared" si="3"/>
        <v>0</v>
      </c>
      <c r="M38" s="509"/>
      <c r="N38" s="509">
        <f t="shared" si="4"/>
        <v>0</v>
      </c>
      <c r="O38" s="509"/>
      <c r="P38" s="509">
        <f t="shared" si="5"/>
        <v>0</v>
      </c>
      <c r="Q38" s="509"/>
      <c r="R38" s="509">
        <f t="shared" si="6"/>
        <v>0</v>
      </c>
      <c r="S38" s="509"/>
      <c r="T38" s="509">
        <f t="shared" si="7"/>
        <v>0</v>
      </c>
      <c r="U38" s="436"/>
      <c r="V38" s="510">
        <f t="shared" si="8"/>
        <v>0</v>
      </c>
      <c r="W38" s="437">
        <f t="shared" si="9"/>
        <v>0</v>
      </c>
      <c r="X38" s="439">
        <f t="shared" si="0"/>
        <v>0</v>
      </c>
    </row>
    <row r="39" spans="1:24" ht="15.75">
      <c r="A39" s="416">
        <v>32</v>
      </c>
      <c r="B39" s="542" t="s">
        <v>238</v>
      </c>
      <c r="C39" s="541"/>
      <c r="D39" s="541"/>
      <c r="E39" s="433" t="s">
        <v>17</v>
      </c>
      <c r="F39" s="435">
        <v>550</v>
      </c>
      <c r="G39" s="435"/>
      <c r="H39" s="509">
        <f t="shared" si="1"/>
        <v>0</v>
      </c>
      <c r="I39" s="436"/>
      <c r="J39" s="509">
        <f t="shared" si="2"/>
        <v>0</v>
      </c>
      <c r="K39" s="436"/>
      <c r="L39" s="509">
        <f t="shared" si="3"/>
        <v>0</v>
      </c>
      <c r="M39" s="509"/>
      <c r="N39" s="509">
        <f t="shared" si="4"/>
        <v>0</v>
      </c>
      <c r="O39" s="509"/>
      <c r="P39" s="509">
        <f t="shared" si="5"/>
        <v>0</v>
      </c>
      <c r="Q39" s="509"/>
      <c r="R39" s="509">
        <f t="shared" si="6"/>
        <v>0</v>
      </c>
      <c r="S39" s="509"/>
      <c r="T39" s="509">
        <f t="shared" si="7"/>
        <v>0</v>
      </c>
      <c r="U39" s="436"/>
      <c r="V39" s="510">
        <f t="shared" si="8"/>
        <v>0</v>
      </c>
      <c r="W39" s="437">
        <f t="shared" si="9"/>
        <v>0</v>
      </c>
      <c r="X39" s="439">
        <f t="shared" si="0"/>
        <v>0</v>
      </c>
    </row>
    <row r="40" spans="1:24" ht="15.75">
      <c r="A40" s="416">
        <v>33</v>
      </c>
      <c r="B40" s="543" t="s">
        <v>173</v>
      </c>
      <c r="C40" s="547"/>
      <c r="D40" s="548"/>
      <c r="E40" s="433" t="s">
        <v>9</v>
      </c>
      <c r="F40" s="435">
        <v>90</v>
      </c>
      <c r="G40" s="435"/>
      <c r="H40" s="509">
        <f t="shared" si="1"/>
        <v>0</v>
      </c>
      <c r="I40" s="436"/>
      <c r="J40" s="509">
        <f t="shared" si="2"/>
        <v>0</v>
      </c>
      <c r="K40" s="436"/>
      <c r="L40" s="509">
        <f t="shared" si="3"/>
        <v>0</v>
      </c>
      <c r="M40" s="509"/>
      <c r="N40" s="509">
        <f t="shared" si="4"/>
        <v>0</v>
      </c>
      <c r="O40" s="509"/>
      <c r="P40" s="509">
        <f t="shared" si="5"/>
        <v>0</v>
      </c>
      <c r="Q40" s="509"/>
      <c r="R40" s="509">
        <f t="shared" si="6"/>
        <v>0</v>
      </c>
      <c r="S40" s="509"/>
      <c r="T40" s="509">
        <f t="shared" si="7"/>
        <v>0</v>
      </c>
      <c r="U40" s="436"/>
      <c r="V40" s="510">
        <f t="shared" si="8"/>
        <v>0</v>
      </c>
      <c r="W40" s="437">
        <f t="shared" si="9"/>
        <v>0</v>
      </c>
      <c r="X40" s="439">
        <f t="shared" si="0"/>
        <v>0</v>
      </c>
    </row>
    <row r="41" spans="1:24" ht="15.75">
      <c r="A41" s="416">
        <v>34</v>
      </c>
      <c r="B41" s="546" t="s">
        <v>124</v>
      </c>
      <c r="C41" s="547"/>
      <c r="D41" s="548"/>
      <c r="E41" s="433" t="s">
        <v>9</v>
      </c>
      <c r="F41" s="435">
        <v>100</v>
      </c>
      <c r="G41" s="435"/>
      <c r="H41" s="509">
        <f t="shared" si="1"/>
        <v>0</v>
      </c>
      <c r="I41" s="436"/>
      <c r="J41" s="509">
        <f t="shared" si="2"/>
        <v>0</v>
      </c>
      <c r="K41" s="436"/>
      <c r="L41" s="509">
        <f t="shared" si="3"/>
        <v>0</v>
      </c>
      <c r="M41" s="509"/>
      <c r="N41" s="509">
        <f t="shared" si="4"/>
        <v>0</v>
      </c>
      <c r="O41" s="509"/>
      <c r="P41" s="509">
        <f t="shared" si="5"/>
        <v>0</v>
      </c>
      <c r="Q41" s="509"/>
      <c r="R41" s="509">
        <f t="shared" si="6"/>
        <v>0</v>
      </c>
      <c r="S41" s="509"/>
      <c r="T41" s="509">
        <f t="shared" si="7"/>
        <v>0</v>
      </c>
      <c r="U41" s="436"/>
      <c r="V41" s="510">
        <f t="shared" si="8"/>
        <v>0</v>
      </c>
      <c r="W41" s="437">
        <f t="shared" si="9"/>
        <v>0</v>
      </c>
      <c r="X41" s="439">
        <f t="shared" si="0"/>
        <v>0</v>
      </c>
    </row>
    <row r="42" spans="1:24" ht="15.75">
      <c r="A42" s="416">
        <v>35</v>
      </c>
      <c r="B42" s="708" t="s">
        <v>249</v>
      </c>
      <c r="C42" s="709"/>
      <c r="D42" s="710"/>
      <c r="E42" s="433" t="s">
        <v>17</v>
      </c>
      <c r="F42" s="435">
        <v>1000</v>
      </c>
      <c r="G42" s="435"/>
      <c r="H42" s="509">
        <f t="shared" si="1"/>
        <v>0</v>
      </c>
      <c r="I42" s="436"/>
      <c r="J42" s="509">
        <f t="shared" si="2"/>
        <v>0</v>
      </c>
      <c r="K42" s="436"/>
      <c r="L42" s="509">
        <f t="shared" si="3"/>
        <v>0</v>
      </c>
      <c r="M42" s="509"/>
      <c r="N42" s="509">
        <f t="shared" si="4"/>
        <v>0</v>
      </c>
      <c r="O42" s="509"/>
      <c r="P42" s="509">
        <f t="shared" si="5"/>
        <v>0</v>
      </c>
      <c r="Q42" s="509"/>
      <c r="R42" s="509">
        <f t="shared" si="6"/>
        <v>0</v>
      </c>
      <c r="S42" s="509"/>
      <c r="T42" s="509">
        <f t="shared" si="7"/>
        <v>0</v>
      </c>
      <c r="U42" s="436"/>
      <c r="V42" s="510">
        <f t="shared" si="8"/>
        <v>0</v>
      </c>
      <c r="W42" s="437">
        <f t="shared" si="9"/>
        <v>0</v>
      </c>
      <c r="X42" s="439">
        <f t="shared" si="0"/>
        <v>0</v>
      </c>
    </row>
    <row r="43" spans="1:24" ht="15.75">
      <c r="A43" s="416">
        <v>36</v>
      </c>
      <c r="B43" s="708" t="s">
        <v>248</v>
      </c>
      <c r="C43" s="735"/>
      <c r="D43" s="736"/>
      <c r="E43" s="433" t="s">
        <v>9</v>
      </c>
      <c r="F43" s="435">
        <v>185</v>
      </c>
      <c r="G43" s="440"/>
      <c r="H43" s="509">
        <f t="shared" si="1"/>
        <v>0</v>
      </c>
      <c r="I43" s="441"/>
      <c r="J43" s="509">
        <f t="shared" si="2"/>
        <v>0</v>
      </c>
      <c r="K43" s="436"/>
      <c r="L43" s="509">
        <f t="shared" si="3"/>
        <v>0</v>
      </c>
      <c r="M43" s="509"/>
      <c r="N43" s="509">
        <f t="shared" si="4"/>
        <v>0</v>
      </c>
      <c r="O43" s="509"/>
      <c r="P43" s="509">
        <f t="shared" si="5"/>
        <v>0</v>
      </c>
      <c r="Q43" s="509"/>
      <c r="R43" s="509">
        <f t="shared" si="6"/>
        <v>0</v>
      </c>
      <c r="S43" s="509"/>
      <c r="T43" s="509">
        <f t="shared" si="7"/>
        <v>0</v>
      </c>
      <c r="U43" s="436"/>
      <c r="V43" s="510">
        <f t="shared" si="8"/>
        <v>0</v>
      </c>
      <c r="W43" s="437">
        <f t="shared" si="9"/>
        <v>0</v>
      </c>
      <c r="X43" s="439">
        <f t="shared" si="0"/>
        <v>0</v>
      </c>
    </row>
    <row r="44" spans="1:24" ht="15.75">
      <c r="A44" s="416">
        <v>37</v>
      </c>
      <c r="B44" s="541" t="s">
        <v>125</v>
      </c>
      <c r="C44" s="542"/>
      <c r="D44" s="542"/>
      <c r="E44" s="433" t="s">
        <v>9</v>
      </c>
      <c r="F44" s="435">
        <v>175</v>
      </c>
      <c r="G44" s="435"/>
      <c r="H44" s="509">
        <f t="shared" si="1"/>
        <v>0</v>
      </c>
      <c r="I44" s="436"/>
      <c r="J44" s="509">
        <f t="shared" si="2"/>
        <v>0</v>
      </c>
      <c r="K44" s="436"/>
      <c r="L44" s="509">
        <f t="shared" si="3"/>
        <v>0</v>
      </c>
      <c r="M44" s="509"/>
      <c r="N44" s="509">
        <f t="shared" si="4"/>
        <v>0</v>
      </c>
      <c r="O44" s="509"/>
      <c r="P44" s="509">
        <f t="shared" si="5"/>
        <v>0</v>
      </c>
      <c r="Q44" s="509"/>
      <c r="R44" s="509">
        <f t="shared" si="6"/>
        <v>0</v>
      </c>
      <c r="S44" s="509"/>
      <c r="T44" s="509">
        <f t="shared" si="7"/>
        <v>0</v>
      </c>
      <c r="U44" s="436"/>
      <c r="V44" s="510">
        <f t="shared" si="8"/>
        <v>0</v>
      </c>
      <c r="W44" s="437">
        <f t="shared" si="9"/>
        <v>0</v>
      </c>
      <c r="X44" s="439">
        <f t="shared" si="0"/>
        <v>0</v>
      </c>
    </row>
    <row r="45" spans="1:24" ht="15.75">
      <c r="A45" s="416">
        <v>38</v>
      </c>
      <c r="B45" s="708" t="s">
        <v>240</v>
      </c>
      <c r="C45" s="735"/>
      <c r="D45" s="736"/>
      <c r="E45" s="433" t="s">
        <v>9</v>
      </c>
      <c r="F45" s="442">
        <v>70</v>
      </c>
      <c r="G45" s="442"/>
      <c r="H45" s="509">
        <f t="shared" si="1"/>
        <v>0</v>
      </c>
      <c r="I45" s="436"/>
      <c r="J45" s="509">
        <f t="shared" si="2"/>
        <v>0</v>
      </c>
      <c r="K45" s="436"/>
      <c r="L45" s="509">
        <f t="shared" si="3"/>
        <v>0</v>
      </c>
      <c r="M45" s="509"/>
      <c r="N45" s="509">
        <f t="shared" si="4"/>
        <v>0</v>
      </c>
      <c r="O45" s="509"/>
      <c r="P45" s="509">
        <f t="shared" si="5"/>
        <v>0</v>
      </c>
      <c r="Q45" s="509"/>
      <c r="R45" s="509">
        <f t="shared" si="6"/>
        <v>0</v>
      </c>
      <c r="S45" s="509"/>
      <c r="T45" s="509">
        <f t="shared" si="7"/>
        <v>0</v>
      </c>
      <c r="U45" s="436"/>
      <c r="V45" s="510">
        <f t="shared" si="8"/>
        <v>0</v>
      </c>
      <c r="W45" s="437">
        <f t="shared" si="9"/>
        <v>0</v>
      </c>
      <c r="X45" s="439">
        <f t="shared" si="0"/>
        <v>0</v>
      </c>
    </row>
    <row r="46" spans="1:24" ht="15.75">
      <c r="A46" s="416">
        <v>39</v>
      </c>
      <c r="B46" s="708" t="s">
        <v>241</v>
      </c>
      <c r="C46" s="735"/>
      <c r="D46" s="736"/>
      <c r="E46" s="443" t="s">
        <v>9</v>
      </c>
      <c r="F46" s="443">
        <v>60</v>
      </c>
      <c r="G46" s="443"/>
      <c r="H46" s="509">
        <f t="shared" si="1"/>
        <v>0</v>
      </c>
      <c r="I46" s="436"/>
      <c r="J46" s="509">
        <f t="shared" si="2"/>
        <v>0</v>
      </c>
      <c r="K46" s="436"/>
      <c r="L46" s="509">
        <f t="shared" si="3"/>
        <v>0</v>
      </c>
      <c r="M46" s="509"/>
      <c r="N46" s="509">
        <f t="shared" si="4"/>
        <v>0</v>
      </c>
      <c r="O46" s="509"/>
      <c r="P46" s="509">
        <f t="shared" si="5"/>
        <v>0</v>
      </c>
      <c r="Q46" s="509"/>
      <c r="R46" s="509">
        <f t="shared" si="6"/>
        <v>0</v>
      </c>
      <c r="S46" s="509"/>
      <c r="T46" s="509">
        <f t="shared" si="7"/>
        <v>0</v>
      </c>
      <c r="U46" s="436"/>
      <c r="V46" s="510">
        <f t="shared" si="8"/>
        <v>0</v>
      </c>
      <c r="W46" s="437">
        <f t="shared" si="9"/>
        <v>0</v>
      </c>
      <c r="X46" s="439">
        <f t="shared" si="0"/>
        <v>0</v>
      </c>
    </row>
    <row r="47" spans="1:24" ht="15.75">
      <c r="A47" s="416">
        <v>40</v>
      </c>
      <c r="B47" s="708" t="s">
        <v>242</v>
      </c>
      <c r="C47" s="735"/>
      <c r="D47" s="736"/>
      <c r="E47" s="433" t="s">
        <v>9</v>
      </c>
      <c r="F47" s="435">
        <v>120</v>
      </c>
      <c r="G47" s="443"/>
      <c r="H47" s="509">
        <f t="shared" si="1"/>
        <v>0</v>
      </c>
      <c r="I47" s="436"/>
      <c r="J47" s="509">
        <f t="shared" si="2"/>
        <v>0</v>
      </c>
      <c r="K47" s="436"/>
      <c r="L47" s="509">
        <f t="shared" si="3"/>
        <v>0</v>
      </c>
      <c r="M47" s="509"/>
      <c r="N47" s="509">
        <f t="shared" si="4"/>
        <v>0</v>
      </c>
      <c r="O47" s="509"/>
      <c r="P47" s="509">
        <f t="shared" si="5"/>
        <v>0</v>
      </c>
      <c r="Q47" s="509"/>
      <c r="R47" s="509">
        <f t="shared" si="6"/>
        <v>0</v>
      </c>
      <c r="S47" s="509"/>
      <c r="T47" s="509">
        <f t="shared" si="7"/>
        <v>0</v>
      </c>
      <c r="U47" s="436"/>
      <c r="V47" s="510">
        <f t="shared" si="8"/>
        <v>0</v>
      </c>
      <c r="W47" s="437">
        <f t="shared" si="9"/>
        <v>0</v>
      </c>
      <c r="X47" s="439">
        <f t="shared" si="0"/>
        <v>0</v>
      </c>
    </row>
    <row r="48" spans="1:24" ht="15.75">
      <c r="A48" s="507">
        <v>41</v>
      </c>
      <c r="B48" s="708" t="s">
        <v>243</v>
      </c>
      <c r="C48" s="709"/>
      <c r="D48" s="710"/>
      <c r="E48" s="433" t="s">
        <v>9</v>
      </c>
      <c r="F48" s="435">
        <v>145</v>
      </c>
      <c r="G48" s="445"/>
      <c r="H48" s="509">
        <f t="shared" si="1"/>
        <v>0</v>
      </c>
      <c r="I48" s="441"/>
      <c r="J48" s="509">
        <f t="shared" si="2"/>
        <v>0</v>
      </c>
      <c r="K48" s="441"/>
      <c r="L48" s="509">
        <f t="shared" si="3"/>
        <v>0</v>
      </c>
      <c r="M48" s="551"/>
      <c r="N48" s="509">
        <f t="shared" si="4"/>
        <v>0</v>
      </c>
      <c r="O48" s="551"/>
      <c r="P48" s="509">
        <f t="shared" si="5"/>
        <v>0</v>
      </c>
      <c r="Q48" s="551"/>
      <c r="R48" s="509">
        <f t="shared" si="6"/>
        <v>0</v>
      </c>
      <c r="S48" s="551"/>
      <c r="T48" s="509">
        <f t="shared" si="7"/>
        <v>0</v>
      </c>
      <c r="U48" s="441"/>
      <c r="V48" s="510">
        <f t="shared" si="8"/>
        <v>0</v>
      </c>
      <c r="W48" s="437">
        <f t="shared" si="9"/>
        <v>0</v>
      </c>
      <c r="X48" s="446">
        <f t="shared" si="0"/>
        <v>0</v>
      </c>
    </row>
    <row r="49" spans="1:24" ht="15.75">
      <c r="A49" s="507">
        <v>42</v>
      </c>
      <c r="B49" s="731" t="s">
        <v>211</v>
      </c>
      <c r="C49" s="732"/>
      <c r="D49" s="733"/>
      <c r="E49" s="538"/>
      <c r="F49" s="538"/>
      <c r="G49" s="619"/>
      <c r="H49" s="441">
        <f>SUM(H8:H48)</f>
        <v>0</v>
      </c>
      <c r="I49" s="441"/>
      <c r="J49" s="441">
        <f>SUM(J8:J48)</f>
        <v>0</v>
      </c>
      <c r="K49" s="441"/>
      <c r="L49" s="441">
        <f>SUM(L8:L48)</f>
        <v>0</v>
      </c>
      <c r="M49" s="441"/>
      <c r="N49" s="441">
        <f>SUM(N8:N48)</f>
        <v>0</v>
      </c>
      <c r="O49" s="441"/>
      <c r="P49" s="441">
        <f>SUM(P8:P48)</f>
        <v>0</v>
      </c>
      <c r="Q49" s="441"/>
      <c r="R49" s="441">
        <f>SUM(R8:R48)</f>
        <v>0</v>
      </c>
      <c r="S49" s="441"/>
      <c r="T49" s="441">
        <f>SUM(T8:T48)</f>
        <v>0</v>
      </c>
      <c r="U49" s="441"/>
      <c r="V49" s="441">
        <f>SUM(V8:V48)</f>
        <v>0</v>
      </c>
      <c r="W49" s="436"/>
      <c r="X49" s="441">
        <f>SUM(X8:X48)</f>
        <v>0</v>
      </c>
    </row>
    <row r="50" spans="1:24" ht="16.5" thickBot="1">
      <c r="A50" s="444">
        <v>43</v>
      </c>
      <c r="B50" s="728" t="s">
        <v>220</v>
      </c>
      <c r="C50" s="729"/>
      <c r="D50" s="730"/>
      <c r="E50" s="453" t="s">
        <v>187</v>
      </c>
      <c r="F50" s="453"/>
      <c r="G50" s="619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  <c r="S50" s="441"/>
      <c r="T50" s="441"/>
      <c r="U50" s="441"/>
      <c r="V50" s="441"/>
      <c r="W50" s="441"/>
      <c r="X50" s="620">
        <f>H50+J50+L50+V50</f>
        <v>0</v>
      </c>
    </row>
    <row r="51" spans="1:24" ht="16.5" thickBot="1">
      <c r="A51" s="447"/>
      <c r="B51" s="725" t="s">
        <v>35</v>
      </c>
      <c r="C51" s="726"/>
      <c r="D51" s="727"/>
      <c r="E51" s="448"/>
      <c r="F51" s="449"/>
      <c r="G51" s="449"/>
      <c r="H51" s="621">
        <f>SUM(H49:H50)</f>
        <v>0</v>
      </c>
      <c r="I51" s="450"/>
      <c r="J51" s="450">
        <f>SUM(J49:J50)</f>
        <v>0</v>
      </c>
      <c r="K51" s="450"/>
      <c r="L51" s="450">
        <f>SUM(L49:L50)</f>
        <v>0</v>
      </c>
      <c r="M51" s="450"/>
      <c r="N51" s="450">
        <f>SUM(N49:N50)</f>
        <v>0</v>
      </c>
      <c r="O51" s="450"/>
      <c r="P51" s="450">
        <f>SUM(P49:P50)</f>
        <v>0</v>
      </c>
      <c r="Q51" s="450"/>
      <c r="R51" s="450">
        <f>SUM(R49:R50)</f>
        <v>0</v>
      </c>
      <c r="S51" s="450"/>
      <c r="T51" s="450">
        <f>SUM(T49:T50)</f>
        <v>0</v>
      </c>
      <c r="U51" s="450"/>
      <c r="V51" s="622">
        <f>SUM(V49:V50)</f>
        <v>0</v>
      </c>
      <c r="W51" s="451"/>
      <c r="X51" s="623">
        <f>SUM(X49:X50)</f>
        <v>0</v>
      </c>
    </row>
  </sheetData>
  <sheetProtection/>
  <mergeCells count="34">
    <mergeCell ref="E5:E7"/>
    <mergeCell ref="F5:F7"/>
    <mergeCell ref="W5:X6"/>
    <mergeCell ref="I6:J6"/>
    <mergeCell ref="U6:V6"/>
    <mergeCell ref="I5:J5"/>
    <mergeCell ref="U5:V5"/>
    <mergeCell ref="K5:L5"/>
    <mergeCell ref="B51:D51"/>
    <mergeCell ref="B50:D50"/>
    <mergeCell ref="B49:D49"/>
    <mergeCell ref="G5:H5"/>
    <mergeCell ref="G6:H6"/>
    <mergeCell ref="B42:D42"/>
    <mergeCell ref="B43:D43"/>
    <mergeCell ref="B45:D45"/>
    <mergeCell ref="B46:D46"/>
    <mergeCell ref="B47:D47"/>
    <mergeCell ref="B48:D48"/>
    <mergeCell ref="O6:P6"/>
    <mergeCell ref="A3:F3"/>
    <mergeCell ref="Q6:R6"/>
    <mergeCell ref="M5:N5"/>
    <mergeCell ref="O5:P5"/>
    <mergeCell ref="Q5:R5"/>
    <mergeCell ref="M6:N6"/>
    <mergeCell ref="A5:A7"/>
    <mergeCell ref="B5:D7"/>
    <mergeCell ref="U1:V1"/>
    <mergeCell ref="U2:V2"/>
    <mergeCell ref="G1:H1"/>
    <mergeCell ref="G2:H2"/>
    <mergeCell ref="I1:J1"/>
    <mergeCell ref="I2:J2"/>
  </mergeCells>
  <printOptions/>
  <pageMargins left="0.44" right="0.58" top="0.34" bottom="0.64" header="0.3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SheetLayoutView="75"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9" sqref="A9"/>
      <selection pane="bottomRight" activeCell="U16" sqref="U16"/>
    </sheetView>
  </sheetViews>
  <sheetFormatPr defaultColWidth="9.00390625" defaultRowHeight="12.75"/>
  <cols>
    <col min="1" max="1" width="4.75390625" style="0" customWidth="1"/>
    <col min="4" max="4" width="30.25390625" style="0" customWidth="1"/>
    <col min="14" max="14" width="12.625" style="0" customWidth="1"/>
  </cols>
  <sheetData>
    <row r="1" spans="7:12" ht="12.75">
      <c r="G1" s="194"/>
      <c r="H1" s="194"/>
      <c r="I1" s="194"/>
      <c r="J1" s="194"/>
      <c r="K1" s="707"/>
      <c r="L1" s="707"/>
    </row>
    <row r="2" spans="7:12" ht="12.75">
      <c r="G2" s="194"/>
      <c r="H2" s="194"/>
      <c r="I2" s="194"/>
      <c r="J2" s="194"/>
      <c r="K2" s="707"/>
      <c r="L2" s="707"/>
    </row>
    <row r="3" spans="1:14" ht="15.75">
      <c r="A3" s="676" t="s">
        <v>221</v>
      </c>
      <c r="B3" s="752"/>
      <c r="C3" s="752"/>
      <c r="D3" s="752"/>
      <c r="E3" s="752"/>
      <c r="F3" s="752"/>
      <c r="G3" s="171"/>
      <c r="H3" s="171"/>
      <c r="I3" s="171"/>
      <c r="J3" s="171"/>
      <c r="K3" s="171"/>
      <c r="L3" s="171"/>
      <c r="M3" s="171"/>
      <c r="N3" s="171"/>
    </row>
    <row r="4" spans="1:14" ht="16.5" thickBot="1">
      <c r="A4" s="91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4" ht="13.5" thickBot="1">
      <c r="A5" s="713" t="s">
        <v>0</v>
      </c>
      <c r="B5" s="753" t="s">
        <v>1</v>
      </c>
      <c r="C5" s="754"/>
      <c r="D5" s="755"/>
      <c r="E5" s="737" t="s">
        <v>2</v>
      </c>
      <c r="F5" s="762" t="s">
        <v>36</v>
      </c>
      <c r="G5" s="745" t="s">
        <v>200</v>
      </c>
      <c r="H5" s="749"/>
      <c r="I5" s="745" t="s">
        <v>200</v>
      </c>
      <c r="J5" s="746"/>
      <c r="K5" s="745" t="s">
        <v>38</v>
      </c>
      <c r="L5" s="746"/>
      <c r="M5" s="772" t="s">
        <v>176</v>
      </c>
      <c r="N5" s="773"/>
    </row>
    <row r="6" spans="1:14" ht="13.5" thickBot="1">
      <c r="A6" s="714"/>
      <c r="B6" s="756"/>
      <c r="C6" s="757"/>
      <c r="D6" s="758"/>
      <c r="E6" s="737"/>
      <c r="F6" s="763"/>
      <c r="G6" s="644">
        <v>22</v>
      </c>
      <c r="H6" s="643"/>
      <c r="I6" s="747" t="s">
        <v>226</v>
      </c>
      <c r="J6" s="748"/>
      <c r="K6" s="747">
        <v>15</v>
      </c>
      <c r="L6" s="748"/>
      <c r="M6" s="774"/>
      <c r="N6" s="775"/>
    </row>
    <row r="7" spans="1:14" ht="26.25" thickBot="1">
      <c r="A7" s="715"/>
      <c r="B7" s="759"/>
      <c r="C7" s="760"/>
      <c r="D7" s="761"/>
      <c r="E7" s="737"/>
      <c r="F7" s="764"/>
      <c r="G7" s="565" t="s">
        <v>6</v>
      </c>
      <c r="H7" s="567" t="s">
        <v>7</v>
      </c>
      <c r="I7" s="565" t="s">
        <v>6</v>
      </c>
      <c r="J7" s="567" t="s">
        <v>7</v>
      </c>
      <c r="K7" s="565" t="s">
        <v>6</v>
      </c>
      <c r="L7" s="566" t="s">
        <v>7</v>
      </c>
      <c r="M7" s="361" t="s">
        <v>6</v>
      </c>
      <c r="N7" s="362" t="s">
        <v>7</v>
      </c>
    </row>
    <row r="8" spans="1:14" ht="15.75">
      <c r="A8" s="96">
        <v>1</v>
      </c>
      <c r="B8" s="750" t="s">
        <v>91</v>
      </c>
      <c r="C8" s="750"/>
      <c r="D8" s="750"/>
      <c r="E8" s="433" t="s">
        <v>17</v>
      </c>
      <c r="F8" s="434">
        <v>5000</v>
      </c>
      <c r="G8" s="613">
        <f>1*0</f>
        <v>0</v>
      </c>
      <c r="H8" s="613">
        <f aca="true" t="shared" si="0" ref="H8:H48">F8*G8</f>
        <v>0</v>
      </c>
      <c r="I8" s="513"/>
      <c r="J8" s="513">
        <f>F8*I8</f>
        <v>0</v>
      </c>
      <c r="K8" s="532">
        <v>1</v>
      </c>
      <c r="L8" s="533">
        <f aca="true" t="shared" si="1" ref="L8:L48">F8*K8</f>
        <v>5000</v>
      </c>
      <c r="M8" s="359">
        <f aca="true" t="shared" si="2" ref="M8:M28">G8+K8</f>
        <v>1</v>
      </c>
      <c r="N8" s="360">
        <f aca="true" t="shared" si="3" ref="N8:N48">F8*M8</f>
        <v>5000</v>
      </c>
    </row>
    <row r="9" spans="1:14" ht="15.75">
      <c r="A9" s="96">
        <v>2</v>
      </c>
      <c r="B9" s="751" t="s">
        <v>113</v>
      </c>
      <c r="C9" s="709"/>
      <c r="D9" s="710"/>
      <c r="E9" s="433" t="s">
        <v>17</v>
      </c>
      <c r="F9" s="435">
        <v>5500</v>
      </c>
      <c r="G9" s="200"/>
      <c r="H9" s="513">
        <f t="shared" si="0"/>
        <v>0</v>
      </c>
      <c r="I9" s="513"/>
      <c r="J9" s="513">
        <f aca="true" t="shared" si="4" ref="J9:J48">F9*I9</f>
        <v>0</v>
      </c>
      <c r="K9" s="460"/>
      <c r="L9" s="533">
        <f t="shared" si="1"/>
        <v>0</v>
      </c>
      <c r="M9" s="359">
        <f t="shared" si="2"/>
        <v>0</v>
      </c>
      <c r="N9" s="360">
        <f t="shared" si="3"/>
        <v>0</v>
      </c>
    </row>
    <row r="10" spans="1:14" ht="15.75">
      <c r="A10" s="96">
        <v>3</v>
      </c>
      <c r="B10" s="708" t="s">
        <v>201</v>
      </c>
      <c r="C10" s="709"/>
      <c r="D10" s="710"/>
      <c r="E10" s="433" t="s">
        <v>17</v>
      </c>
      <c r="F10" s="435">
        <v>4000</v>
      </c>
      <c r="G10" s="612">
        <f>2*0</f>
        <v>0</v>
      </c>
      <c r="H10" s="613">
        <f t="shared" si="0"/>
        <v>0</v>
      </c>
      <c r="I10" s="513"/>
      <c r="J10" s="513">
        <f t="shared" si="4"/>
        <v>0</v>
      </c>
      <c r="K10" s="460">
        <v>4</v>
      </c>
      <c r="L10" s="533">
        <f t="shared" si="1"/>
        <v>16000</v>
      </c>
      <c r="M10" s="359">
        <f t="shared" si="2"/>
        <v>4</v>
      </c>
      <c r="N10" s="360">
        <f t="shared" si="3"/>
        <v>16000</v>
      </c>
    </row>
    <row r="11" spans="1:14" ht="15.75">
      <c r="A11" s="96">
        <v>4</v>
      </c>
      <c r="B11" s="708" t="s">
        <v>199</v>
      </c>
      <c r="C11" s="735"/>
      <c r="D11" s="736"/>
      <c r="E11" s="433" t="s">
        <v>17</v>
      </c>
      <c r="F11" s="435">
        <v>400</v>
      </c>
      <c r="G11" s="200"/>
      <c r="H11" s="513">
        <f t="shared" si="0"/>
        <v>0</v>
      </c>
      <c r="I11" s="513"/>
      <c r="J11" s="513">
        <f t="shared" si="4"/>
        <v>0</v>
      </c>
      <c r="K11" s="460"/>
      <c r="L11" s="533">
        <f t="shared" si="1"/>
        <v>0</v>
      </c>
      <c r="M11" s="359">
        <f t="shared" si="2"/>
        <v>0</v>
      </c>
      <c r="N11" s="360">
        <f t="shared" si="3"/>
        <v>0</v>
      </c>
    </row>
    <row r="12" spans="1:14" ht="15.75">
      <c r="A12" s="96">
        <v>5</v>
      </c>
      <c r="B12" s="708" t="s">
        <v>232</v>
      </c>
      <c r="C12" s="735"/>
      <c r="D12" s="736"/>
      <c r="E12" s="433" t="s">
        <v>17</v>
      </c>
      <c r="F12" s="435">
        <v>500</v>
      </c>
      <c r="G12" s="200"/>
      <c r="H12" s="513">
        <f t="shared" si="0"/>
        <v>0</v>
      </c>
      <c r="I12" s="513"/>
      <c r="J12" s="513">
        <f t="shared" si="4"/>
        <v>0</v>
      </c>
      <c r="K12" s="460"/>
      <c r="L12" s="533">
        <f t="shared" si="1"/>
        <v>0</v>
      </c>
      <c r="M12" s="359">
        <f t="shared" si="2"/>
        <v>0</v>
      </c>
      <c r="N12" s="360">
        <f t="shared" si="3"/>
        <v>0</v>
      </c>
    </row>
    <row r="13" spans="1:14" ht="15.75">
      <c r="A13" s="96">
        <v>6</v>
      </c>
      <c r="B13" s="771" t="s">
        <v>198</v>
      </c>
      <c r="C13" s="750"/>
      <c r="D13" s="750"/>
      <c r="E13" s="433" t="s">
        <v>17</v>
      </c>
      <c r="F13" s="435">
        <v>280</v>
      </c>
      <c r="G13" s="200"/>
      <c r="H13" s="513">
        <f t="shared" si="0"/>
        <v>0</v>
      </c>
      <c r="I13" s="513"/>
      <c r="J13" s="513">
        <f t="shared" si="4"/>
        <v>0</v>
      </c>
      <c r="K13" s="460">
        <v>4</v>
      </c>
      <c r="L13" s="533">
        <f t="shared" si="1"/>
        <v>1120</v>
      </c>
      <c r="M13" s="359">
        <f t="shared" si="2"/>
        <v>4</v>
      </c>
      <c r="N13" s="360">
        <f t="shared" si="3"/>
        <v>1120</v>
      </c>
    </row>
    <row r="14" spans="1:25" ht="15.75">
      <c r="A14" s="96">
        <v>7</v>
      </c>
      <c r="B14" s="771" t="s">
        <v>203</v>
      </c>
      <c r="C14" s="750"/>
      <c r="D14" s="750"/>
      <c r="E14" s="433" t="s">
        <v>17</v>
      </c>
      <c r="F14" s="435">
        <v>180</v>
      </c>
      <c r="G14" s="612">
        <f>12*0</f>
        <v>0</v>
      </c>
      <c r="H14" s="613">
        <f t="shared" si="0"/>
        <v>0</v>
      </c>
      <c r="I14" s="513"/>
      <c r="J14" s="513">
        <f t="shared" si="4"/>
        <v>0</v>
      </c>
      <c r="K14" s="460">
        <v>12</v>
      </c>
      <c r="L14" s="533">
        <f t="shared" si="1"/>
        <v>2160</v>
      </c>
      <c r="M14" s="359">
        <f t="shared" si="2"/>
        <v>12</v>
      </c>
      <c r="N14" s="360">
        <f t="shared" si="3"/>
        <v>2160</v>
      </c>
      <c r="X14" s="707"/>
      <c r="Y14" s="707"/>
    </row>
    <row r="15" spans="1:25" ht="15.75">
      <c r="A15" s="96">
        <v>8</v>
      </c>
      <c r="B15" s="771" t="s">
        <v>202</v>
      </c>
      <c r="C15" s="750"/>
      <c r="D15" s="750"/>
      <c r="E15" s="433" t="s">
        <v>17</v>
      </c>
      <c r="F15" s="435">
        <v>80</v>
      </c>
      <c r="G15" s="612">
        <f>14*0</f>
        <v>0</v>
      </c>
      <c r="H15" s="613">
        <f t="shared" si="0"/>
        <v>0</v>
      </c>
      <c r="I15" s="513"/>
      <c r="J15" s="513">
        <f t="shared" si="4"/>
        <v>0</v>
      </c>
      <c r="K15" s="460">
        <v>16</v>
      </c>
      <c r="L15" s="533">
        <f t="shared" si="1"/>
        <v>1280</v>
      </c>
      <c r="M15" s="359">
        <f t="shared" si="2"/>
        <v>16</v>
      </c>
      <c r="N15" s="360">
        <f t="shared" si="3"/>
        <v>1280</v>
      </c>
      <c r="X15" s="707"/>
      <c r="Y15" s="707"/>
    </row>
    <row r="16" spans="1:25" ht="15.75">
      <c r="A16" s="96">
        <v>9</v>
      </c>
      <c r="B16" s="751" t="s">
        <v>127</v>
      </c>
      <c r="C16" s="709"/>
      <c r="D16" s="710"/>
      <c r="E16" s="433" t="s">
        <v>17</v>
      </c>
      <c r="F16" s="435">
        <v>600</v>
      </c>
      <c r="G16" s="200"/>
      <c r="H16" s="513">
        <f t="shared" si="0"/>
        <v>0</v>
      </c>
      <c r="I16" s="513"/>
      <c r="J16" s="513">
        <f t="shared" si="4"/>
        <v>0</v>
      </c>
      <c r="K16" s="460">
        <v>1</v>
      </c>
      <c r="L16" s="533">
        <f t="shared" si="1"/>
        <v>600</v>
      </c>
      <c r="M16" s="359">
        <f t="shared" si="2"/>
        <v>1</v>
      </c>
      <c r="N16" s="360">
        <f t="shared" si="3"/>
        <v>600</v>
      </c>
      <c r="X16" s="707"/>
      <c r="Y16" s="707"/>
    </row>
    <row r="17" spans="1:14" ht="15.75">
      <c r="A17" s="96">
        <v>10</v>
      </c>
      <c r="B17" s="751" t="s">
        <v>120</v>
      </c>
      <c r="C17" s="709"/>
      <c r="D17" s="710"/>
      <c r="E17" s="433" t="s">
        <v>17</v>
      </c>
      <c r="F17" s="435">
        <v>350</v>
      </c>
      <c r="G17" s="612">
        <f>12*0</f>
        <v>0</v>
      </c>
      <c r="H17" s="613">
        <f t="shared" si="0"/>
        <v>0</v>
      </c>
      <c r="I17" s="513"/>
      <c r="J17" s="513">
        <f t="shared" si="4"/>
        <v>0</v>
      </c>
      <c r="K17" s="460">
        <v>12</v>
      </c>
      <c r="L17" s="533">
        <f t="shared" si="1"/>
        <v>4200</v>
      </c>
      <c r="M17" s="356">
        <f t="shared" si="2"/>
        <v>12</v>
      </c>
      <c r="N17" s="357">
        <f t="shared" si="3"/>
        <v>4200</v>
      </c>
    </row>
    <row r="18" spans="1:14" ht="15.75">
      <c r="A18" s="96">
        <v>11</v>
      </c>
      <c r="B18" s="751" t="s">
        <v>114</v>
      </c>
      <c r="C18" s="735"/>
      <c r="D18" s="736"/>
      <c r="E18" s="433" t="s">
        <v>17</v>
      </c>
      <c r="F18" s="435">
        <v>80</v>
      </c>
      <c r="G18" s="612">
        <f>14*0</f>
        <v>0</v>
      </c>
      <c r="H18" s="613">
        <f t="shared" si="0"/>
        <v>0</v>
      </c>
      <c r="I18" s="513"/>
      <c r="J18" s="513">
        <f t="shared" si="4"/>
        <v>0</v>
      </c>
      <c r="K18" s="460">
        <v>16</v>
      </c>
      <c r="L18" s="533">
        <f t="shared" si="1"/>
        <v>1280</v>
      </c>
      <c r="M18" s="356">
        <f t="shared" si="2"/>
        <v>16</v>
      </c>
      <c r="N18" s="357">
        <f t="shared" si="3"/>
        <v>1280</v>
      </c>
    </row>
    <row r="19" spans="1:14" ht="15.75">
      <c r="A19" s="96">
        <v>12</v>
      </c>
      <c r="B19" s="751" t="s">
        <v>115</v>
      </c>
      <c r="C19" s="735"/>
      <c r="D19" s="736"/>
      <c r="E19" s="433" t="s">
        <v>17</v>
      </c>
      <c r="F19" s="435">
        <v>80</v>
      </c>
      <c r="G19" s="612">
        <f>14*0</f>
        <v>0</v>
      </c>
      <c r="H19" s="613">
        <f t="shared" si="0"/>
        <v>0</v>
      </c>
      <c r="I19" s="513"/>
      <c r="J19" s="513">
        <f t="shared" si="4"/>
        <v>0</v>
      </c>
      <c r="K19" s="460">
        <v>16</v>
      </c>
      <c r="L19" s="533">
        <f t="shared" si="1"/>
        <v>1280</v>
      </c>
      <c r="M19" s="356">
        <f t="shared" si="2"/>
        <v>16</v>
      </c>
      <c r="N19" s="357">
        <f t="shared" si="3"/>
        <v>1280</v>
      </c>
    </row>
    <row r="20" spans="1:14" ht="15.75">
      <c r="A20" s="96">
        <v>13</v>
      </c>
      <c r="B20" s="751" t="s">
        <v>116</v>
      </c>
      <c r="C20" s="709"/>
      <c r="D20" s="710"/>
      <c r="E20" s="433" t="s">
        <v>17</v>
      </c>
      <c r="F20" s="435">
        <v>60</v>
      </c>
      <c r="G20" s="612">
        <f>4*0</f>
        <v>0</v>
      </c>
      <c r="H20" s="613">
        <f t="shared" si="0"/>
        <v>0</v>
      </c>
      <c r="I20" s="513"/>
      <c r="J20" s="513">
        <f t="shared" si="4"/>
        <v>0</v>
      </c>
      <c r="K20" s="460">
        <v>8</v>
      </c>
      <c r="L20" s="533">
        <f t="shared" si="1"/>
        <v>480</v>
      </c>
      <c r="M20" s="356">
        <f t="shared" si="2"/>
        <v>8</v>
      </c>
      <c r="N20" s="357">
        <f t="shared" si="3"/>
        <v>480</v>
      </c>
    </row>
    <row r="21" spans="1:14" ht="15.75">
      <c r="A21" s="96">
        <v>14</v>
      </c>
      <c r="B21" s="751" t="s">
        <v>117</v>
      </c>
      <c r="C21" s="709"/>
      <c r="D21" s="710"/>
      <c r="E21" s="433" t="s">
        <v>17</v>
      </c>
      <c r="F21" s="435">
        <v>50</v>
      </c>
      <c r="G21" s="612">
        <f>6*0</f>
        <v>0</v>
      </c>
      <c r="H21" s="613">
        <f t="shared" si="0"/>
        <v>0</v>
      </c>
      <c r="I21" s="513"/>
      <c r="J21" s="513">
        <f t="shared" si="4"/>
        <v>0</v>
      </c>
      <c r="K21" s="460">
        <v>15</v>
      </c>
      <c r="L21" s="533">
        <f t="shared" si="1"/>
        <v>750</v>
      </c>
      <c r="M21" s="356">
        <f t="shared" si="2"/>
        <v>15</v>
      </c>
      <c r="N21" s="357">
        <f t="shared" si="3"/>
        <v>750</v>
      </c>
    </row>
    <row r="22" spans="1:14" ht="15.75">
      <c r="A22" s="96">
        <v>15</v>
      </c>
      <c r="B22" s="751" t="s">
        <v>118</v>
      </c>
      <c r="C22" s="709"/>
      <c r="D22" s="710"/>
      <c r="E22" s="433" t="s">
        <v>17</v>
      </c>
      <c r="F22" s="435">
        <v>20</v>
      </c>
      <c r="G22" s="612">
        <f>12*0</f>
        <v>0</v>
      </c>
      <c r="H22" s="613">
        <f t="shared" si="0"/>
        <v>0</v>
      </c>
      <c r="I22" s="513"/>
      <c r="J22" s="513">
        <f t="shared" si="4"/>
        <v>0</v>
      </c>
      <c r="K22" s="460">
        <v>12</v>
      </c>
      <c r="L22" s="533">
        <f t="shared" si="1"/>
        <v>240</v>
      </c>
      <c r="M22" s="356">
        <f t="shared" si="2"/>
        <v>12</v>
      </c>
      <c r="N22" s="357">
        <f t="shared" si="3"/>
        <v>240</v>
      </c>
    </row>
    <row r="23" spans="1:14" ht="15.75">
      <c r="A23" s="96">
        <v>16</v>
      </c>
      <c r="B23" s="708" t="s">
        <v>119</v>
      </c>
      <c r="C23" s="709"/>
      <c r="D23" s="710"/>
      <c r="E23" s="433" t="s">
        <v>17</v>
      </c>
      <c r="F23" s="435">
        <v>80</v>
      </c>
      <c r="G23" s="612">
        <f>6*0</f>
        <v>0</v>
      </c>
      <c r="H23" s="613">
        <f t="shared" si="0"/>
        <v>0</v>
      </c>
      <c r="I23" s="513"/>
      <c r="J23" s="513">
        <f t="shared" si="4"/>
        <v>0</v>
      </c>
      <c r="K23" s="460">
        <v>4</v>
      </c>
      <c r="L23" s="533">
        <f t="shared" si="1"/>
        <v>320</v>
      </c>
      <c r="M23" s="356">
        <f t="shared" si="2"/>
        <v>4</v>
      </c>
      <c r="N23" s="357">
        <f t="shared" si="3"/>
        <v>320</v>
      </c>
    </row>
    <row r="24" spans="1:14" ht="15.75">
      <c r="A24" s="96">
        <v>17</v>
      </c>
      <c r="B24" s="751" t="s">
        <v>122</v>
      </c>
      <c r="C24" s="709"/>
      <c r="D24" s="710"/>
      <c r="E24" s="433" t="s">
        <v>17</v>
      </c>
      <c r="F24" s="435">
        <v>25</v>
      </c>
      <c r="G24" s="612">
        <f>6*0</f>
        <v>0</v>
      </c>
      <c r="H24" s="613">
        <f t="shared" si="0"/>
        <v>0</v>
      </c>
      <c r="I24" s="513"/>
      <c r="J24" s="513">
        <f t="shared" si="4"/>
        <v>0</v>
      </c>
      <c r="K24" s="460">
        <v>4</v>
      </c>
      <c r="L24" s="533">
        <f t="shared" si="1"/>
        <v>100</v>
      </c>
      <c r="M24" s="356">
        <f t="shared" si="2"/>
        <v>4</v>
      </c>
      <c r="N24" s="357">
        <f t="shared" si="3"/>
        <v>100</v>
      </c>
    </row>
    <row r="25" spans="1:14" ht="15.75">
      <c r="A25" s="96">
        <v>18</v>
      </c>
      <c r="B25" s="751" t="s">
        <v>123</v>
      </c>
      <c r="C25" s="709"/>
      <c r="D25" s="710"/>
      <c r="E25" s="433" t="s">
        <v>17</v>
      </c>
      <c r="F25" s="435">
        <v>35</v>
      </c>
      <c r="G25" s="612">
        <f>6*0</f>
        <v>0</v>
      </c>
      <c r="H25" s="613">
        <f t="shared" si="0"/>
        <v>0</v>
      </c>
      <c r="I25" s="513"/>
      <c r="J25" s="513">
        <f t="shared" si="4"/>
        <v>0</v>
      </c>
      <c r="K25" s="460">
        <v>4</v>
      </c>
      <c r="L25" s="533">
        <f t="shared" si="1"/>
        <v>140</v>
      </c>
      <c r="M25" s="356">
        <f t="shared" si="2"/>
        <v>4</v>
      </c>
      <c r="N25" s="357">
        <f t="shared" si="3"/>
        <v>140</v>
      </c>
    </row>
    <row r="26" spans="1:14" ht="15.75">
      <c r="A26" s="96">
        <v>19</v>
      </c>
      <c r="B26" s="708" t="s">
        <v>204</v>
      </c>
      <c r="C26" s="735"/>
      <c r="D26" s="736"/>
      <c r="E26" s="433" t="s">
        <v>9</v>
      </c>
      <c r="F26" s="435">
        <v>45</v>
      </c>
      <c r="G26" s="200"/>
      <c r="H26" s="513">
        <f t="shared" si="0"/>
        <v>0</v>
      </c>
      <c r="I26" s="513"/>
      <c r="J26" s="513">
        <f t="shared" si="4"/>
        <v>0</v>
      </c>
      <c r="K26" s="460"/>
      <c r="L26" s="533">
        <f t="shared" si="1"/>
        <v>0</v>
      </c>
      <c r="M26" s="356">
        <f t="shared" si="2"/>
        <v>0</v>
      </c>
      <c r="N26" s="357">
        <f t="shared" si="3"/>
        <v>0</v>
      </c>
    </row>
    <row r="27" spans="1:14" ht="15.75">
      <c r="A27" s="96">
        <v>20</v>
      </c>
      <c r="B27" s="751" t="s">
        <v>121</v>
      </c>
      <c r="C27" s="709"/>
      <c r="D27" s="710"/>
      <c r="E27" s="433" t="s">
        <v>9</v>
      </c>
      <c r="F27" s="435">
        <v>120</v>
      </c>
      <c r="G27" s="200"/>
      <c r="H27" s="513">
        <f t="shared" si="0"/>
        <v>0</v>
      </c>
      <c r="I27" s="513"/>
      <c r="J27" s="513">
        <f t="shared" si="4"/>
        <v>0</v>
      </c>
      <c r="K27" s="460">
        <v>12</v>
      </c>
      <c r="L27" s="533">
        <f t="shared" si="1"/>
        <v>1440</v>
      </c>
      <c r="M27" s="356">
        <f t="shared" si="2"/>
        <v>12</v>
      </c>
      <c r="N27" s="357">
        <f t="shared" si="3"/>
        <v>1440</v>
      </c>
    </row>
    <row r="28" spans="1:14" ht="15.75">
      <c r="A28" s="96">
        <v>21</v>
      </c>
      <c r="B28" s="771" t="s">
        <v>175</v>
      </c>
      <c r="C28" s="771"/>
      <c r="D28" s="771"/>
      <c r="E28" s="433" t="s">
        <v>9</v>
      </c>
      <c r="F28" s="435">
        <v>40</v>
      </c>
      <c r="G28" s="200"/>
      <c r="H28" s="513">
        <f t="shared" si="0"/>
        <v>0</v>
      </c>
      <c r="I28" s="513"/>
      <c r="J28" s="513">
        <f t="shared" si="4"/>
        <v>0</v>
      </c>
      <c r="K28" s="460"/>
      <c r="L28" s="533">
        <f t="shared" si="1"/>
        <v>0</v>
      </c>
      <c r="M28" s="356">
        <f t="shared" si="2"/>
        <v>0</v>
      </c>
      <c r="N28" s="357">
        <f t="shared" si="3"/>
        <v>0</v>
      </c>
    </row>
    <row r="29" spans="1:14" ht="15.75">
      <c r="A29" s="96">
        <v>22</v>
      </c>
      <c r="B29" s="708" t="s">
        <v>206</v>
      </c>
      <c r="C29" s="709"/>
      <c r="D29" s="710"/>
      <c r="E29" s="433" t="s">
        <v>45</v>
      </c>
      <c r="F29" s="435">
        <v>70</v>
      </c>
      <c r="G29" s="612">
        <f>46*0</f>
        <v>0</v>
      </c>
      <c r="H29" s="613">
        <f t="shared" si="0"/>
        <v>0</v>
      </c>
      <c r="I29" s="513">
        <v>9</v>
      </c>
      <c r="J29" s="513">
        <f t="shared" si="4"/>
        <v>630</v>
      </c>
      <c r="K29" s="460">
        <v>85</v>
      </c>
      <c r="L29" s="533">
        <f t="shared" si="1"/>
        <v>5950</v>
      </c>
      <c r="M29" s="356">
        <f>G29+I29+K29</f>
        <v>94</v>
      </c>
      <c r="N29" s="357">
        <f t="shared" si="3"/>
        <v>6580</v>
      </c>
    </row>
    <row r="30" spans="1:14" ht="15.75">
      <c r="A30" s="96">
        <v>23</v>
      </c>
      <c r="B30" s="771" t="s">
        <v>207</v>
      </c>
      <c r="C30" s="750"/>
      <c r="D30" s="750"/>
      <c r="E30" s="433" t="s">
        <v>45</v>
      </c>
      <c r="F30" s="435">
        <v>90</v>
      </c>
      <c r="G30" s="612">
        <f>46*0</f>
        <v>0</v>
      </c>
      <c r="H30" s="613">
        <f t="shared" si="0"/>
        <v>0</v>
      </c>
      <c r="I30" s="513">
        <v>9</v>
      </c>
      <c r="J30" s="513">
        <f t="shared" si="4"/>
        <v>810</v>
      </c>
      <c r="K30" s="460">
        <v>85</v>
      </c>
      <c r="L30" s="533">
        <f t="shared" si="1"/>
        <v>7650</v>
      </c>
      <c r="M30" s="356">
        <f aca="true" t="shared" si="5" ref="M30:M48">G30+I30+K30</f>
        <v>94</v>
      </c>
      <c r="N30" s="357">
        <f t="shared" si="3"/>
        <v>8460</v>
      </c>
    </row>
    <row r="31" spans="1:14" ht="15.75">
      <c r="A31" s="96">
        <v>24</v>
      </c>
      <c r="B31" s="771" t="s">
        <v>233</v>
      </c>
      <c r="C31" s="750"/>
      <c r="D31" s="750"/>
      <c r="E31" s="433" t="s">
        <v>17</v>
      </c>
      <c r="F31" s="435">
        <v>500</v>
      </c>
      <c r="G31" s="200"/>
      <c r="H31" s="513">
        <f t="shared" si="0"/>
        <v>0</v>
      </c>
      <c r="I31" s="513">
        <v>9</v>
      </c>
      <c r="J31" s="513">
        <f t="shared" si="4"/>
        <v>4500</v>
      </c>
      <c r="K31" s="460"/>
      <c r="L31" s="533">
        <f t="shared" si="1"/>
        <v>0</v>
      </c>
      <c r="M31" s="356">
        <f t="shared" si="5"/>
        <v>9</v>
      </c>
      <c r="N31" s="357">
        <f t="shared" si="3"/>
        <v>4500</v>
      </c>
    </row>
    <row r="32" spans="1:14" ht="15.75">
      <c r="A32" s="96">
        <v>25</v>
      </c>
      <c r="B32" s="708" t="s">
        <v>205</v>
      </c>
      <c r="C32" s="735"/>
      <c r="D32" s="736"/>
      <c r="E32" s="433" t="s">
        <v>17</v>
      </c>
      <c r="F32" s="435">
        <v>550</v>
      </c>
      <c r="G32" s="200"/>
      <c r="H32" s="513">
        <f t="shared" si="0"/>
        <v>0</v>
      </c>
      <c r="I32" s="513"/>
      <c r="J32" s="513">
        <f t="shared" si="4"/>
        <v>0</v>
      </c>
      <c r="K32" s="460"/>
      <c r="L32" s="533">
        <f t="shared" si="1"/>
        <v>0</v>
      </c>
      <c r="M32" s="356">
        <f t="shared" si="5"/>
        <v>0</v>
      </c>
      <c r="N32" s="357">
        <f t="shared" si="3"/>
        <v>0</v>
      </c>
    </row>
    <row r="33" spans="1:14" ht="15.75">
      <c r="A33" s="96">
        <v>26</v>
      </c>
      <c r="B33" s="751" t="s">
        <v>236</v>
      </c>
      <c r="C33" s="709"/>
      <c r="D33" s="710"/>
      <c r="E33" s="433" t="s">
        <v>17</v>
      </c>
      <c r="F33" s="435">
        <v>20</v>
      </c>
      <c r="G33" s="200"/>
      <c r="H33" s="513">
        <f t="shared" si="0"/>
        <v>0</v>
      </c>
      <c r="I33" s="513"/>
      <c r="J33" s="513">
        <f t="shared" si="4"/>
        <v>0</v>
      </c>
      <c r="K33" s="460"/>
      <c r="L33" s="533">
        <f t="shared" si="1"/>
        <v>0</v>
      </c>
      <c r="M33" s="356">
        <f t="shared" si="5"/>
        <v>0</v>
      </c>
      <c r="N33" s="357">
        <f t="shared" si="3"/>
        <v>0</v>
      </c>
    </row>
    <row r="34" spans="1:14" ht="15.75">
      <c r="A34" s="96">
        <v>27</v>
      </c>
      <c r="B34" s="751" t="s">
        <v>126</v>
      </c>
      <c r="C34" s="709"/>
      <c r="D34" s="710"/>
      <c r="E34" s="433" t="s">
        <v>17</v>
      </c>
      <c r="F34" s="434">
        <v>140</v>
      </c>
      <c r="G34" s="612">
        <f>6*0</f>
        <v>0</v>
      </c>
      <c r="H34" s="613">
        <f t="shared" si="0"/>
        <v>0</v>
      </c>
      <c r="I34" s="513"/>
      <c r="J34" s="513">
        <f t="shared" si="4"/>
        <v>0</v>
      </c>
      <c r="K34" s="460"/>
      <c r="L34" s="533">
        <f t="shared" si="1"/>
        <v>0</v>
      </c>
      <c r="M34" s="356">
        <f t="shared" si="5"/>
        <v>0</v>
      </c>
      <c r="N34" s="357">
        <f t="shared" si="3"/>
        <v>0</v>
      </c>
    </row>
    <row r="35" spans="1:14" ht="15.75">
      <c r="A35" s="96">
        <v>28</v>
      </c>
      <c r="B35" s="708" t="s">
        <v>237</v>
      </c>
      <c r="C35" s="735"/>
      <c r="D35" s="736"/>
      <c r="E35" s="433" t="s">
        <v>17</v>
      </c>
      <c r="F35" s="435">
        <v>250</v>
      </c>
      <c r="G35" s="200"/>
      <c r="H35" s="513">
        <f t="shared" si="0"/>
        <v>0</v>
      </c>
      <c r="I35" s="513">
        <v>9</v>
      </c>
      <c r="J35" s="513">
        <f t="shared" si="4"/>
        <v>2250</v>
      </c>
      <c r="K35" s="460">
        <v>6</v>
      </c>
      <c r="L35" s="533">
        <f t="shared" si="1"/>
        <v>1500</v>
      </c>
      <c r="M35" s="356">
        <f t="shared" si="5"/>
        <v>15</v>
      </c>
      <c r="N35" s="357">
        <f t="shared" si="3"/>
        <v>3750</v>
      </c>
    </row>
    <row r="36" spans="1:14" ht="15.75">
      <c r="A36" s="96">
        <v>29</v>
      </c>
      <c r="B36" s="708" t="s">
        <v>247</v>
      </c>
      <c r="C36" s="735"/>
      <c r="D36" s="736"/>
      <c r="E36" s="433" t="s">
        <v>17</v>
      </c>
      <c r="F36" s="435">
        <v>550</v>
      </c>
      <c r="G36" s="200"/>
      <c r="H36" s="513">
        <f t="shared" si="0"/>
        <v>0</v>
      </c>
      <c r="I36" s="513"/>
      <c r="J36" s="513">
        <f t="shared" si="4"/>
        <v>0</v>
      </c>
      <c r="K36" s="460"/>
      <c r="L36" s="533">
        <f t="shared" si="1"/>
        <v>0</v>
      </c>
      <c r="M36" s="356">
        <f t="shared" si="5"/>
        <v>0</v>
      </c>
      <c r="N36" s="357">
        <f t="shared" si="3"/>
        <v>0</v>
      </c>
    </row>
    <row r="37" spans="1:14" ht="15.75">
      <c r="A37" s="96">
        <v>30</v>
      </c>
      <c r="B37" s="771" t="s">
        <v>246</v>
      </c>
      <c r="C37" s="750"/>
      <c r="D37" s="750"/>
      <c r="E37" s="433" t="s">
        <v>17</v>
      </c>
      <c r="F37" s="435">
        <v>750</v>
      </c>
      <c r="G37" s="200"/>
      <c r="H37" s="513">
        <f t="shared" si="0"/>
        <v>0</v>
      </c>
      <c r="I37" s="513"/>
      <c r="J37" s="513">
        <f t="shared" si="4"/>
        <v>0</v>
      </c>
      <c r="K37" s="460"/>
      <c r="L37" s="533">
        <f t="shared" si="1"/>
        <v>0</v>
      </c>
      <c r="M37" s="356">
        <f t="shared" si="5"/>
        <v>0</v>
      </c>
      <c r="N37" s="357">
        <f t="shared" si="3"/>
        <v>0</v>
      </c>
    </row>
    <row r="38" spans="1:14" ht="15.75">
      <c r="A38" s="96">
        <v>31</v>
      </c>
      <c r="B38" s="708" t="s">
        <v>245</v>
      </c>
      <c r="C38" s="735"/>
      <c r="D38" s="736"/>
      <c r="E38" s="433" t="s">
        <v>17</v>
      </c>
      <c r="F38" s="435">
        <v>550</v>
      </c>
      <c r="G38" s="612">
        <f>6*0</f>
        <v>0</v>
      </c>
      <c r="H38" s="613">
        <f t="shared" si="0"/>
        <v>0</v>
      </c>
      <c r="I38" s="513">
        <v>9</v>
      </c>
      <c r="J38" s="513">
        <f t="shared" si="4"/>
        <v>4950</v>
      </c>
      <c r="K38" s="460">
        <v>4</v>
      </c>
      <c r="L38" s="533">
        <f t="shared" si="1"/>
        <v>2200</v>
      </c>
      <c r="M38" s="356">
        <f t="shared" si="5"/>
        <v>13</v>
      </c>
      <c r="N38" s="357">
        <f t="shared" si="3"/>
        <v>7150</v>
      </c>
    </row>
    <row r="39" spans="1:14" ht="15.75">
      <c r="A39" s="96">
        <v>32</v>
      </c>
      <c r="B39" s="771" t="s">
        <v>244</v>
      </c>
      <c r="C39" s="771"/>
      <c r="D39" s="771"/>
      <c r="E39" s="433" t="s">
        <v>17</v>
      </c>
      <c r="F39" s="435">
        <v>550</v>
      </c>
      <c r="G39" s="200"/>
      <c r="H39" s="513">
        <f t="shared" si="0"/>
        <v>0</v>
      </c>
      <c r="I39" s="513"/>
      <c r="J39" s="513">
        <f t="shared" si="4"/>
        <v>0</v>
      </c>
      <c r="K39" s="460"/>
      <c r="L39" s="533">
        <f t="shared" si="1"/>
        <v>0</v>
      </c>
      <c r="M39" s="356">
        <f t="shared" si="5"/>
        <v>0</v>
      </c>
      <c r="N39" s="357">
        <f t="shared" si="3"/>
        <v>0</v>
      </c>
    </row>
    <row r="40" spans="1:14" ht="15.75">
      <c r="A40" s="96">
        <v>33</v>
      </c>
      <c r="B40" s="708" t="s">
        <v>173</v>
      </c>
      <c r="C40" s="709"/>
      <c r="D40" s="710"/>
      <c r="E40" s="433" t="s">
        <v>9</v>
      </c>
      <c r="F40" s="435">
        <v>90</v>
      </c>
      <c r="G40" s="612">
        <f>20*0</f>
        <v>0</v>
      </c>
      <c r="H40" s="613">
        <f t="shared" si="0"/>
        <v>0</v>
      </c>
      <c r="I40" s="513"/>
      <c r="J40" s="513">
        <f t="shared" si="4"/>
        <v>0</v>
      </c>
      <c r="K40" s="460">
        <v>40</v>
      </c>
      <c r="L40" s="533">
        <f t="shared" si="1"/>
        <v>3600</v>
      </c>
      <c r="M40" s="356">
        <f t="shared" si="5"/>
        <v>40</v>
      </c>
      <c r="N40" s="357">
        <f t="shared" si="3"/>
        <v>3600</v>
      </c>
    </row>
    <row r="41" spans="1:14" ht="15.75">
      <c r="A41" s="96">
        <v>34</v>
      </c>
      <c r="B41" s="751" t="s">
        <v>124</v>
      </c>
      <c r="C41" s="709"/>
      <c r="D41" s="710"/>
      <c r="E41" s="433" t="s">
        <v>9</v>
      </c>
      <c r="F41" s="435">
        <v>100</v>
      </c>
      <c r="G41" s="200"/>
      <c r="H41" s="513">
        <f t="shared" si="0"/>
        <v>0</v>
      </c>
      <c r="I41" s="513"/>
      <c r="J41" s="513">
        <f t="shared" si="4"/>
        <v>0</v>
      </c>
      <c r="K41" s="460"/>
      <c r="L41" s="533">
        <f t="shared" si="1"/>
        <v>0</v>
      </c>
      <c r="M41" s="356">
        <f t="shared" si="5"/>
        <v>0</v>
      </c>
      <c r="N41" s="357">
        <f t="shared" si="3"/>
        <v>0</v>
      </c>
    </row>
    <row r="42" spans="1:14" ht="15.75">
      <c r="A42" s="96">
        <v>35</v>
      </c>
      <c r="B42" s="751" t="s">
        <v>249</v>
      </c>
      <c r="C42" s="709"/>
      <c r="D42" s="710"/>
      <c r="E42" s="433" t="s">
        <v>17</v>
      </c>
      <c r="F42" s="435">
        <v>1000</v>
      </c>
      <c r="G42" s="200"/>
      <c r="H42" s="513">
        <f t="shared" si="0"/>
        <v>0</v>
      </c>
      <c r="I42" s="513"/>
      <c r="J42" s="513">
        <f t="shared" si="4"/>
        <v>0</v>
      </c>
      <c r="K42" s="460"/>
      <c r="L42" s="533">
        <f t="shared" si="1"/>
        <v>0</v>
      </c>
      <c r="M42" s="356">
        <f t="shared" si="5"/>
        <v>0</v>
      </c>
      <c r="N42" s="357">
        <f t="shared" si="3"/>
        <v>0</v>
      </c>
    </row>
    <row r="43" spans="1:14" ht="15.75">
      <c r="A43" s="96">
        <v>36</v>
      </c>
      <c r="B43" s="771" t="s">
        <v>248</v>
      </c>
      <c r="C43" s="750"/>
      <c r="D43" s="750"/>
      <c r="E43" s="433" t="s">
        <v>9</v>
      </c>
      <c r="F43" s="435">
        <v>185</v>
      </c>
      <c r="G43" s="612">
        <f>23*0</f>
        <v>0</v>
      </c>
      <c r="H43" s="613">
        <f t="shared" si="0"/>
        <v>0</v>
      </c>
      <c r="I43" s="513"/>
      <c r="J43" s="513">
        <f t="shared" si="4"/>
        <v>0</v>
      </c>
      <c r="K43" s="460"/>
      <c r="L43" s="533">
        <f t="shared" si="1"/>
        <v>0</v>
      </c>
      <c r="M43" s="356">
        <f t="shared" si="5"/>
        <v>0</v>
      </c>
      <c r="N43" s="357">
        <f t="shared" si="3"/>
        <v>0</v>
      </c>
    </row>
    <row r="44" spans="1:17" ht="15.75">
      <c r="A44" s="96">
        <v>37</v>
      </c>
      <c r="B44" s="771" t="s">
        <v>125</v>
      </c>
      <c r="C44" s="750"/>
      <c r="D44" s="750"/>
      <c r="E44" s="433" t="s">
        <v>9</v>
      </c>
      <c r="F44" s="435">
        <v>175</v>
      </c>
      <c r="G44" s="200"/>
      <c r="H44" s="513">
        <f t="shared" si="0"/>
        <v>0</v>
      </c>
      <c r="I44" s="513"/>
      <c r="J44" s="513">
        <f t="shared" si="4"/>
        <v>0</v>
      </c>
      <c r="K44" s="460">
        <v>85</v>
      </c>
      <c r="L44" s="533">
        <f t="shared" si="1"/>
        <v>14875</v>
      </c>
      <c r="M44" s="356">
        <f t="shared" si="5"/>
        <v>85</v>
      </c>
      <c r="N44" s="357">
        <f t="shared" si="3"/>
        <v>14875</v>
      </c>
      <c r="Q44" s="593"/>
    </row>
    <row r="45" spans="1:14" ht="15.75">
      <c r="A45" s="96">
        <v>38</v>
      </c>
      <c r="B45" s="771" t="s">
        <v>240</v>
      </c>
      <c r="C45" s="750"/>
      <c r="D45" s="750"/>
      <c r="E45" s="433" t="s">
        <v>9</v>
      </c>
      <c r="F45" s="442">
        <v>70</v>
      </c>
      <c r="G45" s="200"/>
      <c r="H45" s="513">
        <f t="shared" si="0"/>
        <v>0</v>
      </c>
      <c r="I45" s="513"/>
      <c r="J45" s="513">
        <f t="shared" si="4"/>
        <v>0</v>
      </c>
      <c r="K45" s="460"/>
      <c r="L45" s="533">
        <f t="shared" si="1"/>
        <v>0</v>
      </c>
      <c r="M45" s="356">
        <f t="shared" si="5"/>
        <v>0</v>
      </c>
      <c r="N45" s="357">
        <f t="shared" si="3"/>
        <v>0</v>
      </c>
    </row>
    <row r="46" spans="1:14" ht="15.75">
      <c r="A46" s="96">
        <v>39</v>
      </c>
      <c r="B46" s="771" t="s">
        <v>241</v>
      </c>
      <c r="C46" s="750"/>
      <c r="D46" s="750"/>
      <c r="E46" s="443" t="s">
        <v>9</v>
      </c>
      <c r="F46" s="443">
        <v>60</v>
      </c>
      <c r="G46" s="612">
        <f>50*0</f>
        <v>0</v>
      </c>
      <c r="H46" s="613">
        <f t="shared" si="0"/>
        <v>0</v>
      </c>
      <c r="I46" s="513">
        <v>18</v>
      </c>
      <c r="J46" s="513">
        <f t="shared" si="4"/>
        <v>1080</v>
      </c>
      <c r="K46" s="460">
        <v>45</v>
      </c>
      <c r="L46" s="533">
        <f t="shared" si="1"/>
        <v>2700</v>
      </c>
      <c r="M46" s="356">
        <f t="shared" si="5"/>
        <v>63</v>
      </c>
      <c r="N46" s="357">
        <f t="shared" si="3"/>
        <v>3780</v>
      </c>
    </row>
    <row r="47" spans="1:22" ht="15.75">
      <c r="A47" s="96">
        <v>40</v>
      </c>
      <c r="B47" s="771" t="s">
        <v>242</v>
      </c>
      <c r="C47" s="750"/>
      <c r="D47" s="750"/>
      <c r="E47" s="433" t="s">
        <v>9</v>
      </c>
      <c r="F47" s="435">
        <v>120</v>
      </c>
      <c r="G47" s="200"/>
      <c r="H47" s="513">
        <f t="shared" si="0"/>
        <v>0</v>
      </c>
      <c r="I47" s="513">
        <v>9</v>
      </c>
      <c r="J47" s="513">
        <f t="shared" si="4"/>
        <v>1080</v>
      </c>
      <c r="K47" s="460"/>
      <c r="L47" s="533">
        <f t="shared" si="1"/>
        <v>0</v>
      </c>
      <c r="M47" s="356">
        <f t="shared" si="5"/>
        <v>9</v>
      </c>
      <c r="N47" s="357">
        <f t="shared" si="3"/>
        <v>1080</v>
      </c>
      <c r="V47" s="216"/>
    </row>
    <row r="48" spans="1:14" ht="15.75">
      <c r="A48" s="273">
        <v>41</v>
      </c>
      <c r="B48" s="708" t="s">
        <v>243</v>
      </c>
      <c r="C48" s="735"/>
      <c r="D48" s="736"/>
      <c r="E48" s="433" t="s">
        <v>9</v>
      </c>
      <c r="F48" s="435">
        <v>145</v>
      </c>
      <c r="G48" s="614">
        <f>152*0</f>
        <v>0</v>
      </c>
      <c r="H48" s="613">
        <f t="shared" si="0"/>
        <v>0</v>
      </c>
      <c r="I48" s="564"/>
      <c r="J48" s="564">
        <f t="shared" si="4"/>
        <v>0</v>
      </c>
      <c r="K48" s="461">
        <v>60</v>
      </c>
      <c r="L48" s="533">
        <f t="shared" si="1"/>
        <v>8700</v>
      </c>
      <c r="M48" s="356">
        <f t="shared" si="5"/>
        <v>60</v>
      </c>
      <c r="N48" s="358">
        <f t="shared" si="3"/>
        <v>8700</v>
      </c>
    </row>
    <row r="49" spans="1:14" ht="14.25">
      <c r="A49" s="273">
        <v>42</v>
      </c>
      <c r="B49" s="768" t="s">
        <v>191</v>
      </c>
      <c r="C49" s="769"/>
      <c r="D49" s="770"/>
      <c r="E49" s="537"/>
      <c r="F49" s="537"/>
      <c r="G49" s="615"/>
      <c r="H49" s="513">
        <f>SUM(H8:H48)</f>
        <v>0</v>
      </c>
      <c r="I49" s="200"/>
      <c r="J49" s="200">
        <f>SUM(J8:J48)</f>
        <v>15300</v>
      </c>
      <c r="K49" s="461"/>
      <c r="L49" s="513">
        <f>SUM(L8:L48)</f>
        <v>83565</v>
      </c>
      <c r="M49" s="200"/>
      <c r="N49" s="358">
        <f>SUM(N8:N48)</f>
        <v>98865</v>
      </c>
    </row>
    <row r="50" spans="1:14" ht="15" thickBot="1">
      <c r="A50" s="273">
        <v>43</v>
      </c>
      <c r="B50" s="765" t="s">
        <v>220</v>
      </c>
      <c r="C50" s="766"/>
      <c r="D50" s="767"/>
      <c r="E50" s="452" t="s">
        <v>187</v>
      </c>
      <c r="F50" s="452"/>
      <c r="G50" s="201"/>
      <c r="H50" s="201"/>
      <c r="I50" s="201"/>
      <c r="J50" s="201"/>
      <c r="K50" s="461"/>
      <c r="L50" s="615"/>
      <c r="M50" s="201"/>
      <c r="N50" s="358">
        <f>H50+J50+L50</f>
        <v>0</v>
      </c>
    </row>
    <row r="51" spans="1:14" ht="16.5" thickBot="1">
      <c r="A51" s="325"/>
      <c r="B51" s="725" t="s">
        <v>35</v>
      </c>
      <c r="C51" s="726"/>
      <c r="D51" s="727"/>
      <c r="E51" s="326"/>
      <c r="F51" s="327"/>
      <c r="G51" s="363"/>
      <c r="H51" s="616">
        <f>SUM(H49:H50)</f>
        <v>0</v>
      </c>
      <c r="I51" s="363"/>
      <c r="J51" s="616">
        <f>SUM(J49:J50)</f>
        <v>15300</v>
      </c>
      <c r="K51" s="329"/>
      <c r="L51" s="363">
        <f>SUM(L49:L50)</f>
        <v>83565</v>
      </c>
      <c r="M51" s="364"/>
      <c r="N51" s="617">
        <f>SUM(N49:N50)</f>
        <v>98865</v>
      </c>
    </row>
    <row r="52" spans="11:12" ht="12.75">
      <c r="K52" s="194" t="s">
        <v>277</v>
      </c>
      <c r="L52" s="618">
        <v>50139</v>
      </c>
    </row>
    <row r="53" spans="11:12" ht="12.75">
      <c r="K53" s="194" t="s">
        <v>278</v>
      </c>
      <c r="L53">
        <v>33426</v>
      </c>
    </row>
    <row r="64" ht="12.75">
      <c r="D64" s="194"/>
    </row>
  </sheetData>
  <sheetProtection/>
  <mergeCells count="61">
    <mergeCell ref="B12:D12"/>
    <mergeCell ref="B24:D24"/>
    <mergeCell ref="B25:D25"/>
    <mergeCell ref="B26:D26"/>
    <mergeCell ref="B27:D27"/>
    <mergeCell ref="B28:D28"/>
    <mergeCell ref="B21:D21"/>
    <mergeCell ref="B20:D20"/>
    <mergeCell ref="B51:D51"/>
    <mergeCell ref="M5:N6"/>
    <mergeCell ref="B34:D34"/>
    <mergeCell ref="B44:D44"/>
    <mergeCell ref="B45:D45"/>
    <mergeCell ref="B46:D46"/>
    <mergeCell ref="B33:D33"/>
    <mergeCell ref="B35:D35"/>
    <mergeCell ref="B31:D31"/>
    <mergeCell ref="B32:D32"/>
    <mergeCell ref="B16:D16"/>
    <mergeCell ref="B41:D41"/>
    <mergeCell ref="B47:D47"/>
    <mergeCell ref="B40:D40"/>
    <mergeCell ref="B38:D38"/>
    <mergeCell ref="B39:D39"/>
    <mergeCell ref="B29:D29"/>
    <mergeCell ref="B30:D30"/>
    <mergeCell ref="B48:D48"/>
    <mergeCell ref="B42:D42"/>
    <mergeCell ref="B43:D43"/>
    <mergeCell ref="B36:D36"/>
    <mergeCell ref="B37:D37"/>
    <mergeCell ref="B13:D13"/>
    <mergeCell ref="B14:D14"/>
    <mergeCell ref="B23:D23"/>
    <mergeCell ref="B22:D22"/>
    <mergeCell ref="B15:D15"/>
    <mergeCell ref="A3:F3"/>
    <mergeCell ref="A5:A7"/>
    <mergeCell ref="B5:D7"/>
    <mergeCell ref="E5:E7"/>
    <mergeCell ref="F5:F7"/>
    <mergeCell ref="B50:D50"/>
    <mergeCell ref="B17:D17"/>
    <mergeCell ref="B18:D18"/>
    <mergeCell ref="B19:D19"/>
    <mergeCell ref="B49:D49"/>
    <mergeCell ref="I5:J5"/>
    <mergeCell ref="I6:J6"/>
    <mergeCell ref="G5:H5"/>
    <mergeCell ref="G6:H6"/>
    <mergeCell ref="B11:D11"/>
    <mergeCell ref="B10:D10"/>
    <mergeCell ref="B8:D8"/>
    <mergeCell ref="B9:D9"/>
    <mergeCell ref="X15:Y15"/>
    <mergeCell ref="X16:Y16"/>
    <mergeCell ref="K1:L1"/>
    <mergeCell ref="K2:L2"/>
    <mergeCell ref="X14:Y14"/>
    <mergeCell ref="K5:L5"/>
    <mergeCell ref="K6:L6"/>
  </mergeCells>
  <printOptions/>
  <pageMargins left="1.58" right="0.75" top="0.42" bottom="0.61" header="0.5" footer="0.5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59"/>
  <sheetViews>
    <sheetView view="pageBreakPreview" zoomScale="75" zoomScaleNormal="75" zoomScaleSheetLayoutView="75"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7" sqref="A7"/>
      <selection pane="bottomRight" activeCell="L30" sqref="L30"/>
    </sheetView>
  </sheetViews>
  <sheetFormatPr defaultColWidth="9.00390625" defaultRowHeight="12.75"/>
  <cols>
    <col min="1" max="1" width="5.375" style="0" customWidth="1"/>
    <col min="2" max="2" width="15.00390625" style="0" customWidth="1"/>
    <col min="3" max="3" width="14.75390625" style="0" customWidth="1"/>
    <col min="4" max="4" width="22.75390625" style="0" customWidth="1"/>
    <col min="5" max="5" width="6.125" style="0" customWidth="1"/>
    <col min="20" max="20" width="9.875" style="0" customWidth="1"/>
    <col min="43" max="43" width="10.125" style="0" customWidth="1"/>
    <col min="44" max="44" width="12.25390625" style="0" customWidth="1"/>
  </cols>
  <sheetData>
    <row r="1" spans="7:42" ht="12.75">
      <c r="G1" s="707"/>
      <c r="H1" s="707"/>
      <c r="I1" s="707"/>
      <c r="J1" s="707"/>
      <c r="K1" s="707"/>
      <c r="L1" s="707"/>
      <c r="M1" s="707"/>
      <c r="N1" s="707"/>
      <c r="O1" s="707"/>
      <c r="P1" s="707"/>
      <c r="Q1" s="707"/>
      <c r="R1" s="707"/>
      <c r="S1" s="707"/>
      <c r="T1" s="707"/>
      <c r="U1" s="707"/>
      <c r="V1" s="707"/>
      <c r="W1" s="707"/>
      <c r="X1" s="707"/>
      <c r="Y1" s="707"/>
      <c r="Z1" s="707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</row>
    <row r="2" spans="7:44" ht="12.75">
      <c r="G2" s="707"/>
      <c r="H2" s="707"/>
      <c r="I2" s="707"/>
      <c r="J2" s="707"/>
      <c r="K2" s="707"/>
      <c r="L2" s="707"/>
      <c r="M2" s="707"/>
      <c r="N2" s="707"/>
      <c r="O2" s="707"/>
      <c r="P2" s="707"/>
      <c r="Q2" s="707"/>
      <c r="R2" s="707"/>
      <c r="S2" s="707"/>
      <c r="T2" s="707"/>
      <c r="U2" s="707"/>
      <c r="V2" s="707"/>
      <c r="W2" s="707"/>
      <c r="X2" s="707"/>
      <c r="Y2" s="707"/>
      <c r="Z2" s="707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707"/>
      <c r="AR2" s="707"/>
    </row>
    <row r="3" spans="1:44" ht="15.75">
      <c r="A3" s="676" t="s">
        <v>222</v>
      </c>
      <c r="B3" s="752"/>
      <c r="C3" s="752"/>
      <c r="D3" s="752"/>
      <c r="E3" s="752"/>
      <c r="F3" s="752"/>
      <c r="G3" s="90"/>
      <c r="H3" s="90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707"/>
      <c r="AR3" s="707"/>
    </row>
    <row r="4" spans="1:44" ht="16.5" thickBot="1">
      <c r="A4" s="91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707"/>
      <c r="AR4" s="707"/>
    </row>
    <row r="5" spans="1:44" ht="12.75" customHeight="1" thickBot="1">
      <c r="A5" s="713" t="s">
        <v>0</v>
      </c>
      <c r="B5" s="753" t="s">
        <v>1</v>
      </c>
      <c r="C5" s="754"/>
      <c r="D5" s="755"/>
      <c r="E5" s="737" t="s">
        <v>2</v>
      </c>
      <c r="F5" s="738" t="s">
        <v>36</v>
      </c>
      <c r="G5" s="711" t="s">
        <v>128</v>
      </c>
      <c r="H5" s="712"/>
      <c r="I5" s="776" t="s">
        <v>128</v>
      </c>
      <c r="J5" s="776"/>
      <c r="K5" s="772" t="s">
        <v>128</v>
      </c>
      <c r="L5" s="773"/>
      <c r="M5" s="776" t="s">
        <v>128</v>
      </c>
      <c r="N5" s="776"/>
      <c r="O5" s="772" t="s">
        <v>128</v>
      </c>
      <c r="P5" s="773"/>
      <c r="Q5" s="776" t="s">
        <v>128</v>
      </c>
      <c r="R5" s="776"/>
      <c r="S5" s="711" t="s">
        <v>128</v>
      </c>
      <c r="T5" s="712"/>
      <c r="U5" s="711" t="s">
        <v>128</v>
      </c>
      <c r="V5" s="712"/>
      <c r="W5" s="711" t="s">
        <v>128</v>
      </c>
      <c r="X5" s="712"/>
      <c r="Y5" s="711" t="s">
        <v>128</v>
      </c>
      <c r="Z5" s="712"/>
      <c r="AA5" s="711" t="s">
        <v>128</v>
      </c>
      <c r="AB5" s="712"/>
      <c r="AC5" s="711" t="s">
        <v>128</v>
      </c>
      <c r="AD5" s="712"/>
      <c r="AE5" s="711" t="s">
        <v>128</v>
      </c>
      <c r="AF5" s="712"/>
      <c r="AG5" s="711" t="s">
        <v>128</v>
      </c>
      <c r="AH5" s="712"/>
      <c r="AI5" s="711" t="s">
        <v>271</v>
      </c>
      <c r="AJ5" s="712"/>
      <c r="AK5" s="711" t="s">
        <v>271</v>
      </c>
      <c r="AL5" s="712"/>
      <c r="AM5" s="711" t="s">
        <v>271</v>
      </c>
      <c r="AN5" s="712"/>
      <c r="AO5" s="711" t="s">
        <v>271</v>
      </c>
      <c r="AP5" s="712"/>
      <c r="AQ5" s="777" t="s">
        <v>177</v>
      </c>
      <c r="AR5" s="778"/>
    </row>
    <row r="6" spans="1:44" ht="12.75" customHeight="1" thickBot="1">
      <c r="A6" s="714"/>
      <c r="B6" s="756"/>
      <c r="C6" s="757"/>
      <c r="D6" s="758"/>
      <c r="E6" s="737"/>
      <c r="F6" s="739"/>
      <c r="G6" s="644">
        <v>1</v>
      </c>
      <c r="H6" s="643"/>
      <c r="I6" s="644">
        <v>2</v>
      </c>
      <c r="J6" s="643"/>
      <c r="K6" s="644">
        <v>3</v>
      </c>
      <c r="L6" s="643"/>
      <c r="M6" s="644">
        <v>4</v>
      </c>
      <c r="N6" s="643"/>
      <c r="O6" s="644">
        <v>5</v>
      </c>
      <c r="P6" s="643"/>
      <c r="Q6" s="644">
        <v>6</v>
      </c>
      <c r="R6" s="643"/>
      <c r="S6" s="644">
        <v>7</v>
      </c>
      <c r="T6" s="643"/>
      <c r="U6" s="644">
        <v>8</v>
      </c>
      <c r="V6" s="643"/>
      <c r="W6" s="644">
        <v>9</v>
      </c>
      <c r="X6" s="643"/>
      <c r="Y6" s="650">
        <v>10</v>
      </c>
      <c r="Z6" s="649"/>
      <c r="AA6" s="644">
        <v>11</v>
      </c>
      <c r="AB6" s="643"/>
      <c r="AC6" s="644">
        <v>14</v>
      </c>
      <c r="AD6" s="643"/>
      <c r="AE6" s="644">
        <v>17</v>
      </c>
      <c r="AF6" s="643"/>
      <c r="AG6" s="644">
        <v>21</v>
      </c>
      <c r="AH6" s="643"/>
      <c r="AI6" s="644">
        <v>27</v>
      </c>
      <c r="AJ6" s="643"/>
      <c r="AK6" s="644">
        <v>28</v>
      </c>
      <c r="AL6" s="643"/>
      <c r="AM6" s="645">
        <v>29</v>
      </c>
      <c r="AN6" s="643"/>
      <c r="AO6" s="644">
        <v>30</v>
      </c>
      <c r="AP6" s="643"/>
      <c r="AQ6" s="779"/>
      <c r="AR6" s="780"/>
    </row>
    <row r="7" spans="1:44" ht="26.25" thickBot="1">
      <c r="A7" s="715"/>
      <c r="B7" s="759"/>
      <c r="C7" s="760"/>
      <c r="D7" s="761"/>
      <c r="E7" s="737"/>
      <c r="F7" s="740"/>
      <c r="G7" s="511" t="s">
        <v>6</v>
      </c>
      <c r="H7" s="512" t="s">
        <v>7</v>
      </c>
      <c r="I7" s="515" t="s">
        <v>6</v>
      </c>
      <c r="J7" s="490" t="s">
        <v>7</v>
      </c>
      <c r="K7" s="511" t="s">
        <v>6</v>
      </c>
      <c r="L7" s="512" t="s">
        <v>7</v>
      </c>
      <c r="M7" s="515" t="s">
        <v>6</v>
      </c>
      <c r="N7" s="490" t="s">
        <v>7</v>
      </c>
      <c r="O7" s="511" t="s">
        <v>6</v>
      </c>
      <c r="P7" s="512" t="s">
        <v>7</v>
      </c>
      <c r="Q7" s="515" t="s">
        <v>6</v>
      </c>
      <c r="R7" s="490" t="s">
        <v>7</v>
      </c>
      <c r="S7" s="511" t="s">
        <v>6</v>
      </c>
      <c r="T7" s="512" t="s">
        <v>7</v>
      </c>
      <c r="U7" s="515" t="s">
        <v>6</v>
      </c>
      <c r="V7" s="490" t="s">
        <v>7</v>
      </c>
      <c r="W7" s="511" t="s">
        <v>6</v>
      </c>
      <c r="X7" s="512" t="s">
        <v>7</v>
      </c>
      <c r="Y7" s="515" t="s">
        <v>6</v>
      </c>
      <c r="Z7" s="512" t="s">
        <v>7</v>
      </c>
      <c r="AA7" s="515" t="s">
        <v>6</v>
      </c>
      <c r="AB7" s="512" t="s">
        <v>7</v>
      </c>
      <c r="AC7" s="515" t="s">
        <v>6</v>
      </c>
      <c r="AD7" s="512" t="s">
        <v>7</v>
      </c>
      <c r="AE7" s="515" t="s">
        <v>6</v>
      </c>
      <c r="AF7" s="512" t="s">
        <v>7</v>
      </c>
      <c r="AG7" s="515" t="s">
        <v>6</v>
      </c>
      <c r="AH7" s="512" t="s">
        <v>7</v>
      </c>
      <c r="AI7" s="515" t="s">
        <v>6</v>
      </c>
      <c r="AJ7" s="512" t="s">
        <v>7</v>
      </c>
      <c r="AK7" s="515" t="s">
        <v>6</v>
      </c>
      <c r="AL7" s="512" t="s">
        <v>7</v>
      </c>
      <c r="AM7" s="515" t="s">
        <v>6</v>
      </c>
      <c r="AN7" s="512" t="s">
        <v>7</v>
      </c>
      <c r="AO7" s="573" t="s">
        <v>6</v>
      </c>
      <c r="AP7" s="572" t="s">
        <v>7</v>
      </c>
      <c r="AQ7" s="361" t="s">
        <v>6</v>
      </c>
      <c r="AR7" s="362" t="s">
        <v>7</v>
      </c>
    </row>
    <row r="8" spans="1:44" ht="18" customHeight="1">
      <c r="A8" s="96">
        <v>1</v>
      </c>
      <c r="B8" s="750" t="s">
        <v>91</v>
      </c>
      <c r="C8" s="750"/>
      <c r="D8" s="750"/>
      <c r="E8" s="433" t="s">
        <v>17</v>
      </c>
      <c r="F8" s="434">
        <v>5000</v>
      </c>
      <c r="G8" s="513"/>
      <c r="H8" s="513">
        <f>F8*G8</f>
        <v>0</v>
      </c>
      <c r="I8" s="513"/>
      <c r="J8" s="513">
        <f>F8*I8</f>
        <v>0</v>
      </c>
      <c r="K8" s="513"/>
      <c r="L8" s="513">
        <f>F8*K8</f>
        <v>0</v>
      </c>
      <c r="M8" s="513"/>
      <c r="N8" s="513">
        <f>F8*M8</f>
        <v>0</v>
      </c>
      <c r="O8" s="513"/>
      <c r="P8" s="513">
        <f>F8*O8</f>
        <v>0</v>
      </c>
      <c r="Q8" s="513"/>
      <c r="R8" s="513">
        <f>F8*Q8</f>
        <v>0</v>
      </c>
      <c r="S8" s="513"/>
      <c r="T8" s="513">
        <f>F8*S8</f>
        <v>0</v>
      </c>
      <c r="U8" s="513"/>
      <c r="V8" s="513">
        <f>F8*U8</f>
        <v>0</v>
      </c>
      <c r="W8" s="513"/>
      <c r="X8" s="513">
        <f>F8*W8</f>
        <v>0</v>
      </c>
      <c r="Y8" s="513"/>
      <c r="Z8" s="514">
        <f>F8*Y8</f>
        <v>0</v>
      </c>
      <c r="AA8" s="514"/>
      <c r="AB8" s="514">
        <f>F8*AA8</f>
        <v>0</v>
      </c>
      <c r="AC8" s="514"/>
      <c r="AD8" s="514">
        <f>F8*AC8</f>
        <v>0</v>
      </c>
      <c r="AE8" s="514"/>
      <c r="AF8" s="514">
        <f>F8*AE8</f>
        <v>0</v>
      </c>
      <c r="AG8" s="514"/>
      <c r="AH8" s="514">
        <f>F8*AG8</f>
        <v>0</v>
      </c>
      <c r="AI8" s="514"/>
      <c r="AJ8" s="514">
        <f>F8*AI8</f>
        <v>0</v>
      </c>
      <c r="AK8" s="514"/>
      <c r="AL8" s="514">
        <f>F8*AK8</f>
        <v>0</v>
      </c>
      <c r="AM8" s="514"/>
      <c r="AN8" s="514">
        <f>F8*AM8</f>
        <v>0</v>
      </c>
      <c r="AO8" s="513"/>
      <c r="AP8" s="513">
        <f>F8*AO8</f>
        <v>0</v>
      </c>
      <c r="AQ8" s="519">
        <f>G8+I8+K8+M8+O8+Q8+S8+U8+W8+Y8+AA8+AC8+AE8+AG8+AI8+AK8+AM8+AO8</f>
        <v>0</v>
      </c>
      <c r="AR8" s="519">
        <f>H8+J8+L8+N8+P8+R8+T8+V8+X8+Z8+AB8+AD8+AF8+AH8+AJ8+AL8+AN8+AP8</f>
        <v>0</v>
      </c>
    </row>
    <row r="9" spans="1:44" ht="18" customHeight="1">
      <c r="A9" s="96">
        <v>2</v>
      </c>
      <c r="B9" s="751" t="s">
        <v>113</v>
      </c>
      <c r="C9" s="709"/>
      <c r="D9" s="710"/>
      <c r="E9" s="433" t="s">
        <v>17</v>
      </c>
      <c r="F9" s="435">
        <v>5500</v>
      </c>
      <c r="G9" s="200"/>
      <c r="H9" s="513">
        <f aca="true" t="shared" si="0" ref="H9:H48">F9*G9</f>
        <v>0</v>
      </c>
      <c r="I9" s="200"/>
      <c r="J9" s="513">
        <f aca="true" t="shared" si="1" ref="J9:J48">F9*I9</f>
        <v>0</v>
      </c>
      <c r="K9" s="200"/>
      <c r="L9" s="513">
        <f aca="true" t="shared" si="2" ref="L9:L48">F9*K9</f>
        <v>0</v>
      </c>
      <c r="M9" s="200"/>
      <c r="N9" s="513">
        <f aca="true" t="shared" si="3" ref="N9:N48">F9*M9</f>
        <v>0</v>
      </c>
      <c r="O9" s="200"/>
      <c r="P9" s="513">
        <f aca="true" t="shared" si="4" ref="P9:P48">F9*O9</f>
        <v>0</v>
      </c>
      <c r="Q9" s="200"/>
      <c r="R9" s="513">
        <f aca="true" t="shared" si="5" ref="R9:R48">F9*Q9</f>
        <v>0</v>
      </c>
      <c r="S9" s="200"/>
      <c r="T9" s="513">
        <f aca="true" t="shared" si="6" ref="T9:T48">F9*S9</f>
        <v>0</v>
      </c>
      <c r="U9" s="200"/>
      <c r="V9" s="513">
        <f aca="true" t="shared" si="7" ref="V9:V48">F9*U9</f>
        <v>0</v>
      </c>
      <c r="W9" s="200"/>
      <c r="X9" s="513">
        <f aca="true" t="shared" si="8" ref="X9:X48">F9*W9</f>
        <v>0</v>
      </c>
      <c r="Y9" s="200"/>
      <c r="Z9" s="514">
        <f aca="true" t="shared" si="9" ref="Z9:Z48">F9*Y9</f>
        <v>0</v>
      </c>
      <c r="AA9" s="514"/>
      <c r="AB9" s="514">
        <f aca="true" t="shared" si="10" ref="AB9:AB48">F9*AA9</f>
        <v>0</v>
      </c>
      <c r="AC9" s="514"/>
      <c r="AD9" s="514">
        <f aca="true" t="shared" si="11" ref="AD9:AD48">F9*AC9</f>
        <v>0</v>
      </c>
      <c r="AE9" s="514"/>
      <c r="AF9" s="514">
        <f aca="true" t="shared" si="12" ref="AF9:AF48">F9*AE9</f>
        <v>0</v>
      </c>
      <c r="AG9" s="514"/>
      <c r="AH9" s="514">
        <f aca="true" t="shared" si="13" ref="AH9:AH48">F9*AG9</f>
        <v>0</v>
      </c>
      <c r="AI9" s="514"/>
      <c r="AJ9" s="514">
        <f aca="true" t="shared" si="14" ref="AJ9:AJ48">F9*AI9</f>
        <v>0</v>
      </c>
      <c r="AK9" s="514"/>
      <c r="AL9" s="514">
        <f aca="true" t="shared" si="15" ref="AL9:AL48">F9*AK9</f>
        <v>0</v>
      </c>
      <c r="AM9" s="514"/>
      <c r="AN9" s="514">
        <f aca="true" t="shared" si="16" ref="AN9:AN48">F9*AM9</f>
        <v>0</v>
      </c>
      <c r="AO9" s="200"/>
      <c r="AP9" s="200">
        <f aca="true" t="shared" si="17" ref="AP9:AP48">F9*AO9</f>
        <v>0</v>
      </c>
      <c r="AQ9" s="519">
        <f aca="true" t="shared" si="18" ref="AQ9:AQ48">G9+I9+K9+M9+O9+Q9+S9+U9+W9+Y9+AA9+AC9+AE9+AG9+AI9+AK9+AM9+AO9</f>
        <v>0</v>
      </c>
      <c r="AR9" s="519">
        <f aca="true" t="shared" si="19" ref="AR9:AR48">H9+J9+L9+N9+P9+R9+T9+V9+X9+Z9+AB9+AD9+AF9+AH9+AJ9+AL9+AN9+AP9</f>
        <v>0</v>
      </c>
    </row>
    <row r="10" spans="1:44" ht="18" customHeight="1">
      <c r="A10" s="96">
        <v>3</v>
      </c>
      <c r="B10" s="708" t="s">
        <v>201</v>
      </c>
      <c r="C10" s="709"/>
      <c r="D10" s="710"/>
      <c r="E10" s="433" t="s">
        <v>17</v>
      </c>
      <c r="F10" s="435">
        <v>4000</v>
      </c>
      <c r="G10" s="200"/>
      <c r="H10" s="513">
        <f t="shared" si="0"/>
        <v>0</v>
      </c>
      <c r="I10" s="200"/>
      <c r="J10" s="513">
        <f t="shared" si="1"/>
        <v>0</v>
      </c>
      <c r="K10" s="200"/>
      <c r="L10" s="513">
        <f t="shared" si="2"/>
        <v>0</v>
      </c>
      <c r="M10" s="200"/>
      <c r="N10" s="513">
        <f t="shared" si="3"/>
        <v>0</v>
      </c>
      <c r="O10" s="200"/>
      <c r="P10" s="513">
        <f t="shared" si="4"/>
        <v>0</v>
      </c>
      <c r="Q10" s="200"/>
      <c r="R10" s="513">
        <f t="shared" si="5"/>
        <v>0</v>
      </c>
      <c r="S10" s="200"/>
      <c r="T10" s="513">
        <f t="shared" si="6"/>
        <v>0</v>
      </c>
      <c r="U10" s="200"/>
      <c r="V10" s="513">
        <f t="shared" si="7"/>
        <v>0</v>
      </c>
      <c r="W10" s="200"/>
      <c r="X10" s="513">
        <f t="shared" si="8"/>
        <v>0</v>
      </c>
      <c r="Y10" s="200"/>
      <c r="Z10" s="514">
        <f t="shared" si="9"/>
        <v>0</v>
      </c>
      <c r="AA10" s="514"/>
      <c r="AB10" s="514">
        <f t="shared" si="10"/>
        <v>0</v>
      </c>
      <c r="AC10" s="514"/>
      <c r="AD10" s="514">
        <f t="shared" si="11"/>
        <v>0</v>
      </c>
      <c r="AE10" s="514"/>
      <c r="AF10" s="514">
        <f t="shared" si="12"/>
        <v>0</v>
      </c>
      <c r="AG10" s="514"/>
      <c r="AH10" s="514">
        <f t="shared" si="13"/>
        <v>0</v>
      </c>
      <c r="AI10" s="514"/>
      <c r="AJ10" s="514">
        <f t="shared" si="14"/>
        <v>0</v>
      </c>
      <c r="AK10" s="514"/>
      <c r="AL10" s="514">
        <f t="shared" si="15"/>
        <v>0</v>
      </c>
      <c r="AM10" s="514"/>
      <c r="AN10" s="514">
        <f t="shared" si="16"/>
        <v>0</v>
      </c>
      <c r="AO10" s="200"/>
      <c r="AP10" s="200">
        <f t="shared" si="17"/>
        <v>0</v>
      </c>
      <c r="AQ10" s="519">
        <f t="shared" si="18"/>
        <v>0</v>
      </c>
      <c r="AR10" s="519">
        <f t="shared" si="19"/>
        <v>0</v>
      </c>
    </row>
    <row r="11" spans="1:44" ht="18" customHeight="1">
      <c r="A11" s="96">
        <v>4</v>
      </c>
      <c r="B11" s="708" t="s">
        <v>199</v>
      </c>
      <c r="C11" s="735"/>
      <c r="D11" s="736"/>
      <c r="E11" s="433" t="s">
        <v>17</v>
      </c>
      <c r="F11" s="435">
        <v>400</v>
      </c>
      <c r="G11" s="200"/>
      <c r="H11" s="513">
        <f t="shared" si="0"/>
        <v>0</v>
      </c>
      <c r="I11" s="200"/>
      <c r="J11" s="513">
        <f t="shared" si="1"/>
        <v>0</v>
      </c>
      <c r="K11" s="200"/>
      <c r="L11" s="513">
        <f t="shared" si="2"/>
        <v>0</v>
      </c>
      <c r="M11" s="200"/>
      <c r="N11" s="513">
        <f t="shared" si="3"/>
        <v>0</v>
      </c>
      <c r="O11" s="200"/>
      <c r="P11" s="513">
        <f t="shared" si="4"/>
        <v>0</v>
      </c>
      <c r="Q11" s="200"/>
      <c r="R11" s="513">
        <f t="shared" si="5"/>
        <v>0</v>
      </c>
      <c r="S11" s="200"/>
      <c r="T11" s="513">
        <f t="shared" si="6"/>
        <v>0</v>
      </c>
      <c r="U11" s="200"/>
      <c r="V11" s="513">
        <f t="shared" si="7"/>
        <v>0</v>
      </c>
      <c r="W11" s="200"/>
      <c r="X11" s="513">
        <f t="shared" si="8"/>
        <v>0</v>
      </c>
      <c r="Y11" s="200"/>
      <c r="Z11" s="514">
        <f t="shared" si="9"/>
        <v>0</v>
      </c>
      <c r="AA11" s="514"/>
      <c r="AB11" s="514">
        <f t="shared" si="10"/>
        <v>0</v>
      </c>
      <c r="AC11" s="514"/>
      <c r="AD11" s="514">
        <f t="shared" si="11"/>
        <v>0</v>
      </c>
      <c r="AE11" s="514"/>
      <c r="AF11" s="514">
        <f t="shared" si="12"/>
        <v>0</v>
      </c>
      <c r="AG11" s="514"/>
      <c r="AH11" s="514">
        <f t="shared" si="13"/>
        <v>0</v>
      </c>
      <c r="AI11" s="514"/>
      <c r="AJ11" s="514">
        <f t="shared" si="14"/>
        <v>0</v>
      </c>
      <c r="AK11" s="514"/>
      <c r="AL11" s="514">
        <f t="shared" si="15"/>
        <v>0</v>
      </c>
      <c r="AM11" s="514"/>
      <c r="AN11" s="514">
        <f t="shared" si="16"/>
        <v>0</v>
      </c>
      <c r="AO11" s="200"/>
      <c r="AP11" s="200">
        <f t="shared" si="17"/>
        <v>0</v>
      </c>
      <c r="AQ11" s="519">
        <f t="shared" si="18"/>
        <v>0</v>
      </c>
      <c r="AR11" s="519">
        <f t="shared" si="19"/>
        <v>0</v>
      </c>
    </row>
    <row r="12" spans="1:44" ht="18" customHeight="1">
      <c r="A12" s="96">
        <v>5</v>
      </c>
      <c r="B12" s="708" t="s">
        <v>232</v>
      </c>
      <c r="C12" s="735"/>
      <c r="D12" s="736"/>
      <c r="E12" s="433" t="s">
        <v>17</v>
      </c>
      <c r="F12" s="435">
        <v>500</v>
      </c>
      <c r="G12" s="200"/>
      <c r="H12" s="513">
        <f t="shared" si="0"/>
        <v>0</v>
      </c>
      <c r="I12" s="200"/>
      <c r="J12" s="513">
        <f t="shared" si="1"/>
        <v>0</v>
      </c>
      <c r="K12" s="200"/>
      <c r="L12" s="513">
        <f t="shared" si="2"/>
        <v>0</v>
      </c>
      <c r="M12" s="200"/>
      <c r="N12" s="513">
        <f t="shared" si="3"/>
        <v>0</v>
      </c>
      <c r="O12" s="200"/>
      <c r="P12" s="513">
        <f t="shared" si="4"/>
        <v>0</v>
      </c>
      <c r="Q12" s="200"/>
      <c r="R12" s="513">
        <f t="shared" si="5"/>
        <v>0</v>
      </c>
      <c r="S12" s="200"/>
      <c r="T12" s="513">
        <f t="shared" si="6"/>
        <v>0</v>
      </c>
      <c r="U12" s="200"/>
      <c r="V12" s="513">
        <f t="shared" si="7"/>
        <v>0</v>
      </c>
      <c r="W12" s="200"/>
      <c r="X12" s="513">
        <f t="shared" si="8"/>
        <v>0</v>
      </c>
      <c r="Y12" s="200"/>
      <c r="Z12" s="514">
        <f t="shared" si="9"/>
        <v>0</v>
      </c>
      <c r="AA12" s="514"/>
      <c r="AB12" s="514">
        <f t="shared" si="10"/>
        <v>0</v>
      </c>
      <c r="AC12" s="514"/>
      <c r="AD12" s="514">
        <f t="shared" si="11"/>
        <v>0</v>
      </c>
      <c r="AE12" s="514"/>
      <c r="AF12" s="514">
        <f t="shared" si="12"/>
        <v>0</v>
      </c>
      <c r="AG12" s="514"/>
      <c r="AH12" s="514">
        <f t="shared" si="13"/>
        <v>0</v>
      </c>
      <c r="AI12" s="514"/>
      <c r="AJ12" s="514">
        <f t="shared" si="14"/>
        <v>0</v>
      </c>
      <c r="AK12" s="514"/>
      <c r="AL12" s="514">
        <f t="shared" si="15"/>
        <v>0</v>
      </c>
      <c r="AM12" s="514"/>
      <c r="AN12" s="514">
        <f t="shared" si="16"/>
        <v>0</v>
      </c>
      <c r="AO12" s="200"/>
      <c r="AP12" s="200">
        <f t="shared" si="17"/>
        <v>0</v>
      </c>
      <c r="AQ12" s="519">
        <f t="shared" si="18"/>
        <v>0</v>
      </c>
      <c r="AR12" s="519">
        <f t="shared" si="19"/>
        <v>0</v>
      </c>
    </row>
    <row r="13" spans="1:44" ht="18" customHeight="1">
      <c r="A13" s="96">
        <v>6</v>
      </c>
      <c r="B13" s="771" t="s">
        <v>198</v>
      </c>
      <c r="C13" s="750"/>
      <c r="D13" s="750"/>
      <c r="E13" s="433" t="s">
        <v>17</v>
      </c>
      <c r="F13" s="435">
        <v>280</v>
      </c>
      <c r="G13" s="200"/>
      <c r="H13" s="513">
        <f t="shared" si="0"/>
        <v>0</v>
      </c>
      <c r="I13" s="200"/>
      <c r="J13" s="513">
        <f t="shared" si="1"/>
        <v>0</v>
      </c>
      <c r="K13" s="200"/>
      <c r="L13" s="513">
        <f t="shared" si="2"/>
        <v>0</v>
      </c>
      <c r="M13" s="200"/>
      <c r="N13" s="513">
        <f t="shared" si="3"/>
        <v>0</v>
      </c>
      <c r="O13" s="200"/>
      <c r="P13" s="513">
        <f t="shared" si="4"/>
        <v>0</v>
      </c>
      <c r="Q13" s="200"/>
      <c r="R13" s="513">
        <f t="shared" si="5"/>
        <v>0</v>
      </c>
      <c r="S13" s="200"/>
      <c r="T13" s="513">
        <f t="shared" si="6"/>
        <v>0</v>
      </c>
      <c r="U13" s="200"/>
      <c r="V13" s="513">
        <f t="shared" si="7"/>
        <v>0</v>
      </c>
      <c r="W13" s="200"/>
      <c r="X13" s="513">
        <f t="shared" si="8"/>
        <v>0</v>
      </c>
      <c r="Y13" s="200"/>
      <c r="Z13" s="514">
        <f t="shared" si="9"/>
        <v>0</v>
      </c>
      <c r="AA13" s="514"/>
      <c r="AB13" s="514">
        <f t="shared" si="10"/>
        <v>0</v>
      </c>
      <c r="AC13" s="514"/>
      <c r="AD13" s="514">
        <f t="shared" si="11"/>
        <v>0</v>
      </c>
      <c r="AE13" s="514"/>
      <c r="AF13" s="514">
        <f t="shared" si="12"/>
        <v>0</v>
      </c>
      <c r="AG13" s="514"/>
      <c r="AH13" s="514">
        <f t="shared" si="13"/>
        <v>0</v>
      </c>
      <c r="AI13" s="514"/>
      <c r="AJ13" s="514">
        <f t="shared" si="14"/>
        <v>0</v>
      </c>
      <c r="AK13" s="514"/>
      <c r="AL13" s="514">
        <f t="shared" si="15"/>
        <v>0</v>
      </c>
      <c r="AM13" s="514"/>
      <c r="AN13" s="514">
        <f t="shared" si="16"/>
        <v>0</v>
      </c>
      <c r="AO13" s="200"/>
      <c r="AP13" s="200">
        <f t="shared" si="17"/>
        <v>0</v>
      </c>
      <c r="AQ13" s="519">
        <f t="shared" si="18"/>
        <v>0</v>
      </c>
      <c r="AR13" s="519">
        <f t="shared" si="19"/>
        <v>0</v>
      </c>
    </row>
    <row r="14" spans="1:44" ht="18" customHeight="1">
      <c r="A14" s="96">
        <v>7</v>
      </c>
      <c r="B14" s="771" t="s">
        <v>203</v>
      </c>
      <c r="C14" s="750"/>
      <c r="D14" s="750"/>
      <c r="E14" s="433" t="s">
        <v>17</v>
      </c>
      <c r="F14" s="435">
        <v>180</v>
      </c>
      <c r="G14" s="200"/>
      <c r="H14" s="513">
        <f t="shared" si="0"/>
        <v>0</v>
      </c>
      <c r="I14" s="200"/>
      <c r="J14" s="513">
        <f t="shared" si="1"/>
        <v>0</v>
      </c>
      <c r="K14" s="200"/>
      <c r="L14" s="513">
        <f t="shared" si="2"/>
        <v>0</v>
      </c>
      <c r="M14" s="200"/>
      <c r="N14" s="513">
        <f t="shared" si="3"/>
        <v>0</v>
      </c>
      <c r="O14" s="200"/>
      <c r="P14" s="513">
        <f t="shared" si="4"/>
        <v>0</v>
      </c>
      <c r="Q14" s="200"/>
      <c r="R14" s="513">
        <f t="shared" si="5"/>
        <v>0</v>
      </c>
      <c r="S14" s="200"/>
      <c r="T14" s="513">
        <f t="shared" si="6"/>
        <v>0</v>
      </c>
      <c r="U14" s="200"/>
      <c r="V14" s="513">
        <f t="shared" si="7"/>
        <v>0</v>
      </c>
      <c r="W14" s="200"/>
      <c r="X14" s="513">
        <f t="shared" si="8"/>
        <v>0</v>
      </c>
      <c r="Y14" s="200"/>
      <c r="Z14" s="514">
        <f t="shared" si="9"/>
        <v>0</v>
      </c>
      <c r="AA14" s="514"/>
      <c r="AB14" s="514">
        <f t="shared" si="10"/>
        <v>0</v>
      </c>
      <c r="AC14" s="514"/>
      <c r="AD14" s="514">
        <f t="shared" si="11"/>
        <v>0</v>
      </c>
      <c r="AE14" s="514"/>
      <c r="AF14" s="514">
        <f t="shared" si="12"/>
        <v>0</v>
      </c>
      <c r="AG14" s="514"/>
      <c r="AH14" s="514">
        <f t="shared" si="13"/>
        <v>0</v>
      </c>
      <c r="AI14" s="514">
        <v>14</v>
      </c>
      <c r="AJ14" s="514">
        <f t="shared" si="14"/>
        <v>2520</v>
      </c>
      <c r="AK14" s="514"/>
      <c r="AL14" s="514">
        <f t="shared" si="15"/>
        <v>0</v>
      </c>
      <c r="AM14" s="514"/>
      <c r="AN14" s="514">
        <f t="shared" si="16"/>
        <v>0</v>
      </c>
      <c r="AO14" s="200"/>
      <c r="AP14" s="200">
        <f t="shared" si="17"/>
        <v>0</v>
      </c>
      <c r="AQ14" s="519">
        <f t="shared" si="18"/>
        <v>14</v>
      </c>
      <c r="AR14" s="519">
        <f t="shared" si="19"/>
        <v>2520</v>
      </c>
    </row>
    <row r="15" spans="1:44" ht="18" customHeight="1">
      <c r="A15" s="96">
        <v>8</v>
      </c>
      <c r="B15" s="771" t="s">
        <v>202</v>
      </c>
      <c r="C15" s="750"/>
      <c r="D15" s="750"/>
      <c r="E15" s="433" t="s">
        <v>17</v>
      </c>
      <c r="F15" s="435">
        <v>80</v>
      </c>
      <c r="G15" s="200"/>
      <c r="H15" s="513">
        <f t="shared" si="0"/>
        <v>0</v>
      </c>
      <c r="I15" s="200"/>
      <c r="J15" s="513">
        <f t="shared" si="1"/>
        <v>0</v>
      </c>
      <c r="K15" s="200"/>
      <c r="L15" s="513">
        <f t="shared" si="2"/>
        <v>0</v>
      </c>
      <c r="M15" s="200"/>
      <c r="N15" s="513">
        <f t="shared" si="3"/>
        <v>0</v>
      </c>
      <c r="O15" s="200"/>
      <c r="P15" s="513">
        <f t="shared" si="4"/>
        <v>0</v>
      </c>
      <c r="Q15" s="200"/>
      <c r="R15" s="513">
        <f t="shared" si="5"/>
        <v>0</v>
      </c>
      <c r="S15" s="200"/>
      <c r="T15" s="513">
        <f t="shared" si="6"/>
        <v>0</v>
      </c>
      <c r="U15" s="200"/>
      <c r="V15" s="513">
        <f t="shared" si="7"/>
        <v>0</v>
      </c>
      <c r="W15" s="200"/>
      <c r="X15" s="513">
        <f t="shared" si="8"/>
        <v>0</v>
      </c>
      <c r="Y15" s="200"/>
      <c r="Z15" s="514">
        <f t="shared" si="9"/>
        <v>0</v>
      </c>
      <c r="AA15" s="514"/>
      <c r="AB15" s="514">
        <f t="shared" si="10"/>
        <v>0</v>
      </c>
      <c r="AC15" s="514"/>
      <c r="AD15" s="514">
        <f t="shared" si="11"/>
        <v>0</v>
      </c>
      <c r="AE15" s="608">
        <f>8*0</f>
        <v>0</v>
      </c>
      <c r="AF15" s="608">
        <f t="shared" si="12"/>
        <v>0</v>
      </c>
      <c r="AG15" s="514"/>
      <c r="AH15" s="514">
        <f t="shared" si="13"/>
        <v>0</v>
      </c>
      <c r="AI15" s="514">
        <v>28</v>
      </c>
      <c r="AJ15" s="514">
        <f t="shared" si="14"/>
        <v>2240</v>
      </c>
      <c r="AK15" s="514"/>
      <c r="AL15" s="514">
        <f t="shared" si="15"/>
        <v>0</v>
      </c>
      <c r="AM15" s="514"/>
      <c r="AN15" s="514">
        <f t="shared" si="16"/>
        <v>0</v>
      </c>
      <c r="AO15" s="200"/>
      <c r="AP15" s="200">
        <f t="shared" si="17"/>
        <v>0</v>
      </c>
      <c r="AQ15" s="519">
        <f t="shared" si="18"/>
        <v>28</v>
      </c>
      <c r="AR15" s="519">
        <f t="shared" si="19"/>
        <v>2240</v>
      </c>
    </row>
    <row r="16" spans="1:44" ht="18" customHeight="1">
      <c r="A16" s="96">
        <v>9</v>
      </c>
      <c r="B16" s="751" t="s">
        <v>127</v>
      </c>
      <c r="C16" s="709"/>
      <c r="D16" s="710"/>
      <c r="E16" s="433" t="s">
        <v>17</v>
      </c>
      <c r="F16" s="435">
        <v>600</v>
      </c>
      <c r="G16" s="200"/>
      <c r="H16" s="513">
        <f t="shared" si="0"/>
        <v>0</v>
      </c>
      <c r="I16" s="200"/>
      <c r="J16" s="513">
        <f t="shared" si="1"/>
        <v>0</v>
      </c>
      <c r="K16" s="200"/>
      <c r="L16" s="513">
        <f t="shared" si="2"/>
        <v>0</v>
      </c>
      <c r="M16" s="200"/>
      <c r="N16" s="513">
        <f t="shared" si="3"/>
        <v>0</v>
      </c>
      <c r="O16" s="200"/>
      <c r="P16" s="513">
        <f t="shared" si="4"/>
        <v>0</v>
      </c>
      <c r="Q16" s="200"/>
      <c r="R16" s="513">
        <f t="shared" si="5"/>
        <v>0</v>
      </c>
      <c r="S16" s="200"/>
      <c r="T16" s="513">
        <f t="shared" si="6"/>
        <v>0</v>
      </c>
      <c r="U16" s="200"/>
      <c r="V16" s="513">
        <f t="shared" si="7"/>
        <v>0</v>
      </c>
      <c r="W16" s="200"/>
      <c r="X16" s="513">
        <f t="shared" si="8"/>
        <v>0</v>
      </c>
      <c r="Y16" s="200"/>
      <c r="Z16" s="514">
        <f t="shared" si="9"/>
        <v>0</v>
      </c>
      <c r="AA16" s="514"/>
      <c r="AB16" s="514">
        <f t="shared" si="10"/>
        <v>0</v>
      </c>
      <c r="AC16" s="514"/>
      <c r="AD16" s="514">
        <f t="shared" si="11"/>
        <v>0</v>
      </c>
      <c r="AE16" s="514"/>
      <c r="AF16" s="514">
        <f t="shared" si="12"/>
        <v>0</v>
      </c>
      <c r="AG16" s="514"/>
      <c r="AH16" s="514">
        <f t="shared" si="13"/>
        <v>0</v>
      </c>
      <c r="AI16" s="514"/>
      <c r="AJ16" s="514">
        <f t="shared" si="14"/>
        <v>0</v>
      </c>
      <c r="AK16" s="514"/>
      <c r="AL16" s="514">
        <f t="shared" si="15"/>
        <v>0</v>
      </c>
      <c r="AM16" s="514"/>
      <c r="AN16" s="514">
        <f t="shared" si="16"/>
        <v>0</v>
      </c>
      <c r="AO16" s="200"/>
      <c r="AP16" s="200">
        <f t="shared" si="17"/>
        <v>0</v>
      </c>
      <c r="AQ16" s="519">
        <f t="shared" si="18"/>
        <v>0</v>
      </c>
      <c r="AR16" s="519">
        <f t="shared" si="19"/>
        <v>0</v>
      </c>
    </row>
    <row r="17" spans="1:44" ht="18" customHeight="1">
      <c r="A17" s="96">
        <v>10</v>
      </c>
      <c r="B17" s="751" t="s">
        <v>120</v>
      </c>
      <c r="C17" s="709"/>
      <c r="D17" s="710"/>
      <c r="E17" s="433" t="s">
        <v>17</v>
      </c>
      <c r="F17" s="435">
        <v>350</v>
      </c>
      <c r="G17" s="200"/>
      <c r="H17" s="513">
        <f t="shared" si="0"/>
        <v>0</v>
      </c>
      <c r="I17" s="200"/>
      <c r="J17" s="513">
        <f t="shared" si="1"/>
        <v>0</v>
      </c>
      <c r="K17" s="200"/>
      <c r="L17" s="513">
        <f t="shared" si="2"/>
        <v>0</v>
      </c>
      <c r="M17" s="200"/>
      <c r="N17" s="513">
        <f t="shared" si="3"/>
        <v>0</v>
      </c>
      <c r="O17" s="200"/>
      <c r="P17" s="513">
        <f t="shared" si="4"/>
        <v>0</v>
      </c>
      <c r="Q17" s="200"/>
      <c r="R17" s="513">
        <f t="shared" si="5"/>
        <v>0</v>
      </c>
      <c r="S17" s="200"/>
      <c r="T17" s="513">
        <f t="shared" si="6"/>
        <v>0</v>
      </c>
      <c r="U17" s="200"/>
      <c r="V17" s="513">
        <f t="shared" si="7"/>
        <v>0</v>
      </c>
      <c r="W17" s="200"/>
      <c r="X17" s="513">
        <f t="shared" si="8"/>
        <v>0</v>
      </c>
      <c r="Y17" s="200"/>
      <c r="Z17" s="514">
        <f t="shared" si="9"/>
        <v>0</v>
      </c>
      <c r="AA17" s="514"/>
      <c r="AB17" s="514">
        <f t="shared" si="10"/>
        <v>0</v>
      </c>
      <c r="AC17" s="514"/>
      <c r="AD17" s="514">
        <f t="shared" si="11"/>
        <v>0</v>
      </c>
      <c r="AE17" s="514"/>
      <c r="AF17" s="514">
        <f t="shared" si="12"/>
        <v>0</v>
      </c>
      <c r="AG17" s="514"/>
      <c r="AH17" s="514">
        <f t="shared" si="13"/>
        <v>0</v>
      </c>
      <c r="AI17" s="514"/>
      <c r="AJ17" s="514">
        <f t="shared" si="14"/>
        <v>0</v>
      </c>
      <c r="AK17" s="514"/>
      <c r="AL17" s="514">
        <f t="shared" si="15"/>
        <v>0</v>
      </c>
      <c r="AM17" s="514"/>
      <c r="AN17" s="514">
        <f t="shared" si="16"/>
        <v>0</v>
      </c>
      <c r="AO17" s="200"/>
      <c r="AP17" s="200">
        <f t="shared" si="17"/>
        <v>0</v>
      </c>
      <c r="AQ17" s="519">
        <f t="shared" si="18"/>
        <v>0</v>
      </c>
      <c r="AR17" s="519">
        <f t="shared" si="19"/>
        <v>0</v>
      </c>
    </row>
    <row r="18" spans="1:44" ht="18" customHeight="1">
      <c r="A18" s="96">
        <v>11</v>
      </c>
      <c r="B18" s="751" t="s">
        <v>114</v>
      </c>
      <c r="C18" s="735"/>
      <c r="D18" s="736"/>
      <c r="E18" s="433" t="s">
        <v>17</v>
      </c>
      <c r="F18" s="435">
        <v>80</v>
      </c>
      <c r="G18" s="200"/>
      <c r="H18" s="513">
        <f t="shared" si="0"/>
        <v>0</v>
      </c>
      <c r="I18" s="200"/>
      <c r="J18" s="513">
        <f t="shared" si="1"/>
        <v>0</v>
      </c>
      <c r="K18" s="200"/>
      <c r="L18" s="513">
        <f t="shared" si="2"/>
        <v>0</v>
      </c>
      <c r="M18" s="200"/>
      <c r="N18" s="513">
        <f t="shared" si="3"/>
        <v>0</v>
      </c>
      <c r="O18" s="200"/>
      <c r="P18" s="513">
        <f t="shared" si="4"/>
        <v>0</v>
      </c>
      <c r="Q18" s="200"/>
      <c r="R18" s="513">
        <f t="shared" si="5"/>
        <v>0</v>
      </c>
      <c r="S18" s="200"/>
      <c r="T18" s="513">
        <f t="shared" si="6"/>
        <v>0</v>
      </c>
      <c r="U18" s="200"/>
      <c r="V18" s="513">
        <f t="shared" si="7"/>
        <v>0</v>
      </c>
      <c r="W18" s="200"/>
      <c r="X18" s="513">
        <f t="shared" si="8"/>
        <v>0</v>
      </c>
      <c r="Y18" s="200"/>
      <c r="Z18" s="514">
        <f t="shared" si="9"/>
        <v>0</v>
      </c>
      <c r="AA18" s="514"/>
      <c r="AB18" s="514">
        <f t="shared" si="10"/>
        <v>0</v>
      </c>
      <c r="AC18" s="514"/>
      <c r="AD18" s="514">
        <f t="shared" si="11"/>
        <v>0</v>
      </c>
      <c r="AE18" s="514"/>
      <c r="AF18" s="514">
        <f t="shared" si="12"/>
        <v>0</v>
      </c>
      <c r="AG18" s="514"/>
      <c r="AH18" s="514">
        <f t="shared" si="13"/>
        <v>0</v>
      </c>
      <c r="AI18" s="514"/>
      <c r="AJ18" s="514">
        <f t="shared" si="14"/>
        <v>0</v>
      </c>
      <c r="AK18" s="514"/>
      <c r="AL18" s="514">
        <f t="shared" si="15"/>
        <v>0</v>
      </c>
      <c r="AM18" s="514"/>
      <c r="AN18" s="514">
        <f t="shared" si="16"/>
        <v>0</v>
      </c>
      <c r="AO18" s="200"/>
      <c r="AP18" s="200">
        <f t="shared" si="17"/>
        <v>0</v>
      </c>
      <c r="AQ18" s="519">
        <f t="shared" si="18"/>
        <v>0</v>
      </c>
      <c r="AR18" s="519">
        <f t="shared" si="19"/>
        <v>0</v>
      </c>
    </row>
    <row r="19" spans="1:52" ht="18" customHeight="1">
      <c r="A19" s="96">
        <v>12</v>
      </c>
      <c r="B19" s="751" t="s">
        <v>115</v>
      </c>
      <c r="C19" s="735"/>
      <c r="D19" s="736"/>
      <c r="E19" s="433" t="s">
        <v>17</v>
      </c>
      <c r="F19" s="435">
        <v>80</v>
      </c>
      <c r="G19" s="200"/>
      <c r="H19" s="513">
        <f t="shared" si="0"/>
        <v>0</v>
      </c>
      <c r="I19" s="200"/>
      <c r="J19" s="513">
        <f t="shared" si="1"/>
        <v>0</v>
      </c>
      <c r="K19" s="200"/>
      <c r="L19" s="513">
        <f t="shared" si="2"/>
        <v>0</v>
      </c>
      <c r="M19" s="200"/>
      <c r="N19" s="513">
        <f t="shared" si="3"/>
        <v>0</v>
      </c>
      <c r="O19" s="200">
        <v>30</v>
      </c>
      <c r="P19" s="513">
        <f t="shared" si="4"/>
        <v>2400</v>
      </c>
      <c r="Q19" s="200"/>
      <c r="R19" s="513">
        <f t="shared" si="5"/>
        <v>0</v>
      </c>
      <c r="S19" s="200"/>
      <c r="T19" s="513">
        <f t="shared" si="6"/>
        <v>0</v>
      </c>
      <c r="U19" s="200"/>
      <c r="V19" s="513">
        <f t="shared" si="7"/>
        <v>0</v>
      </c>
      <c r="W19" s="200"/>
      <c r="X19" s="513">
        <f t="shared" si="8"/>
        <v>0</v>
      </c>
      <c r="Y19" s="200"/>
      <c r="Z19" s="514">
        <f t="shared" si="9"/>
        <v>0</v>
      </c>
      <c r="AA19" s="514"/>
      <c r="AB19" s="514">
        <f t="shared" si="10"/>
        <v>0</v>
      </c>
      <c r="AC19" s="514"/>
      <c r="AD19" s="514">
        <f t="shared" si="11"/>
        <v>0</v>
      </c>
      <c r="AE19" s="514"/>
      <c r="AF19" s="514">
        <f t="shared" si="12"/>
        <v>0</v>
      </c>
      <c r="AG19" s="514"/>
      <c r="AH19" s="514">
        <f t="shared" si="13"/>
        <v>0</v>
      </c>
      <c r="AI19" s="514"/>
      <c r="AJ19" s="514">
        <f t="shared" si="14"/>
        <v>0</v>
      </c>
      <c r="AK19" s="514"/>
      <c r="AL19" s="514">
        <f t="shared" si="15"/>
        <v>0</v>
      </c>
      <c r="AM19" s="514"/>
      <c r="AN19" s="514">
        <f t="shared" si="16"/>
        <v>0</v>
      </c>
      <c r="AO19" s="200"/>
      <c r="AP19" s="200">
        <f t="shared" si="17"/>
        <v>0</v>
      </c>
      <c r="AQ19" s="519">
        <f t="shared" si="18"/>
        <v>30</v>
      </c>
      <c r="AR19" s="519">
        <f t="shared" si="19"/>
        <v>2400</v>
      </c>
      <c r="AZ19" s="202"/>
    </row>
    <row r="20" spans="1:44" ht="18" customHeight="1">
      <c r="A20" s="96">
        <v>13</v>
      </c>
      <c r="B20" s="751" t="s">
        <v>116</v>
      </c>
      <c r="C20" s="709"/>
      <c r="D20" s="710"/>
      <c r="E20" s="433" t="s">
        <v>17</v>
      </c>
      <c r="F20" s="435">
        <v>60</v>
      </c>
      <c r="G20" s="200"/>
      <c r="H20" s="513">
        <f t="shared" si="0"/>
        <v>0</v>
      </c>
      <c r="I20" s="200"/>
      <c r="J20" s="513">
        <f t="shared" si="1"/>
        <v>0</v>
      </c>
      <c r="K20" s="200"/>
      <c r="L20" s="513">
        <f t="shared" si="2"/>
        <v>0</v>
      </c>
      <c r="M20" s="200"/>
      <c r="N20" s="513">
        <f t="shared" si="3"/>
        <v>0</v>
      </c>
      <c r="O20" s="200"/>
      <c r="P20" s="513">
        <f t="shared" si="4"/>
        <v>0</v>
      </c>
      <c r="Q20" s="200"/>
      <c r="R20" s="513">
        <f t="shared" si="5"/>
        <v>0</v>
      </c>
      <c r="S20" s="200"/>
      <c r="T20" s="513">
        <f t="shared" si="6"/>
        <v>0</v>
      </c>
      <c r="U20" s="200"/>
      <c r="V20" s="513">
        <f t="shared" si="7"/>
        <v>0</v>
      </c>
      <c r="W20" s="200"/>
      <c r="X20" s="513">
        <f t="shared" si="8"/>
        <v>0</v>
      </c>
      <c r="Y20" s="200"/>
      <c r="Z20" s="514">
        <f t="shared" si="9"/>
        <v>0</v>
      </c>
      <c r="AA20" s="514"/>
      <c r="AB20" s="514">
        <f t="shared" si="10"/>
        <v>0</v>
      </c>
      <c r="AC20" s="514"/>
      <c r="AD20" s="514">
        <f t="shared" si="11"/>
        <v>0</v>
      </c>
      <c r="AE20" s="514"/>
      <c r="AF20" s="514">
        <f t="shared" si="12"/>
        <v>0</v>
      </c>
      <c r="AG20" s="514"/>
      <c r="AH20" s="514">
        <f t="shared" si="13"/>
        <v>0</v>
      </c>
      <c r="AI20" s="514">
        <v>14</v>
      </c>
      <c r="AJ20" s="514">
        <f t="shared" si="14"/>
        <v>840</v>
      </c>
      <c r="AK20" s="514"/>
      <c r="AL20" s="514">
        <f t="shared" si="15"/>
        <v>0</v>
      </c>
      <c r="AM20" s="514"/>
      <c r="AN20" s="514">
        <f t="shared" si="16"/>
        <v>0</v>
      </c>
      <c r="AO20" s="200"/>
      <c r="AP20" s="200">
        <f t="shared" si="17"/>
        <v>0</v>
      </c>
      <c r="AQ20" s="519">
        <f t="shared" si="18"/>
        <v>14</v>
      </c>
      <c r="AR20" s="519">
        <f t="shared" si="19"/>
        <v>840</v>
      </c>
    </row>
    <row r="21" spans="1:44" ht="18" customHeight="1">
      <c r="A21" s="96">
        <v>14</v>
      </c>
      <c r="B21" s="751" t="s">
        <v>117</v>
      </c>
      <c r="C21" s="709"/>
      <c r="D21" s="710"/>
      <c r="E21" s="433" t="s">
        <v>17</v>
      </c>
      <c r="F21" s="435">
        <v>50</v>
      </c>
      <c r="G21" s="200"/>
      <c r="H21" s="513">
        <f t="shared" si="0"/>
        <v>0</v>
      </c>
      <c r="I21" s="200"/>
      <c r="J21" s="513">
        <f t="shared" si="1"/>
        <v>0</v>
      </c>
      <c r="K21" s="200"/>
      <c r="L21" s="513">
        <f t="shared" si="2"/>
        <v>0</v>
      </c>
      <c r="M21" s="200"/>
      <c r="N21" s="513">
        <f t="shared" si="3"/>
        <v>0</v>
      </c>
      <c r="O21" s="200">
        <v>12</v>
      </c>
      <c r="P21" s="513">
        <f t="shared" si="4"/>
        <v>600</v>
      </c>
      <c r="Q21" s="200"/>
      <c r="R21" s="513">
        <f t="shared" si="5"/>
        <v>0</v>
      </c>
      <c r="S21" s="200"/>
      <c r="T21" s="513">
        <f t="shared" si="6"/>
        <v>0</v>
      </c>
      <c r="U21" s="200"/>
      <c r="V21" s="513">
        <f t="shared" si="7"/>
        <v>0</v>
      </c>
      <c r="W21" s="200"/>
      <c r="X21" s="513">
        <f t="shared" si="8"/>
        <v>0</v>
      </c>
      <c r="Y21" s="200"/>
      <c r="Z21" s="514">
        <f t="shared" si="9"/>
        <v>0</v>
      </c>
      <c r="AA21" s="514"/>
      <c r="AB21" s="514">
        <f t="shared" si="10"/>
        <v>0</v>
      </c>
      <c r="AC21" s="514"/>
      <c r="AD21" s="514">
        <f t="shared" si="11"/>
        <v>0</v>
      </c>
      <c r="AE21" s="514"/>
      <c r="AF21" s="514">
        <f t="shared" si="12"/>
        <v>0</v>
      </c>
      <c r="AG21" s="514"/>
      <c r="AH21" s="514">
        <f t="shared" si="13"/>
        <v>0</v>
      </c>
      <c r="AI21" s="514">
        <v>21</v>
      </c>
      <c r="AJ21" s="514">
        <f t="shared" si="14"/>
        <v>1050</v>
      </c>
      <c r="AK21" s="514"/>
      <c r="AL21" s="514">
        <f t="shared" si="15"/>
        <v>0</v>
      </c>
      <c r="AM21" s="514"/>
      <c r="AN21" s="514">
        <f t="shared" si="16"/>
        <v>0</v>
      </c>
      <c r="AO21" s="200"/>
      <c r="AP21" s="200">
        <f t="shared" si="17"/>
        <v>0</v>
      </c>
      <c r="AQ21" s="519">
        <f t="shared" si="18"/>
        <v>33</v>
      </c>
      <c r="AR21" s="519">
        <f t="shared" si="19"/>
        <v>1650</v>
      </c>
    </row>
    <row r="22" spans="1:44" ht="18" customHeight="1">
      <c r="A22" s="96">
        <v>15</v>
      </c>
      <c r="B22" s="751" t="s">
        <v>118</v>
      </c>
      <c r="C22" s="709"/>
      <c r="D22" s="710"/>
      <c r="E22" s="433" t="s">
        <v>17</v>
      </c>
      <c r="F22" s="435">
        <v>20</v>
      </c>
      <c r="G22" s="200"/>
      <c r="H22" s="513">
        <f t="shared" si="0"/>
        <v>0</v>
      </c>
      <c r="I22" s="200"/>
      <c r="J22" s="513">
        <f t="shared" si="1"/>
        <v>0</v>
      </c>
      <c r="K22" s="200"/>
      <c r="L22" s="513">
        <f t="shared" si="2"/>
        <v>0</v>
      </c>
      <c r="M22" s="200"/>
      <c r="N22" s="513">
        <f t="shared" si="3"/>
        <v>0</v>
      </c>
      <c r="O22" s="200"/>
      <c r="P22" s="513">
        <f t="shared" si="4"/>
        <v>0</v>
      </c>
      <c r="Q22" s="200"/>
      <c r="R22" s="513">
        <f t="shared" si="5"/>
        <v>0</v>
      </c>
      <c r="S22" s="200"/>
      <c r="T22" s="513">
        <f t="shared" si="6"/>
        <v>0</v>
      </c>
      <c r="U22" s="200"/>
      <c r="V22" s="564">
        <f t="shared" si="7"/>
        <v>0</v>
      </c>
      <c r="W22" s="201"/>
      <c r="X22" s="513">
        <f t="shared" si="8"/>
        <v>0</v>
      </c>
      <c r="Y22" s="200"/>
      <c r="Z22" s="514">
        <f t="shared" si="9"/>
        <v>0</v>
      </c>
      <c r="AA22" s="514"/>
      <c r="AB22" s="514">
        <f t="shared" si="10"/>
        <v>0</v>
      </c>
      <c r="AC22" s="514"/>
      <c r="AD22" s="514">
        <f t="shared" si="11"/>
        <v>0</v>
      </c>
      <c r="AE22" s="514"/>
      <c r="AF22" s="514">
        <f t="shared" si="12"/>
        <v>0</v>
      </c>
      <c r="AG22" s="514"/>
      <c r="AH22" s="514">
        <f t="shared" si="13"/>
        <v>0</v>
      </c>
      <c r="AI22" s="514">
        <v>14</v>
      </c>
      <c r="AJ22" s="514">
        <f t="shared" si="14"/>
        <v>280</v>
      </c>
      <c r="AK22" s="514"/>
      <c r="AL22" s="514">
        <f t="shared" si="15"/>
        <v>0</v>
      </c>
      <c r="AM22" s="514"/>
      <c r="AN22" s="514">
        <f t="shared" si="16"/>
        <v>0</v>
      </c>
      <c r="AO22" s="200"/>
      <c r="AP22" s="200">
        <f t="shared" si="17"/>
        <v>0</v>
      </c>
      <c r="AQ22" s="519">
        <f t="shared" si="18"/>
        <v>14</v>
      </c>
      <c r="AR22" s="519">
        <f t="shared" si="19"/>
        <v>280</v>
      </c>
    </row>
    <row r="23" spans="1:44" ht="18" customHeight="1">
      <c r="A23" s="96">
        <v>16</v>
      </c>
      <c r="B23" s="708" t="s">
        <v>119</v>
      </c>
      <c r="C23" s="709"/>
      <c r="D23" s="710"/>
      <c r="E23" s="433" t="s">
        <v>17</v>
      </c>
      <c r="F23" s="435">
        <v>80</v>
      </c>
      <c r="G23" s="200"/>
      <c r="H23" s="513">
        <f t="shared" si="0"/>
        <v>0</v>
      </c>
      <c r="I23" s="200"/>
      <c r="J23" s="513">
        <f t="shared" si="1"/>
        <v>0</v>
      </c>
      <c r="K23" s="200"/>
      <c r="L23" s="513">
        <f t="shared" si="2"/>
        <v>0</v>
      </c>
      <c r="M23" s="200"/>
      <c r="N23" s="513">
        <f t="shared" si="3"/>
        <v>0</v>
      </c>
      <c r="O23" s="200">
        <v>10</v>
      </c>
      <c r="P23" s="513">
        <f t="shared" si="4"/>
        <v>800</v>
      </c>
      <c r="Q23" s="200">
        <v>2</v>
      </c>
      <c r="R23" s="513">
        <f t="shared" si="5"/>
        <v>160</v>
      </c>
      <c r="S23" s="200"/>
      <c r="T23" s="513">
        <f t="shared" si="6"/>
        <v>0</v>
      </c>
      <c r="U23" s="570"/>
      <c r="V23" s="200">
        <f t="shared" si="7"/>
        <v>0</v>
      </c>
      <c r="W23" s="571"/>
      <c r="X23" s="519">
        <f t="shared" si="8"/>
        <v>0</v>
      </c>
      <c r="Y23" s="200"/>
      <c r="Z23" s="514">
        <f t="shared" si="9"/>
        <v>0</v>
      </c>
      <c r="AA23" s="514"/>
      <c r="AB23" s="514">
        <f t="shared" si="10"/>
        <v>0</v>
      </c>
      <c r="AC23" s="514">
        <v>10</v>
      </c>
      <c r="AD23" s="514">
        <f t="shared" si="11"/>
        <v>800</v>
      </c>
      <c r="AE23" s="608">
        <f>16*0</f>
        <v>0</v>
      </c>
      <c r="AF23" s="608">
        <f t="shared" si="12"/>
        <v>0</v>
      </c>
      <c r="AG23" s="514"/>
      <c r="AH23" s="514">
        <f t="shared" si="13"/>
        <v>0</v>
      </c>
      <c r="AI23" s="514">
        <v>18</v>
      </c>
      <c r="AJ23" s="514">
        <f t="shared" si="14"/>
        <v>1440</v>
      </c>
      <c r="AK23" s="514"/>
      <c r="AL23" s="514">
        <f t="shared" si="15"/>
        <v>0</v>
      </c>
      <c r="AM23" s="514"/>
      <c r="AN23" s="514">
        <f t="shared" si="16"/>
        <v>0</v>
      </c>
      <c r="AO23" s="200"/>
      <c r="AP23" s="200">
        <f t="shared" si="17"/>
        <v>0</v>
      </c>
      <c r="AQ23" s="519">
        <f t="shared" si="18"/>
        <v>40</v>
      </c>
      <c r="AR23" s="519">
        <f t="shared" si="19"/>
        <v>3200</v>
      </c>
    </row>
    <row r="24" spans="1:44" ht="18" customHeight="1">
      <c r="A24" s="96">
        <v>17</v>
      </c>
      <c r="B24" s="751" t="s">
        <v>122</v>
      </c>
      <c r="C24" s="709"/>
      <c r="D24" s="710"/>
      <c r="E24" s="433" t="s">
        <v>17</v>
      </c>
      <c r="F24" s="435">
        <v>25</v>
      </c>
      <c r="G24" s="200"/>
      <c r="H24" s="513">
        <f t="shared" si="0"/>
        <v>0</v>
      </c>
      <c r="I24" s="200"/>
      <c r="J24" s="513">
        <f t="shared" si="1"/>
        <v>0</v>
      </c>
      <c r="K24" s="200"/>
      <c r="L24" s="513">
        <f t="shared" si="2"/>
        <v>0</v>
      </c>
      <c r="M24" s="200"/>
      <c r="N24" s="513">
        <f t="shared" si="3"/>
        <v>0</v>
      </c>
      <c r="O24" s="200">
        <v>10</v>
      </c>
      <c r="P24" s="513">
        <f t="shared" si="4"/>
        <v>250</v>
      </c>
      <c r="Q24" s="200">
        <v>2</v>
      </c>
      <c r="R24" s="513">
        <f t="shared" si="5"/>
        <v>50</v>
      </c>
      <c r="S24" s="200"/>
      <c r="T24" s="513">
        <f t="shared" si="6"/>
        <v>0</v>
      </c>
      <c r="U24" s="200"/>
      <c r="V24" s="513">
        <f t="shared" si="7"/>
        <v>0</v>
      </c>
      <c r="W24" s="513"/>
      <c r="X24" s="513">
        <f t="shared" si="8"/>
        <v>0</v>
      </c>
      <c r="Y24" s="200"/>
      <c r="Z24" s="514">
        <f t="shared" si="9"/>
        <v>0</v>
      </c>
      <c r="AA24" s="514"/>
      <c r="AB24" s="514">
        <f t="shared" si="10"/>
        <v>0</v>
      </c>
      <c r="AC24" s="514">
        <v>10</v>
      </c>
      <c r="AD24" s="514">
        <f t="shared" si="11"/>
        <v>250</v>
      </c>
      <c r="AE24" s="608">
        <f>16*0</f>
        <v>0</v>
      </c>
      <c r="AF24" s="608">
        <f t="shared" si="12"/>
        <v>0</v>
      </c>
      <c r="AG24" s="514">
        <f>6</f>
        <v>6</v>
      </c>
      <c r="AH24" s="514">
        <f t="shared" si="13"/>
        <v>150</v>
      </c>
      <c r="AI24" s="514">
        <v>4</v>
      </c>
      <c r="AJ24" s="514">
        <f t="shared" si="14"/>
        <v>100</v>
      </c>
      <c r="AK24" s="514"/>
      <c r="AL24" s="514">
        <f t="shared" si="15"/>
        <v>0</v>
      </c>
      <c r="AM24" s="514"/>
      <c r="AN24" s="514">
        <f t="shared" si="16"/>
        <v>0</v>
      </c>
      <c r="AO24" s="200"/>
      <c r="AP24" s="200">
        <f t="shared" si="17"/>
        <v>0</v>
      </c>
      <c r="AQ24" s="519">
        <f t="shared" si="18"/>
        <v>32</v>
      </c>
      <c r="AR24" s="519">
        <f t="shared" si="19"/>
        <v>800</v>
      </c>
    </row>
    <row r="25" spans="1:44" ht="18" customHeight="1">
      <c r="A25" s="96">
        <v>18</v>
      </c>
      <c r="B25" s="751" t="s">
        <v>123</v>
      </c>
      <c r="C25" s="709"/>
      <c r="D25" s="710"/>
      <c r="E25" s="433" t="s">
        <v>17</v>
      </c>
      <c r="F25" s="435">
        <v>35</v>
      </c>
      <c r="G25" s="200"/>
      <c r="H25" s="513">
        <f t="shared" si="0"/>
        <v>0</v>
      </c>
      <c r="I25" s="200"/>
      <c r="J25" s="513">
        <f t="shared" si="1"/>
        <v>0</v>
      </c>
      <c r="K25" s="200"/>
      <c r="L25" s="513">
        <f t="shared" si="2"/>
        <v>0</v>
      </c>
      <c r="M25" s="200"/>
      <c r="N25" s="513">
        <f t="shared" si="3"/>
        <v>0</v>
      </c>
      <c r="O25" s="200">
        <v>10</v>
      </c>
      <c r="P25" s="513">
        <f t="shared" si="4"/>
        <v>350</v>
      </c>
      <c r="Q25" s="200">
        <v>2</v>
      </c>
      <c r="R25" s="513">
        <f t="shared" si="5"/>
        <v>70</v>
      </c>
      <c r="S25" s="200"/>
      <c r="T25" s="513">
        <f t="shared" si="6"/>
        <v>0</v>
      </c>
      <c r="U25" s="200"/>
      <c r="V25" s="513">
        <f t="shared" si="7"/>
        <v>0</v>
      </c>
      <c r="W25" s="200"/>
      <c r="X25" s="513">
        <f t="shared" si="8"/>
        <v>0</v>
      </c>
      <c r="Y25" s="200"/>
      <c r="Z25" s="514">
        <f t="shared" si="9"/>
        <v>0</v>
      </c>
      <c r="AA25" s="514"/>
      <c r="AB25" s="514">
        <f t="shared" si="10"/>
        <v>0</v>
      </c>
      <c r="AC25" s="514">
        <v>10</v>
      </c>
      <c r="AD25" s="514">
        <f t="shared" si="11"/>
        <v>350</v>
      </c>
      <c r="AE25" s="608">
        <f>16*0</f>
        <v>0</v>
      </c>
      <c r="AF25" s="608">
        <f t="shared" si="12"/>
        <v>0</v>
      </c>
      <c r="AG25" s="514"/>
      <c r="AH25" s="514">
        <f t="shared" si="13"/>
        <v>0</v>
      </c>
      <c r="AI25" s="514">
        <v>18</v>
      </c>
      <c r="AJ25" s="514">
        <f t="shared" si="14"/>
        <v>630</v>
      </c>
      <c r="AK25" s="514"/>
      <c r="AL25" s="514">
        <f t="shared" si="15"/>
        <v>0</v>
      </c>
      <c r="AM25" s="514"/>
      <c r="AN25" s="514">
        <f t="shared" si="16"/>
        <v>0</v>
      </c>
      <c r="AO25" s="200"/>
      <c r="AP25" s="200">
        <f t="shared" si="17"/>
        <v>0</v>
      </c>
      <c r="AQ25" s="519">
        <f t="shared" si="18"/>
        <v>40</v>
      </c>
      <c r="AR25" s="519">
        <f t="shared" si="19"/>
        <v>1400</v>
      </c>
    </row>
    <row r="26" spans="1:44" ht="18" customHeight="1">
      <c r="A26" s="96">
        <v>19</v>
      </c>
      <c r="B26" s="708" t="s">
        <v>204</v>
      </c>
      <c r="C26" s="735"/>
      <c r="D26" s="736"/>
      <c r="E26" s="433" t="s">
        <v>9</v>
      </c>
      <c r="F26" s="435">
        <v>45</v>
      </c>
      <c r="G26" s="200"/>
      <c r="H26" s="513">
        <f t="shared" si="0"/>
        <v>0</v>
      </c>
      <c r="I26" s="200"/>
      <c r="J26" s="513">
        <f t="shared" si="1"/>
        <v>0</v>
      </c>
      <c r="K26" s="200"/>
      <c r="L26" s="513">
        <f t="shared" si="2"/>
        <v>0</v>
      </c>
      <c r="M26" s="200"/>
      <c r="N26" s="513">
        <f t="shared" si="3"/>
        <v>0</v>
      </c>
      <c r="O26" s="200"/>
      <c r="P26" s="513">
        <f t="shared" si="4"/>
        <v>0</v>
      </c>
      <c r="Q26" s="200"/>
      <c r="R26" s="513">
        <f t="shared" si="5"/>
        <v>0</v>
      </c>
      <c r="S26" s="200"/>
      <c r="T26" s="513">
        <f t="shared" si="6"/>
        <v>0</v>
      </c>
      <c r="U26" s="200"/>
      <c r="V26" s="513">
        <f t="shared" si="7"/>
        <v>0</v>
      </c>
      <c r="W26" s="200"/>
      <c r="X26" s="513">
        <f t="shared" si="8"/>
        <v>0</v>
      </c>
      <c r="Y26" s="200"/>
      <c r="Z26" s="514">
        <f t="shared" si="9"/>
        <v>0</v>
      </c>
      <c r="AA26" s="514"/>
      <c r="AB26" s="514">
        <f t="shared" si="10"/>
        <v>0</v>
      </c>
      <c r="AC26" s="514"/>
      <c r="AD26" s="514">
        <f t="shared" si="11"/>
        <v>0</v>
      </c>
      <c r="AE26" s="514"/>
      <c r="AF26" s="514">
        <f t="shared" si="12"/>
        <v>0</v>
      </c>
      <c r="AG26" s="514"/>
      <c r="AH26" s="514">
        <f t="shared" si="13"/>
        <v>0</v>
      </c>
      <c r="AI26" s="514"/>
      <c r="AJ26" s="514">
        <f t="shared" si="14"/>
        <v>0</v>
      </c>
      <c r="AK26" s="514"/>
      <c r="AL26" s="514">
        <f t="shared" si="15"/>
        <v>0</v>
      </c>
      <c r="AM26" s="514"/>
      <c r="AN26" s="514">
        <f t="shared" si="16"/>
        <v>0</v>
      </c>
      <c r="AO26" s="200"/>
      <c r="AP26" s="200">
        <f t="shared" si="17"/>
        <v>0</v>
      </c>
      <c r="AQ26" s="519">
        <f t="shared" si="18"/>
        <v>0</v>
      </c>
      <c r="AR26" s="519">
        <f t="shared" si="19"/>
        <v>0</v>
      </c>
    </row>
    <row r="27" spans="1:44" ht="18" customHeight="1">
      <c r="A27" s="96">
        <v>20</v>
      </c>
      <c r="B27" s="751" t="s">
        <v>121</v>
      </c>
      <c r="C27" s="709"/>
      <c r="D27" s="710"/>
      <c r="E27" s="433" t="s">
        <v>9</v>
      </c>
      <c r="F27" s="435">
        <v>120</v>
      </c>
      <c r="G27" s="200"/>
      <c r="H27" s="513">
        <f t="shared" si="0"/>
        <v>0</v>
      </c>
      <c r="I27" s="200"/>
      <c r="J27" s="513">
        <f t="shared" si="1"/>
        <v>0</v>
      </c>
      <c r="K27" s="200"/>
      <c r="L27" s="513">
        <f t="shared" si="2"/>
        <v>0</v>
      </c>
      <c r="M27" s="200"/>
      <c r="N27" s="513">
        <f t="shared" si="3"/>
        <v>0</v>
      </c>
      <c r="O27" s="200"/>
      <c r="P27" s="513">
        <f t="shared" si="4"/>
        <v>0</v>
      </c>
      <c r="Q27" s="200"/>
      <c r="R27" s="513">
        <f t="shared" si="5"/>
        <v>0</v>
      </c>
      <c r="S27" s="200"/>
      <c r="T27" s="513">
        <f t="shared" si="6"/>
        <v>0</v>
      </c>
      <c r="U27" s="200"/>
      <c r="V27" s="513">
        <f t="shared" si="7"/>
        <v>0</v>
      </c>
      <c r="W27" s="200"/>
      <c r="X27" s="513">
        <f t="shared" si="8"/>
        <v>0</v>
      </c>
      <c r="Y27" s="200"/>
      <c r="Z27" s="514">
        <f t="shared" si="9"/>
        <v>0</v>
      </c>
      <c r="AA27" s="514"/>
      <c r="AB27" s="514">
        <f t="shared" si="10"/>
        <v>0</v>
      </c>
      <c r="AC27" s="514"/>
      <c r="AD27" s="514">
        <f t="shared" si="11"/>
        <v>0</v>
      </c>
      <c r="AE27" s="514"/>
      <c r="AF27" s="514">
        <f t="shared" si="12"/>
        <v>0</v>
      </c>
      <c r="AG27" s="514"/>
      <c r="AH27" s="514">
        <f t="shared" si="13"/>
        <v>0</v>
      </c>
      <c r="AI27" s="514"/>
      <c r="AJ27" s="514">
        <f t="shared" si="14"/>
        <v>0</v>
      </c>
      <c r="AK27" s="514"/>
      <c r="AL27" s="514">
        <f t="shared" si="15"/>
        <v>0</v>
      </c>
      <c r="AM27" s="514"/>
      <c r="AN27" s="514">
        <f t="shared" si="16"/>
        <v>0</v>
      </c>
      <c r="AO27" s="200"/>
      <c r="AP27" s="200">
        <f t="shared" si="17"/>
        <v>0</v>
      </c>
      <c r="AQ27" s="519">
        <f t="shared" si="18"/>
        <v>0</v>
      </c>
      <c r="AR27" s="519">
        <f t="shared" si="19"/>
        <v>0</v>
      </c>
    </row>
    <row r="28" spans="1:44" ht="18" customHeight="1">
      <c r="A28" s="96">
        <v>21</v>
      </c>
      <c r="B28" s="771" t="s">
        <v>175</v>
      </c>
      <c r="C28" s="771"/>
      <c r="D28" s="771"/>
      <c r="E28" s="433" t="s">
        <v>9</v>
      </c>
      <c r="F28" s="435">
        <v>40</v>
      </c>
      <c r="G28" s="200">
        <v>14</v>
      </c>
      <c r="H28" s="513">
        <f t="shared" si="0"/>
        <v>560</v>
      </c>
      <c r="I28" s="200"/>
      <c r="J28" s="513">
        <f t="shared" si="1"/>
        <v>0</v>
      </c>
      <c r="K28" s="200"/>
      <c r="L28" s="513">
        <f t="shared" si="2"/>
        <v>0</v>
      </c>
      <c r="M28" s="200"/>
      <c r="N28" s="513">
        <f t="shared" si="3"/>
        <v>0</v>
      </c>
      <c r="O28" s="200"/>
      <c r="P28" s="513">
        <f t="shared" si="4"/>
        <v>0</v>
      </c>
      <c r="Q28" s="200"/>
      <c r="R28" s="513">
        <f t="shared" si="5"/>
        <v>0</v>
      </c>
      <c r="S28" s="200"/>
      <c r="T28" s="513">
        <f t="shared" si="6"/>
        <v>0</v>
      </c>
      <c r="U28" s="200"/>
      <c r="V28" s="513">
        <f t="shared" si="7"/>
        <v>0</v>
      </c>
      <c r="W28" s="200"/>
      <c r="X28" s="513">
        <f t="shared" si="8"/>
        <v>0</v>
      </c>
      <c r="Y28" s="200"/>
      <c r="Z28" s="514">
        <f t="shared" si="9"/>
        <v>0</v>
      </c>
      <c r="AA28" s="514"/>
      <c r="AB28" s="514">
        <f t="shared" si="10"/>
        <v>0</v>
      </c>
      <c r="AC28" s="514">
        <v>50</v>
      </c>
      <c r="AD28" s="514">
        <f t="shared" si="11"/>
        <v>2000</v>
      </c>
      <c r="AE28" s="514"/>
      <c r="AF28" s="514">
        <f t="shared" si="12"/>
        <v>0</v>
      </c>
      <c r="AG28" s="514"/>
      <c r="AH28" s="514">
        <f t="shared" si="13"/>
        <v>0</v>
      </c>
      <c r="AI28" s="514"/>
      <c r="AJ28" s="514">
        <f t="shared" si="14"/>
        <v>0</v>
      </c>
      <c r="AK28" s="514"/>
      <c r="AL28" s="514">
        <f t="shared" si="15"/>
        <v>0</v>
      </c>
      <c r="AM28" s="514"/>
      <c r="AN28" s="514">
        <f t="shared" si="16"/>
        <v>0</v>
      </c>
      <c r="AO28" s="200"/>
      <c r="AP28" s="200">
        <f t="shared" si="17"/>
        <v>0</v>
      </c>
      <c r="AQ28" s="519">
        <f t="shared" si="18"/>
        <v>64</v>
      </c>
      <c r="AR28" s="519">
        <f t="shared" si="19"/>
        <v>2560</v>
      </c>
    </row>
    <row r="29" spans="1:44" ht="18" customHeight="1">
      <c r="A29" s="96">
        <v>22</v>
      </c>
      <c r="B29" s="708" t="s">
        <v>206</v>
      </c>
      <c r="C29" s="709"/>
      <c r="D29" s="710"/>
      <c r="E29" s="433" t="s">
        <v>45</v>
      </c>
      <c r="F29" s="435">
        <v>70</v>
      </c>
      <c r="G29" s="200"/>
      <c r="H29" s="513">
        <f t="shared" si="0"/>
        <v>0</v>
      </c>
      <c r="I29" s="200"/>
      <c r="J29" s="513">
        <f t="shared" si="1"/>
        <v>0</v>
      </c>
      <c r="K29" s="200"/>
      <c r="L29" s="513">
        <f t="shared" si="2"/>
        <v>0</v>
      </c>
      <c r="M29" s="200"/>
      <c r="N29" s="513">
        <f t="shared" si="3"/>
        <v>0</v>
      </c>
      <c r="O29" s="200">
        <v>110</v>
      </c>
      <c r="P29" s="513">
        <f t="shared" si="4"/>
        <v>7700</v>
      </c>
      <c r="Q29" s="200">
        <v>10</v>
      </c>
      <c r="R29" s="513">
        <f t="shared" si="5"/>
        <v>700</v>
      </c>
      <c r="S29" s="200"/>
      <c r="T29" s="513">
        <f t="shared" si="6"/>
        <v>0</v>
      </c>
      <c r="U29" s="200"/>
      <c r="V29" s="513">
        <f t="shared" si="7"/>
        <v>0</v>
      </c>
      <c r="W29" s="200"/>
      <c r="X29" s="513">
        <f t="shared" si="8"/>
        <v>0</v>
      </c>
      <c r="Y29" s="200"/>
      <c r="Z29" s="514">
        <f t="shared" si="9"/>
        <v>0</v>
      </c>
      <c r="AA29" s="514"/>
      <c r="AB29" s="514">
        <f t="shared" si="10"/>
        <v>0</v>
      </c>
      <c r="AC29" s="514"/>
      <c r="AD29" s="514">
        <f t="shared" si="11"/>
        <v>0</v>
      </c>
      <c r="AE29" s="608">
        <f>100*0+72*0</f>
        <v>0</v>
      </c>
      <c r="AF29" s="608">
        <f t="shared" si="12"/>
        <v>0</v>
      </c>
      <c r="AG29" s="514"/>
      <c r="AH29" s="514">
        <f t="shared" si="13"/>
        <v>0</v>
      </c>
      <c r="AI29" s="514">
        <v>20</v>
      </c>
      <c r="AJ29" s="514">
        <f t="shared" si="14"/>
        <v>1400</v>
      </c>
      <c r="AK29" s="514"/>
      <c r="AL29" s="514">
        <f t="shared" si="15"/>
        <v>0</v>
      </c>
      <c r="AM29" s="514"/>
      <c r="AN29" s="514">
        <f t="shared" si="16"/>
        <v>0</v>
      </c>
      <c r="AO29" s="200"/>
      <c r="AP29" s="200">
        <f t="shared" si="17"/>
        <v>0</v>
      </c>
      <c r="AQ29" s="519">
        <f t="shared" si="18"/>
        <v>140</v>
      </c>
      <c r="AR29" s="519">
        <f t="shared" si="19"/>
        <v>9800</v>
      </c>
    </row>
    <row r="30" spans="1:44" ht="18" customHeight="1">
      <c r="A30" s="96">
        <v>23</v>
      </c>
      <c r="B30" s="771" t="s">
        <v>207</v>
      </c>
      <c r="C30" s="750"/>
      <c r="D30" s="750"/>
      <c r="E30" s="433" t="s">
        <v>45</v>
      </c>
      <c r="F30" s="435">
        <v>90</v>
      </c>
      <c r="G30" s="200"/>
      <c r="H30" s="513">
        <f t="shared" si="0"/>
        <v>0</v>
      </c>
      <c r="I30" s="200"/>
      <c r="J30" s="513">
        <f t="shared" si="1"/>
        <v>0</v>
      </c>
      <c r="K30" s="200"/>
      <c r="L30" s="513">
        <f t="shared" si="2"/>
        <v>0</v>
      </c>
      <c r="M30" s="200"/>
      <c r="N30" s="513">
        <f t="shared" si="3"/>
        <v>0</v>
      </c>
      <c r="O30" s="200">
        <v>110</v>
      </c>
      <c r="P30" s="513">
        <f t="shared" si="4"/>
        <v>9900</v>
      </c>
      <c r="Q30" s="200">
        <v>10</v>
      </c>
      <c r="R30" s="513">
        <f t="shared" si="5"/>
        <v>900</v>
      </c>
      <c r="S30" s="200"/>
      <c r="T30" s="513">
        <f t="shared" si="6"/>
        <v>0</v>
      </c>
      <c r="U30" s="200"/>
      <c r="V30" s="513">
        <f t="shared" si="7"/>
        <v>0</v>
      </c>
      <c r="W30" s="200"/>
      <c r="X30" s="513">
        <f t="shared" si="8"/>
        <v>0</v>
      </c>
      <c r="Y30" s="200"/>
      <c r="Z30" s="514">
        <f t="shared" si="9"/>
        <v>0</v>
      </c>
      <c r="AA30" s="514"/>
      <c r="AB30" s="514">
        <f t="shared" si="10"/>
        <v>0</v>
      </c>
      <c r="AC30" s="514"/>
      <c r="AD30" s="514">
        <f t="shared" si="11"/>
        <v>0</v>
      </c>
      <c r="AE30" s="608">
        <f>100*0+72*0</f>
        <v>0</v>
      </c>
      <c r="AF30" s="608">
        <f t="shared" si="12"/>
        <v>0</v>
      </c>
      <c r="AG30" s="514"/>
      <c r="AH30" s="514">
        <f t="shared" si="13"/>
        <v>0</v>
      </c>
      <c r="AI30" s="514">
        <v>20</v>
      </c>
      <c r="AJ30" s="514">
        <f t="shared" si="14"/>
        <v>1800</v>
      </c>
      <c r="AK30" s="514"/>
      <c r="AL30" s="514">
        <f t="shared" si="15"/>
        <v>0</v>
      </c>
      <c r="AM30" s="514"/>
      <c r="AN30" s="514">
        <f t="shared" si="16"/>
        <v>0</v>
      </c>
      <c r="AO30" s="200"/>
      <c r="AP30" s="200">
        <f t="shared" si="17"/>
        <v>0</v>
      </c>
      <c r="AQ30" s="519">
        <f t="shared" si="18"/>
        <v>140</v>
      </c>
      <c r="AR30" s="519">
        <f t="shared" si="19"/>
        <v>12600</v>
      </c>
    </row>
    <row r="31" spans="1:44" ht="18" customHeight="1">
      <c r="A31" s="96">
        <v>24</v>
      </c>
      <c r="B31" s="771" t="s">
        <v>233</v>
      </c>
      <c r="C31" s="750"/>
      <c r="D31" s="750"/>
      <c r="E31" s="433" t="s">
        <v>17</v>
      </c>
      <c r="F31" s="435">
        <v>500</v>
      </c>
      <c r="G31" s="200">
        <v>13</v>
      </c>
      <c r="H31" s="513">
        <f t="shared" si="0"/>
        <v>6500</v>
      </c>
      <c r="I31" s="200"/>
      <c r="J31" s="513">
        <f t="shared" si="1"/>
        <v>0</v>
      </c>
      <c r="K31" s="200"/>
      <c r="L31" s="513">
        <f t="shared" si="2"/>
        <v>0</v>
      </c>
      <c r="M31" s="200"/>
      <c r="N31" s="513">
        <f t="shared" si="3"/>
        <v>0</v>
      </c>
      <c r="O31" s="200">
        <v>7</v>
      </c>
      <c r="P31" s="513">
        <f t="shared" si="4"/>
        <v>3500</v>
      </c>
      <c r="Q31" s="200"/>
      <c r="R31" s="513">
        <f t="shared" si="5"/>
        <v>0</v>
      </c>
      <c r="S31" s="200"/>
      <c r="T31" s="513">
        <f t="shared" si="6"/>
        <v>0</v>
      </c>
      <c r="U31" s="200"/>
      <c r="V31" s="513">
        <f t="shared" si="7"/>
        <v>0</v>
      </c>
      <c r="W31" s="200"/>
      <c r="X31" s="513">
        <f t="shared" si="8"/>
        <v>0</v>
      </c>
      <c r="Y31" s="200"/>
      <c r="Z31" s="514">
        <f t="shared" si="9"/>
        <v>0</v>
      </c>
      <c r="AA31" s="514"/>
      <c r="AB31" s="514">
        <f t="shared" si="10"/>
        <v>0</v>
      </c>
      <c r="AC31" s="514">
        <v>5</v>
      </c>
      <c r="AD31" s="514">
        <f t="shared" si="11"/>
        <v>2500</v>
      </c>
      <c r="AE31" s="608">
        <f>8*0+16*0</f>
        <v>0</v>
      </c>
      <c r="AF31" s="608">
        <f t="shared" si="12"/>
        <v>0</v>
      </c>
      <c r="AG31" s="608">
        <f>6+6</f>
        <v>12</v>
      </c>
      <c r="AH31" s="608">
        <f t="shared" si="13"/>
        <v>6000</v>
      </c>
      <c r="AI31" s="514">
        <v>14</v>
      </c>
      <c r="AJ31" s="514">
        <f t="shared" si="14"/>
        <v>7000</v>
      </c>
      <c r="AK31" s="514"/>
      <c r="AL31" s="514">
        <f t="shared" si="15"/>
        <v>0</v>
      </c>
      <c r="AM31" s="514"/>
      <c r="AN31" s="514">
        <f t="shared" si="16"/>
        <v>0</v>
      </c>
      <c r="AO31" s="200"/>
      <c r="AP31" s="200">
        <f t="shared" si="17"/>
        <v>0</v>
      </c>
      <c r="AQ31" s="519">
        <f t="shared" si="18"/>
        <v>51</v>
      </c>
      <c r="AR31" s="519">
        <f t="shared" si="19"/>
        <v>25500</v>
      </c>
    </row>
    <row r="32" spans="1:44" ht="18" customHeight="1">
      <c r="A32" s="96">
        <v>25</v>
      </c>
      <c r="B32" s="708" t="s">
        <v>205</v>
      </c>
      <c r="C32" s="735"/>
      <c r="D32" s="736"/>
      <c r="E32" s="433" t="s">
        <v>17</v>
      </c>
      <c r="F32" s="435">
        <v>550</v>
      </c>
      <c r="G32" s="200"/>
      <c r="H32" s="513">
        <f t="shared" si="0"/>
        <v>0</v>
      </c>
      <c r="I32" s="200"/>
      <c r="J32" s="513">
        <f t="shared" si="1"/>
        <v>0</v>
      </c>
      <c r="K32" s="200"/>
      <c r="L32" s="513">
        <f t="shared" si="2"/>
        <v>0</v>
      </c>
      <c r="M32" s="200"/>
      <c r="N32" s="513">
        <f t="shared" si="3"/>
        <v>0</v>
      </c>
      <c r="O32" s="200"/>
      <c r="P32" s="513">
        <f t="shared" si="4"/>
        <v>0</v>
      </c>
      <c r="Q32" s="200"/>
      <c r="R32" s="513">
        <f t="shared" si="5"/>
        <v>0</v>
      </c>
      <c r="S32" s="200"/>
      <c r="T32" s="513">
        <f t="shared" si="6"/>
        <v>0</v>
      </c>
      <c r="U32" s="200"/>
      <c r="V32" s="513">
        <f t="shared" si="7"/>
        <v>0</v>
      </c>
      <c r="W32" s="200"/>
      <c r="X32" s="513">
        <f t="shared" si="8"/>
        <v>0</v>
      </c>
      <c r="Y32" s="200"/>
      <c r="Z32" s="514">
        <f t="shared" si="9"/>
        <v>0</v>
      </c>
      <c r="AA32" s="514"/>
      <c r="AB32" s="514">
        <f t="shared" si="10"/>
        <v>0</v>
      </c>
      <c r="AC32" s="514"/>
      <c r="AD32" s="514">
        <f t="shared" si="11"/>
        <v>0</v>
      </c>
      <c r="AE32" s="514"/>
      <c r="AF32" s="514">
        <f t="shared" si="12"/>
        <v>0</v>
      </c>
      <c r="AG32" s="514"/>
      <c r="AH32" s="514">
        <f t="shared" si="13"/>
        <v>0</v>
      </c>
      <c r="AI32" s="514"/>
      <c r="AJ32" s="514">
        <f t="shared" si="14"/>
        <v>0</v>
      </c>
      <c r="AK32" s="514">
        <v>1</v>
      </c>
      <c r="AL32" s="514">
        <f t="shared" si="15"/>
        <v>550</v>
      </c>
      <c r="AM32" s="514">
        <v>1</v>
      </c>
      <c r="AN32" s="514">
        <f t="shared" si="16"/>
        <v>550</v>
      </c>
      <c r="AO32" s="200">
        <v>1</v>
      </c>
      <c r="AP32" s="200">
        <f t="shared" si="17"/>
        <v>550</v>
      </c>
      <c r="AQ32" s="519">
        <f t="shared" si="18"/>
        <v>3</v>
      </c>
      <c r="AR32" s="519">
        <f t="shared" si="19"/>
        <v>1650</v>
      </c>
    </row>
    <row r="33" spans="1:44" ht="18" customHeight="1">
      <c r="A33" s="96">
        <v>26</v>
      </c>
      <c r="B33" s="751" t="s">
        <v>236</v>
      </c>
      <c r="C33" s="709"/>
      <c r="D33" s="710"/>
      <c r="E33" s="433" t="s">
        <v>17</v>
      </c>
      <c r="F33" s="435">
        <v>20</v>
      </c>
      <c r="G33" s="200"/>
      <c r="H33" s="513">
        <f t="shared" si="0"/>
        <v>0</v>
      </c>
      <c r="I33" s="200"/>
      <c r="J33" s="513">
        <f t="shared" si="1"/>
        <v>0</v>
      </c>
      <c r="K33" s="200"/>
      <c r="L33" s="513">
        <f t="shared" si="2"/>
        <v>0</v>
      </c>
      <c r="M33" s="200"/>
      <c r="N33" s="513">
        <f t="shared" si="3"/>
        <v>0</v>
      </c>
      <c r="O33" s="200"/>
      <c r="P33" s="513">
        <f t="shared" si="4"/>
        <v>0</v>
      </c>
      <c r="Q33" s="200"/>
      <c r="R33" s="513">
        <f t="shared" si="5"/>
        <v>0</v>
      </c>
      <c r="S33" s="200"/>
      <c r="T33" s="513">
        <f t="shared" si="6"/>
        <v>0</v>
      </c>
      <c r="U33" s="200"/>
      <c r="V33" s="513">
        <f t="shared" si="7"/>
        <v>0</v>
      </c>
      <c r="W33" s="200"/>
      <c r="X33" s="513">
        <f t="shared" si="8"/>
        <v>0</v>
      </c>
      <c r="Y33" s="200"/>
      <c r="Z33" s="514">
        <f t="shared" si="9"/>
        <v>0</v>
      </c>
      <c r="AA33" s="514"/>
      <c r="AB33" s="514">
        <f t="shared" si="10"/>
        <v>0</v>
      </c>
      <c r="AC33" s="514"/>
      <c r="AD33" s="514">
        <f t="shared" si="11"/>
        <v>0</v>
      </c>
      <c r="AE33" s="514"/>
      <c r="AF33" s="514">
        <f t="shared" si="12"/>
        <v>0</v>
      </c>
      <c r="AG33" s="514"/>
      <c r="AH33" s="514">
        <f t="shared" si="13"/>
        <v>0</v>
      </c>
      <c r="AI33" s="514"/>
      <c r="AJ33" s="514">
        <f t="shared" si="14"/>
        <v>0</v>
      </c>
      <c r="AK33" s="514"/>
      <c r="AL33" s="514">
        <f t="shared" si="15"/>
        <v>0</v>
      </c>
      <c r="AM33" s="514"/>
      <c r="AN33" s="514">
        <f t="shared" si="16"/>
        <v>0</v>
      </c>
      <c r="AO33" s="200"/>
      <c r="AP33" s="200">
        <f t="shared" si="17"/>
        <v>0</v>
      </c>
      <c r="AQ33" s="519">
        <f t="shared" si="18"/>
        <v>0</v>
      </c>
      <c r="AR33" s="519">
        <f t="shared" si="19"/>
        <v>0</v>
      </c>
    </row>
    <row r="34" spans="1:44" ht="18" customHeight="1">
      <c r="A34" s="96">
        <v>27</v>
      </c>
      <c r="B34" s="751" t="s">
        <v>126</v>
      </c>
      <c r="C34" s="709"/>
      <c r="D34" s="710"/>
      <c r="E34" s="433" t="s">
        <v>17</v>
      </c>
      <c r="F34" s="434">
        <v>140</v>
      </c>
      <c r="G34" s="200"/>
      <c r="H34" s="513">
        <f t="shared" si="0"/>
        <v>0</v>
      </c>
      <c r="I34" s="200"/>
      <c r="J34" s="513">
        <f t="shared" si="1"/>
        <v>0</v>
      </c>
      <c r="K34" s="200"/>
      <c r="L34" s="513">
        <f t="shared" si="2"/>
        <v>0</v>
      </c>
      <c r="M34" s="200"/>
      <c r="N34" s="513">
        <f t="shared" si="3"/>
        <v>0</v>
      </c>
      <c r="O34" s="200"/>
      <c r="P34" s="513">
        <f t="shared" si="4"/>
        <v>0</v>
      </c>
      <c r="Q34" s="200"/>
      <c r="R34" s="513">
        <f t="shared" si="5"/>
        <v>0</v>
      </c>
      <c r="S34" s="200"/>
      <c r="T34" s="513">
        <f t="shared" si="6"/>
        <v>0</v>
      </c>
      <c r="U34" s="200"/>
      <c r="V34" s="513">
        <f t="shared" si="7"/>
        <v>0</v>
      </c>
      <c r="W34" s="200"/>
      <c r="X34" s="513">
        <f t="shared" si="8"/>
        <v>0</v>
      </c>
      <c r="Y34" s="200"/>
      <c r="Z34" s="514">
        <f t="shared" si="9"/>
        <v>0</v>
      </c>
      <c r="AA34" s="514"/>
      <c r="AB34" s="514">
        <f t="shared" si="10"/>
        <v>0</v>
      </c>
      <c r="AC34" s="514"/>
      <c r="AD34" s="514">
        <f t="shared" si="11"/>
        <v>0</v>
      </c>
      <c r="AE34" s="514"/>
      <c r="AF34" s="514">
        <f t="shared" si="12"/>
        <v>0</v>
      </c>
      <c r="AG34" s="514"/>
      <c r="AH34" s="514">
        <f t="shared" si="13"/>
        <v>0</v>
      </c>
      <c r="AI34" s="514"/>
      <c r="AJ34" s="514">
        <f t="shared" si="14"/>
        <v>0</v>
      </c>
      <c r="AK34" s="514"/>
      <c r="AL34" s="514">
        <f t="shared" si="15"/>
        <v>0</v>
      </c>
      <c r="AM34" s="514"/>
      <c r="AN34" s="514">
        <f t="shared" si="16"/>
        <v>0</v>
      </c>
      <c r="AO34" s="200"/>
      <c r="AP34" s="200">
        <f t="shared" si="17"/>
        <v>0</v>
      </c>
      <c r="AQ34" s="519">
        <f t="shared" si="18"/>
        <v>0</v>
      </c>
      <c r="AR34" s="519">
        <f t="shared" si="19"/>
        <v>0</v>
      </c>
    </row>
    <row r="35" spans="1:44" ht="18" customHeight="1">
      <c r="A35" s="96">
        <v>28</v>
      </c>
      <c r="B35" s="708" t="s">
        <v>237</v>
      </c>
      <c r="C35" s="735"/>
      <c r="D35" s="736"/>
      <c r="E35" s="433" t="s">
        <v>17</v>
      </c>
      <c r="F35" s="435">
        <v>250</v>
      </c>
      <c r="G35" s="200">
        <v>26</v>
      </c>
      <c r="H35" s="513">
        <f t="shared" si="0"/>
        <v>6500</v>
      </c>
      <c r="I35" s="200">
        <v>12</v>
      </c>
      <c r="J35" s="513">
        <f t="shared" si="1"/>
        <v>3000</v>
      </c>
      <c r="K35" s="200">
        <v>12</v>
      </c>
      <c r="L35" s="513">
        <f t="shared" si="2"/>
        <v>3000</v>
      </c>
      <c r="M35" s="200">
        <v>12</v>
      </c>
      <c r="N35" s="513">
        <f t="shared" si="3"/>
        <v>3000</v>
      </c>
      <c r="O35" s="200">
        <v>40</v>
      </c>
      <c r="P35" s="513">
        <f t="shared" si="4"/>
        <v>10000</v>
      </c>
      <c r="Q35" s="200">
        <v>17</v>
      </c>
      <c r="R35" s="513">
        <f t="shared" si="5"/>
        <v>4250</v>
      </c>
      <c r="S35" s="200">
        <v>16</v>
      </c>
      <c r="T35" s="513">
        <f t="shared" si="6"/>
        <v>4000</v>
      </c>
      <c r="U35" s="200">
        <v>16</v>
      </c>
      <c r="V35" s="513">
        <f t="shared" si="7"/>
        <v>4000</v>
      </c>
      <c r="W35" s="200">
        <v>16</v>
      </c>
      <c r="X35" s="513">
        <f t="shared" si="8"/>
        <v>4000</v>
      </c>
      <c r="Y35" s="200">
        <v>16</v>
      </c>
      <c r="Z35" s="514">
        <f t="shared" si="9"/>
        <v>4000</v>
      </c>
      <c r="AA35" s="514">
        <v>16</v>
      </c>
      <c r="AB35" s="514">
        <f t="shared" si="10"/>
        <v>4000</v>
      </c>
      <c r="AC35" s="514">
        <v>20</v>
      </c>
      <c r="AD35" s="514">
        <f t="shared" si="11"/>
        <v>5000</v>
      </c>
      <c r="AE35" s="608">
        <f>64*0+32*0</f>
        <v>0</v>
      </c>
      <c r="AF35" s="608">
        <f t="shared" si="12"/>
        <v>0</v>
      </c>
      <c r="AG35" s="608">
        <f>18*0+12</f>
        <v>12</v>
      </c>
      <c r="AH35" s="608">
        <f t="shared" si="13"/>
        <v>3000</v>
      </c>
      <c r="AI35" s="608">
        <f>23+10</f>
        <v>33</v>
      </c>
      <c r="AJ35" s="608">
        <f t="shared" si="14"/>
        <v>8250</v>
      </c>
      <c r="AK35" s="514">
        <v>3</v>
      </c>
      <c r="AL35" s="514">
        <f t="shared" si="15"/>
        <v>750</v>
      </c>
      <c r="AM35" s="514">
        <v>3</v>
      </c>
      <c r="AN35" s="514">
        <f t="shared" si="16"/>
        <v>750</v>
      </c>
      <c r="AO35" s="200">
        <v>3</v>
      </c>
      <c r="AP35" s="200">
        <f t="shared" si="17"/>
        <v>750</v>
      </c>
      <c r="AQ35" s="519">
        <f t="shared" si="18"/>
        <v>273</v>
      </c>
      <c r="AR35" s="519">
        <f t="shared" si="19"/>
        <v>68250</v>
      </c>
    </row>
    <row r="36" spans="1:44" ht="18" customHeight="1">
      <c r="A36" s="96">
        <v>29</v>
      </c>
      <c r="B36" s="751" t="s">
        <v>235</v>
      </c>
      <c r="C36" s="735"/>
      <c r="D36" s="736"/>
      <c r="E36" s="433" t="s">
        <v>17</v>
      </c>
      <c r="F36" s="435">
        <v>550</v>
      </c>
      <c r="G36" s="200"/>
      <c r="H36" s="513">
        <f t="shared" si="0"/>
        <v>0</v>
      </c>
      <c r="I36" s="200"/>
      <c r="J36" s="513">
        <f t="shared" si="1"/>
        <v>0</v>
      </c>
      <c r="K36" s="200"/>
      <c r="L36" s="513">
        <f t="shared" si="2"/>
        <v>0</v>
      </c>
      <c r="M36" s="200"/>
      <c r="N36" s="513">
        <f t="shared" si="3"/>
        <v>0</v>
      </c>
      <c r="O36" s="200"/>
      <c r="P36" s="513">
        <f t="shared" si="4"/>
        <v>0</v>
      </c>
      <c r="Q36" s="200"/>
      <c r="R36" s="513">
        <f t="shared" si="5"/>
        <v>0</v>
      </c>
      <c r="S36" s="200"/>
      <c r="T36" s="513">
        <f t="shared" si="6"/>
        <v>0</v>
      </c>
      <c r="U36" s="200"/>
      <c r="V36" s="513">
        <f t="shared" si="7"/>
        <v>0</v>
      </c>
      <c r="W36" s="200"/>
      <c r="X36" s="513">
        <f t="shared" si="8"/>
        <v>0</v>
      </c>
      <c r="Y36" s="200"/>
      <c r="Z36" s="514">
        <f t="shared" si="9"/>
        <v>0</v>
      </c>
      <c r="AA36" s="514"/>
      <c r="AB36" s="514">
        <f t="shared" si="10"/>
        <v>0</v>
      </c>
      <c r="AC36" s="514"/>
      <c r="AD36" s="514">
        <f t="shared" si="11"/>
        <v>0</v>
      </c>
      <c r="AE36" s="514"/>
      <c r="AF36" s="514">
        <f t="shared" si="12"/>
        <v>0</v>
      </c>
      <c r="AG36" s="514"/>
      <c r="AH36" s="514">
        <f t="shared" si="13"/>
        <v>0</v>
      </c>
      <c r="AI36" s="514"/>
      <c r="AJ36" s="514">
        <f t="shared" si="14"/>
        <v>0</v>
      </c>
      <c r="AK36" s="514"/>
      <c r="AL36" s="514">
        <f t="shared" si="15"/>
        <v>0</v>
      </c>
      <c r="AM36" s="514"/>
      <c r="AN36" s="514">
        <f t="shared" si="16"/>
        <v>0</v>
      </c>
      <c r="AO36" s="200"/>
      <c r="AP36" s="200">
        <f t="shared" si="17"/>
        <v>0</v>
      </c>
      <c r="AQ36" s="519">
        <f t="shared" si="18"/>
        <v>0</v>
      </c>
      <c r="AR36" s="519">
        <f t="shared" si="19"/>
        <v>0</v>
      </c>
    </row>
    <row r="37" spans="1:44" ht="18" customHeight="1">
      <c r="A37" s="96">
        <v>30</v>
      </c>
      <c r="B37" s="750" t="s">
        <v>234</v>
      </c>
      <c r="C37" s="750"/>
      <c r="D37" s="750"/>
      <c r="E37" s="433" t="s">
        <v>17</v>
      </c>
      <c r="F37" s="435">
        <v>750</v>
      </c>
      <c r="G37" s="200"/>
      <c r="H37" s="513">
        <f t="shared" si="0"/>
        <v>0</v>
      </c>
      <c r="I37" s="200"/>
      <c r="J37" s="513">
        <f t="shared" si="1"/>
        <v>0</v>
      </c>
      <c r="K37" s="200"/>
      <c r="L37" s="513">
        <f t="shared" si="2"/>
        <v>0</v>
      </c>
      <c r="M37" s="200"/>
      <c r="N37" s="513">
        <f t="shared" si="3"/>
        <v>0</v>
      </c>
      <c r="O37" s="200"/>
      <c r="P37" s="513">
        <f t="shared" si="4"/>
        <v>0</v>
      </c>
      <c r="Q37" s="200"/>
      <c r="R37" s="513">
        <f t="shared" si="5"/>
        <v>0</v>
      </c>
      <c r="S37" s="200"/>
      <c r="T37" s="513">
        <f t="shared" si="6"/>
        <v>0</v>
      </c>
      <c r="U37" s="200"/>
      <c r="V37" s="513">
        <f t="shared" si="7"/>
        <v>0</v>
      </c>
      <c r="W37" s="200"/>
      <c r="X37" s="513">
        <f t="shared" si="8"/>
        <v>0</v>
      </c>
      <c r="Y37" s="200"/>
      <c r="Z37" s="514">
        <f t="shared" si="9"/>
        <v>0</v>
      </c>
      <c r="AA37" s="514"/>
      <c r="AB37" s="514">
        <f t="shared" si="10"/>
        <v>0</v>
      </c>
      <c r="AC37" s="514"/>
      <c r="AD37" s="514">
        <f t="shared" si="11"/>
        <v>0</v>
      </c>
      <c r="AE37" s="514"/>
      <c r="AF37" s="514">
        <f t="shared" si="12"/>
        <v>0</v>
      </c>
      <c r="AG37" s="514"/>
      <c r="AH37" s="514">
        <f t="shared" si="13"/>
        <v>0</v>
      </c>
      <c r="AI37" s="514"/>
      <c r="AJ37" s="514">
        <f t="shared" si="14"/>
        <v>0</v>
      </c>
      <c r="AK37" s="514"/>
      <c r="AL37" s="514">
        <f t="shared" si="15"/>
        <v>0</v>
      </c>
      <c r="AM37" s="514"/>
      <c r="AN37" s="514">
        <f t="shared" si="16"/>
        <v>0</v>
      </c>
      <c r="AO37" s="200"/>
      <c r="AP37" s="200">
        <f t="shared" si="17"/>
        <v>0</v>
      </c>
      <c r="AQ37" s="519">
        <f t="shared" si="18"/>
        <v>0</v>
      </c>
      <c r="AR37" s="519">
        <f t="shared" si="19"/>
        <v>0</v>
      </c>
    </row>
    <row r="38" spans="1:44" ht="18" customHeight="1">
      <c r="A38" s="96">
        <v>31</v>
      </c>
      <c r="B38" s="708" t="s">
        <v>174</v>
      </c>
      <c r="C38" s="735"/>
      <c r="D38" s="736"/>
      <c r="E38" s="433" t="s">
        <v>17</v>
      </c>
      <c r="F38" s="435">
        <v>550</v>
      </c>
      <c r="G38" s="200">
        <v>26</v>
      </c>
      <c r="H38" s="513">
        <f t="shared" si="0"/>
        <v>14300</v>
      </c>
      <c r="I38" s="200">
        <v>12</v>
      </c>
      <c r="J38" s="513">
        <f t="shared" si="1"/>
        <v>6600</v>
      </c>
      <c r="K38" s="200">
        <v>12</v>
      </c>
      <c r="L38" s="513">
        <f t="shared" si="2"/>
        <v>6600</v>
      </c>
      <c r="M38" s="200">
        <v>12</v>
      </c>
      <c r="N38" s="513">
        <f t="shared" si="3"/>
        <v>6600</v>
      </c>
      <c r="O38" s="200">
        <v>40</v>
      </c>
      <c r="P38" s="513">
        <f t="shared" si="4"/>
        <v>22000</v>
      </c>
      <c r="Q38" s="200">
        <v>17</v>
      </c>
      <c r="R38" s="513">
        <f t="shared" si="5"/>
        <v>9350</v>
      </c>
      <c r="S38" s="200">
        <v>16</v>
      </c>
      <c r="T38" s="513">
        <f t="shared" si="6"/>
        <v>8800</v>
      </c>
      <c r="U38" s="200">
        <v>16</v>
      </c>
      <c r="V38" s="513">
        <f t="shared" si="7"/>
        <v>8800</v>
      </c>
      <c r="W38" s="200">
        <v>16</v>
      </c>
      <c r="X38" s="513">
        <f t="shared" si="8"/>
        <v>8800</v>
      </c>
      <c r="Y38" s="200">
        <v>16</v>
      </c>
      <c r="Z38" s="514">
        <f t="shared" si="9"/>
        <v>8800</v>
      </c>
      <c r="AA38" s="514">
        <v>16</v>
      </c>
      <c r="AB38" s="514">
        <f t="shared" si="10"/>
        <v>8800</v>
      </c>
      <c r="AC38" s="514">
        <v>20</v>
      </c>
      <c r="AD38" s="514">
        <f t="shared" si="11"/>
        <v>11000</v>
      </c>
      <c r="AE38" s="608">
        <f>64*0+32*0</f>
        <v>0</v>
      </c>
      <c r="AF38" s="608">
        <f t="shared" si="12"/>
        <v>0</v>
      </c>
      <c r="AG38" s="514">
        <v>12</v>
      </c>
      <c r="AH38" s="514">
        <f t="shared" si="13"/>
        <v>6600</v>
      </c>
      <c r="AI38" s="608">
        <f>23+10</f>
        <v>33</v>
      </c>
      <c r="AJ38" s="608">
        <f t="shared" si="14"/>
        <v>18150</v>
      </c>
      <c r="AK38" s="514">
        <v>3</v>
      </c>
      <c r="AL38" s="514">
        <f t="shared" si="15"/>
        <v>1650</v>
      </c>
      <c r="AM38" s="514">
        <v>3</v>
      </c>
      <c r="AN38" s="514">
        <f t="shared" si="16"/>
        <v>1650</v>
      </c>
      <c r="AO38" s="200">
        <v>3</v>
      </c>
      <c r="AP38" s="200">
        <f t="shared" si="17"/>
        <v>1650</v>
      </c>
      <c r="AQ38" s="519">
        <f t="shared" si="18"/>
        <v>273</v>
      </c>
      <c r="AR38" s="519">
        <f t="shared" si="19"/>
        <v>150150</v>
      </c>
    </row>
    <row r="39" spans="1:44" ht="18" customHeight="1">
      <c r="A39" s="96">
        <v>32</v>
      </c>
      <c r="B39" s="750" t="s">
        <v>238</v>
      </c>
      <c r="C39" s="771"/>
      <c r="D39" s="771"/>
      <c r="E39" s="433" t="s">
        <v>17</v>
      </c>
      <c r="F39" s="435">
        <v>550</v>
      </c>
      <c r="G39" s="200"/>
      <c r="H39" s="513">
        <f t="shared" si="0"/>
        <v>0</v>
      </c>
      <c r="I39" s="200"/>
      <c r="J39" s="513">
        <f t="shared" si="1"/>
        <v>0</v>
      </c>
      <c r="K39" s="200"/>
      <c r="L39" s="513">
        <f t="shared" si="2"/>
        <v>0</v>
      </c>
      <c r="M39" s="200"/>
      <c r="N39" s="513">
        <f t="shared" si="3"/>
        <v>0</v>
      </c>
      <c r="O39" s="200"/>
      <c r="P39" s="513">
        <f t="shared" si="4"/>
        <v>0</v>
      </c>
      <c r="Q39" s="200"/>
      <c r="R39" s="513">
        <f t="shared" si="5"/>
        <v>0</v>
      </c>
      <c r="S39" s="200"/>
      <c r="T39" s="513">
        <f t="shared" si="6"/>
        <v>0</v>
      </c>
      <c r="U39" s="200"/>
      <c r="V39" s="513">
        <f t="shared" si="7"/>
        <v>0</v>
      </c>
      <c r="W39" s="200"/>
      <c r="X39" s="513">
        <f t="shared" si="8"/>
        <v>0</v>
      </c>
      <c r="Y39" s="200"/>
      <c r="Z39" s="514">
        <f t="shared" si="9"/>
        <v>0</v>
      </c>
      <c r="AA39" s="514"/>
      <c r="AB39" s="514">
        <f t="shared" si="10"/>
        <v>0</v>
      </c>
      <c r="AC39" s="514"/>
      <c r="AD39" s="514">
        <f t="shared" si="11"/>
        <v>0</v>
      </c>
      <c r="AE39" s="514"/>
      <c r="AF39" s="514">
        <f t="shared" si="12"/>
        <v>0</v>
      </c>
      <c r="AG39" s="514"/>
      <c r="AH39" s="514">
        <f t="shared" si="13"/>
        <v>0</v>
      </c>
      <c r="AI39" s="514"/>
      <c r="AJ39" s="514">
        <f t="shared" si="14"/>
        <v>0</v>
      </c>
      <c r="AK39" s="514"/>
      <c r="AL39" s="514">
        <f t="shared" si="15"/>
        <v>0</v>
      </c>
      <c r="AM39" s="514"/>
      <c r="AN39" s="514">
        <f t="shared" si="16"/>
        <v>0</v>
      </c>
      <c r="AO39" s="200"/>
      <c r="AP39" s="200">
        <f t="shared" si="17"/>
        <v>0</v>
      </c>
      <c r="AQ39" s="519">
        <f t="shared" si="18"/>
        <v>0</v>
      </c>
      <c r="AR39" s="519">
        <f t="shared" si="19"/>
        <v>0</v>
      </c>
    </row>
    <row r="40" spans="1:44" ht="18" customHeight="1">
      <c r="A40" s="96">
        <v>33</v>
      </c>
      <c r="B40" s="708" t="s">
        <v>173</v>
      </c>
      <c r="C40" s="709"/>
      <c r="D40" s="710"/>
      <c r="E40" s="433" t="s">
        <v>9</v>
      </c>
      <c r="F40" s="435">
        <v>90</v>
      </c>
      <c r="G40" s="201"/>
      <c r="H40" s="513">
        <f t="shared" si="0"/>
        <v>0</v>
      </c>
      <c r="I40" s="201"/>
      <c r="J40" s="513">
        <f t="shared" si="1"/>
        <v>0</v>
      </c>
      <c r="K40" s="200"/>
      <c r="L40" s="513">
        <f t="shared" si="2"/>
        <v>0</v>
      </c>
      <c r="M40" s="200"/>
      <c r="N40" s="513">
        <f t="shared" si="3"/>
        <v>0</v>
      </c>
      <c r="O40" s="200">
        <v>30</v>
      </c>
      <c r="P40" s="513">
        <f t="shared" si="4"/>
        <v>2700</v>
      </c>
      <c r="Q40" s="200"/>
      <c r="R40" s="513">
        <f t="shared" si="5"/>
        <v>0</v>
      </c>
      <c r="S40" s="200"/>
      <c r="T40" s="513">
        <f t="shared" si="6"/>
        <v>0</v>
      </c>
      <c r="U40" s="200"/>
      <c r="V40" s="513">
        <f t="shared" si="7"/>
        <v>0</v>
      </c>
      <c r="W40" s="200"/>
      <c r="X40" s="513">
        <f t="shared" si="8"/>
        <v>0</v>
      </c>
      <c r="Y40" s="200"/>
      <c r="Z40" s="514">
        <f t="shared" si="9"/>
        <v>0</v>
      </c>
      <c r="AA40" s="514"/>
      <c r="AB40" s="514">
        <f t="shared" si="10"/>
        <v>0</v>
      </c>
      <c r="AC40" s="514"/>
      <c r="AD40" s="514">
        <f t="shared" si="11"/>
        <v>0</v>
      </c>
      <c r="AE40" s="514"/>
      <c r="AF40" s="514">
        <f t="shared" si="12"/>
        <v>0</v>
      </c>
      <c r="AG40" s="514"/>
      <c r="AH40" s="514">
        <f t="shared" si="13"/>
        <v>0</v>
      </c>
      <c r="AI40" s="514">
        <v>85</v>
      </c>
      <c r="AJ40" s="514">
        <f t="shared" si="14"/>
        <v>7650</v>
      </c>
      <c r="AK40" s="514"/>
      <c r="AL40" s="514">
        <f t="shared" si="15"/>
        <v>0</v>
      </c>
      <c r="AM40" s="514"/>
      <c r="AN40" s="514">
        <f t="shared" si="16"/>
        <v>0</v>
      </c>
      <c r="AO40" s="200"/>
      <c r="AP40" s="200">
        <f t="shared" si="17"/>
        <v>0</v>
      </c>
      <c r="AQ40" s="519">
        <f t="shared" si="18"/>
        <v>115</v>
      </c>
      <c r="AR40" s="519">
        <f t="shared" si="19"/>
        <v>10350</v>
      </c>
    </row>
    <row r="41" spans="1:44" ht="18" customHeight="1">
      <c r="A41" s="96">
        <v>34</v>
      </c>
      <c r="B41" s="751" t="s">
        <v>124</v>
      </c>
      <c r="C41" s="709"/>
      <c r="D41" s="710"/>
      <c r="E41" s="433" t="s">
        <v>9</v>
      </c>
      <c r="F41" s="435">
        <v>100</v>
      </c>
      <c r="G41" s="200"/>
      <c r="H41" s="513">
        <f t="shared" si="0"/>
        <v>0</v>
      </c>
      <c r="I41" s="200"/>
      <c r="J41" s="513">
        <f t="shared" si="1"/>
        <v>0</v>
      </c>
      <c r="K41" s="200"/>
      <c r="L41" s="513">
        <f t="shared" si="2"/>
        <v>0</v>
      </c>
      <c r="M41" s="200"/>
      <c r="N41" s="513">
        <f t="shared" si="3"/>
        <v>0</v>
      </c>
      <c r="O41" s="200">
        <v>110</v>
      </c>
      <c r="P41" s="513">
        <f t="shared" si="4"/>
        <v>11000</v>
      </c>
      <c r="Q41" s="200"/>
      <c r="R41" s="513">
        <f t="shared" si="5"/>
        <v>0</v>
      </c>
      <c r="S41" s="200"/>
      <c r="T41" s="513">
        <f t="shared" si="6"/>
        <v>0</v>
      </c>
      <c r="U41" s="200"/>
      <c r="V41" s="513">
        <f t="shared" si="7"/>
        <v>0</v>
      </c>
      <c r="W41" s="200"/>
      <c r="X41" s="513">
        <f t="shared" si="8"/>
        <v>0</v>
      </c>
      <c r="Y41" s="200"/>
      <c r="Z41" s="514">
        <f t="shared" si="9"/>
        <v>0</v>
      </c>
      <c r="AA41" s="514"/>
      <c r="AB41" s="514">
        <f t="shared" si="10"/>
        <v>0</v>
      </c>
      <c r="AC41" s="514"/>
      <c r="AD41" s="514">
        <f t="shared" si="11"/>
        <v>0</v>
      </c>
      <c r="AE41" s="514"/>
      <c r="AF41" s="514">
        <f t="shared" si="12"/>
        <v>0</v>
      </c>
      <c r="AG41" s="514"/>
      <c r="AH41" s="514">
        <f t="shared" si="13"/>
        <v>0</v>
      </c>
      <c r="AI41" s="514"/>
      <c r="AJ41" s="514">
        <f t="shared" si="14"/>
        <v>0</v>
      </c>
      <c r="AK41" s="514"/>
      <c r="AL41" s="514">
        <f t="shared" si="15"/>
        <v>0</v>
      </c>
      <c r="AM41" s="514"/>
      <c r="AN41" s="514">
        <f t="shared" si="16"/>
        <v>0</v>
      </c>
      <c r="AO41" s="200"/>
      <c r="AP41" s="200">
        <f t="shared" si="17"/>
        <v>0</v>
      </c>
      <c r="AQ41" s="519">
        <f t="shared" si="18"/>
        <v>110</v>
      </c>
      <c r="AR41" s="519">
        <f t="shared" si="19"/>
        <v>11000</v>
      </c>
    </row>
    <row r="42" spans="1:44" ht="18" customHeight="1">
      <c r="A42" s="96">
        <v>35</v>
      </c>
      <c r="B42" s="708" t="s">
        <v>250</v>
      </c>
      <c r="C42" s="709"/>
      <c r="D42" s="710"/>
      <c r="E42" s="433" t="s">
        <v>17</v>
      </c>
      <c r="F42" s="435">
        <v>1000</v>
      </c>
      <c r="G42" s="200"/>
      <c r="H42" s="513">
        <f t="shared" si="0"/>
        <v>0</v>
      </c>
      <c r="I42" s="200"/>
      <c r="J42" s="513">
        <f t="shared" si="1"/>
        <v>0</v>
      </c>
      <c r="K42" s="200"/>
      <c r="L42" s="513">
        <f t="shared" si="2"/>
        <v>0</v>
      </c>
      <c r="M42" s="200"/>
      <c r="N42" s="513">
        <f t="shared" si="3"/>
        <v>0</v>
      </c>
      <c r="O42" s="200"/>
      <c r="P42" s="513">
        <f t="shared" si="4"/>
        <v>0</v>
      </c>
      <c r="Q42" s="200"/>
      <c r="R42" s="513">
        <f t="shared" si="5"/>
        <v>0</v>
      </c>
      <c r="S42" s="200"/>
      <c r="T42" s="513">
        <f t="shared" si="6"/>
        <v>0</v>
      </c>
      <c r="U42" s="200"/>
      <c r="V42" s="513">
        <f t="shared" si="7"/>
        <v>0</v>
      </c>
      <c r="W42" s="200"/>
      <c r="X42" s="513">
        <f t="shared" si="8"/>
        <v>0</v>
      </c>
      <c r="Y42" s="200"/>
      <c r="Z42" s="514">
        <f t="shared" si="9"/>
        <v>0</v>
      </c>
      <c r="AA42" s="514"/>
      <c r="AB42" s="514">
        <f t="shared" si="10"/>
        <v>0</v>
      </c>
      <c r="AC42" s="514"/>
      <c r="AD42" s="514">
        <f t="shared" si="11"/>
        <v>0</v>
      </c>
      <c r="AE42" s="514"/>
      <c r="AF42" s="514">
        <f t="shared" si="12"/>
        <v>0</v>
      </c>
      <c r="AG42" s="514"/>
      <c r="AH42" s="514">
        <f t="shared" si="13"/>
        <v>0</v>
      </c>
      <c r="AI42" s="514"/>
      <c r="AJ42" s="514">
        <f t="shared" si="14"/>
        <v>0</v>
      </c>
      <c r="AK42" s="514">
        <v>1</v>
      </c>
      <c r="AL42" s="514">
        <f t="shared" si="15"/>
        <v>1000</v>
      </c>
      <c r="AM42" s="514">
        <v>1</v>
      </c>
      <c r="AN42" s="514">
        <f t="shared" si="16"/>
        <v>1000</v>
      </c>
      <c r="AO42" s="200">
        <v>1</v>
      </c>
      <c r="AP42" s="200">
        <f t="shared" si="17"/>
        <v>1000</v>
      </c>
      <c r="AQ42" s="519">
        <f t="shared" si="18"/>
        <v>3</v>
      </c>
      <c r="AR42" s="519">
        <f>H42+J42+L42+N42+P42+R42+T42+V42+X42+Z42+AB42+AD42+AF42+AH42+AJ42+AL42+AN42+AP42</f>
        <v>3000</v>
      </c>
    </row>
    <row r="43" spans="1:44" ht="18" customHeight="1">
      <c r="A43" s="96">
        <v>36</v>
      </c>
      <c r="B43" s="771" t="s">
        <v>248</v>
      </c>
      <c r="C43" s="750"/>
      <c r="D43" s="750"/>
      <c r="E43" s="433" t="s">
        <v>9</v>
      </c>
      <c r="F43" s="435">
        <v>185</v>
      </c>
      <c r="G43" s="200"/>
      <c r="H43" s="513">
        <f t="shared" si="0"/>
        <v>0</v>
      </c>
      <c r="I43" s="200"/>
      <c r="J43" s="513">
        <f t="shared" si="1"/>
        <v>0</v>
      </c>
      <c r="K43" s="200"/>
      <c r="L43" s="513">
        <f t="shared" si="2"/>
        <v>0</v>
      </c>
      <c r="M43" s="200"/>
      <c r="N43" s="513">
        <f t="shared" si="3"/>
        <v>0</v>
      </c>
      <c r="O43" s="200"/>
      <c r="P43" s="513">
        <f t="shared" si="4"/>
        <v>0</v>
      </c>
      <c r="Q43" s="200"/>
      <c r="R43" s="513">
        <f t="shared" si="5"/>
        <v>0</v>
      </c>
      <c r="S43" s="200"/>
      <c r="T43" s="513">
        <f t="shared" si="6"/>
        <v>0</v>
      </c>
      <c r="U43" s="200"/>
      <c r="V43" s="513">
        <f t="shared" si="7"/>
        <v>0</v>
      </c>
      <c r="W43" s="200"/>
      <c r="X43" s="513">
        <f t="shared" si="8"/>
        <v>0</v>
      </c>
      <c r="Y43" s="200"/>
      <c r="Z43" s="514">
        <f t="shared" si="9"/>
        <v>0</v>
      </c>
      <c r="AA43" s="514"/>
      <c r="AB43" s="514">
        <f t="shared" si="10"/>
        <v>0</v>
      </c>
      <c r="AC43" s="514"/>
      <c r="AD43" s="514">
        <f t="shared" si="11"/>
        <v>0</v>
      </c>
      <c r="AE43" s="514"/>
      <c r="AF43" s="514">
        <f t="shared" si="12"/>
        <v>0</v>
      </c>
      <c r="AG43" s="514"/>
      <c r="AH43" s="514">
        <f t="shared" si="13"/>
        <v>0</v>
      </c>
      <c r="AI43" s="514"/>
      <c r="AJ43" s="514">
        <f t="shared" si="14"/>
        <v>0</v>
      </c>
      <c r="AK43" s="514"/>
      <c r="AL43" s="514">
        <f t="shared" si="15"/>
        <v>0</v>
      </c>
      <c r="AM43" s="514"/>
      <c r="AN43" s="514">
        <f t="shared" si="16"/>
        <v>0</v>
      </c>
      <c r="AO43" s="200"/>
      <c r="AP43" s="200">
        <f t="shared" si="17"/>
        <v>0</v>
      </c>
      <c r="AQ43" s="519">
        <f t="shared" si="18"/>
        <v>0</v>
      </c>
      <c r="AR43" s="519">
        <f t="shared" si="19"/>
        <v>0</v>
      </c>
    </row>
    <row r="44" spans="1:44" ht="18" customHeight="1">
      <c r="A44" s="96">
        <v>37</v>
      </c>
      <c r="B44" s="771" t="s">
        <v>125</v>
      </c>
      <c r="C44" s="750"/>
      <c r="D44" s="750"/>
      <c r="E44" s="433" t="s">
        <v>9</v>
      </c>
      <c r="F44" s="435">
        <v>175</v>
      </c>
      <c r="G44" s="200"/>
      <c r="H44" s="513">
        <f t="shared" si="0"/>
        <v>0</v>
      </c>
      <c r="I44" s="200"/>
      <c r="J44" s="513">
        <f t="shared" si="1"/>
        <v>0</v>
      </c>
      <c r="K44" s="200"/>
      <c r="L44" s="513">
        <f t="shared" si="2"/>
        <v>0</v>
      </c>
      <c r="M44" s="200"/>
      <c r="N44" s="513">
        <f t="shared" si="3"/>
        <v>0</v>
      </c>
      <c r="O44" s="200"/>
      <c r="P44" s="513">
        <f t="shared" si="4"/>
        <v>0</v>
      </c>
      <c r="Q44" s="200"/>
      <c r="R44" s="513">
        <f t="shared" si="5"/>
        <v>0</v>
      </c>
      <c r="S44" s="200"/>
      <c r="T44" s="513">
        <f t="shared" si="6"/>
        <v>0</v>
      </c>
      <c r="U44" s="200"/>
      <c r="V44" s="513">
        <f t="shared" si="7"/>
        <v>0</v>
      </c>
      <c r="W44" s="200"/>
      <c r="X44" s="513">
        <f t="shared" si="8"/>
        <v>0</v>
      </c>
      <c r="Y44" s="200"/>
      <c r="Z44" s="514">
        <f t="shared" si="9"/>
        <v>0</v>
      </c>
      <c r="AA44" s="514"/>
      <c r="AB44" s="514">
        <f t="shared" si="10"/>
        <v>0</v>
      </c>
      <c r="AC44" s="514"/>
      <c r="AD44" s="514">
        <f t="shared" si="11"/>
        <v>0</v>
      </c>
      <c r="AE44" s="514"/>
      <c r="AF44" s="514">
        <f t="shared" si="12"/>
        <v>0</v>
      </c>
      <c r="AG44" s="514"/>
      <c r="AH44" s="514">
        <f t="shared" si="13"/>
        <v>0</v>
      </c>
      <c r="AI44" s="514">
        <v>45</v>
      </c>
      <c r="AJ44" s="514">
        <f t="shared" si="14"/>
        <v>7875</v>
      </c>
      <c r="AK44" s="514"/>
      <c r="AL44" s="514">
        <f t="shared" si="15"/>
        <v>0</v>
      </c>
      <c r="AM44" s="514"/>
      <c r="AN44" s="514">
        <f t="shared" si="16"/>
        <v>0</v>
      </c>
      <c r="AO44" s="200"/>
      <c r="AP44" s="200">
        <f t="shared" si="17"/>
        <v>0</v>
      </c>
      <c r="AQ44" s="519">
        <f t="shared" si="18"/>
        <v>45</v>
      </c>
      <c r="AR44" s="519">
        <f t="shared" si="19"/>
        <v>7875</v>
      </c>
    </row>
    <row r="45" spans="1:44" ht="18" customHeight="1">
      <c r="A45" s="96">
        <v>38</v>
      </c>
      <c r="B45" s="771" t="s">
        <v>240</v>
      </c>
      <c r="C45" s="750"/>
      <c r="D45" s="750"/>
      <c r="E45" s="433" t="s">
        <v>9</v>
      </c>
      <c r="F45" s="442">
        <v>70</v>
      </c>
      <c r="G45" s="200"/>
      <c r="H45" s="513">
        <f t="shared" si="0"/>
        <v>0</v>
      </c>
      <c r="I45" s="200"/>
      <c r="J45" s="513">
        <f t="shared" si="1"/>
        <v>0</v>
      </c>
      <c r="K45" s="200"/>
      <c r="L45" s="513">
        <f t="shared" si="2"/>
        <v>0</v>
      </c>
      <c r="M45" s="200"/>
      <c r="N45" s="513">
        <f t="shared" si="3"/>
        <v>0</v>
      </c>
      <c r="O45" s="200">
        <v>75</v>
      </c>
      <c r="P45" s="513">
        <f t="shared" si="4"/>
        <v>5250</v>
      </c>
      <c r="Q45" s="200"/>
      <c r="R45" s="513">
        <f t="shared" si="5"/>
        <v>0</v>
      </c>
      <c r="S45" s="200"/>
      <c r="T45" s="513">
        <f t="shared" si="6"/>
        <v>0</v>
      </c>
      <c r="U45" s="200"/>
      <c r="V45" s="513">
        <f t="shared" si="7"/>
        <v>0</v>
      </c>
      <c r="W45" s="200"/>
      <c r="X45" s="513">
        <f t="shared" si="8"/>
        <v>0</v>
      </c>
      <c r="Y45" s="200"/>
      <c r="Z45" s="514">
        <f t="shared" si="9"/>
        <v>0</v>
      </c>
      <c r="AA45" s="514"/>
      <c r="AB45" s="514">
        <f t="shared" si="10"/>
        <v>0</v>
      </c>
      <c r="AC45" s="514"/>
      <c r="AD45" s="514">
        <f t="shared" si="11"/>
        <v>0</v>
      </c>
      <c r="AE45" s="608">
        <f>120*0</f>
        <v>0</v>
      </c>
      <c r="AF45" s="608">
        <f t="shared" si="12"/>
        <v>0</v>
      </c>
      <c r="AG45" s="514"/>
      <c r="AH45" s="514">
        <f t="shared" si="13"/>
        <v>0</v>
      </c>
      <c r="AI45" s="514"/>
      <c r="AJ45" s="514">
        <f t="shared" si="14"/>
        <v>0</v>
      </c>
      <c r="AK45" s="514"/>
      <c r="AL45" s="514">
        <f t="shared" si="15"/>
        <v>0</v>
      </c>
      <c r="AM45" s="514"/>
      <c r="AN45" s="514">
        <f t="shared" si="16"/>
        <v>0</v>
      </c>
      <c r="AO45" s="200"/>
      <c r="AP45" s="200">
        <f t="shared" si="17"/>
        <v>0</v>
      </c>
      <c r="AQ45" s="519">
        <f t="shared" si="18"/>
        <v>75</v>
      </c>
      <c r="AR45" s="519">
        <f t="shared" si="19"/>
        <v>5250</v>
      </c>
    </row>
    <row r="46" spans="1:44" ht="18" customHeight="1">
      <c r="A46" s="96">
        <v>39</v>
      </c>
      <c r="B46" s="771" t="s">
        <v>241</v>
      </c>
      <c r="C46" s="750"/>
      <c r="D46" s="750"/>
      <c r="E46" s="443" t="s">
        <v>9</v>
      </c>
      <c r="F46" s="443">
        <v>60</v>
      </c>
      <c r="G46" s="200">
        <v>40</v>
      </c>
      <c r="H46" s="513">
        <f t="shared" si="0"/>
        <v>2400</v>
      </c>
      <c r="I46" s="200">
        <v>24</v>
      </c>
      <c r="J46" s="513">
        <f t="shared" si="1"/>
        <v>1440</v>
      </c>
      <c r="K46" s="200">
        <v>24</v>
      </c>
      <c r="L46" s="513">
        <f t="shared" si="2"/>
        <v>1440</v>
      </c>
      <c r="M46" s="200">
        <v>24</v>
      </c>
      <c r="N46" s="513">
        <f t="shared" si="3"/>
        <v>1440</v>
      </c>
      <c r="O46" s="200">
        <v>120</v>
      </c>
      <c r="P46" s="513">
        <f t="shared" si="4"/>
        <v>7200</v>
      </c>
      <c r="Q46" s="200">
        <v>44</v>
      </c>
      <c r="R46" s="513">
        <f t="shared" si="5"/>
        <v>2640</v>
      </c>
      <c r="S46" s="200">
        <v>32</v>
      </c>
      <c r="T46" s="513">
        <f t="shared" si="6"/>
        <v>1920</v>
      </c>
      <c r="U46" s="200">
        <v>32</v>
      </c>
      <c r="V46" s="513">
        <f t="shared" si="7"/>
        <v>1920</v>
      </c>
      <c r="W46" s="200">
        <v>32</v>
      </c>
      <c r="X46" s="513">
        <f t="shared" si="8"/>
        <v>1920</v>
      </c>
      <c r="Y46" s="200">
        <v>32</v>
      </c>
      <c r="Z46" s="514">
        <f t="shared" si="9"/>
        <v>1920</v>
      </c>
      <c r="AA46" s="514">
        <v>32</v>
      </c>
      <c r="AB46" s="514">
        <f t="shared" si="10"/>
        <v>1920</v>
      </c>
      <c r="AC46" s="514">
        <v>65</v>
      </c>
      <c r="AD46" s="514">
        <f t="shared" si="11"/>
        <v>3900</v>
      </c>
      <c r="AE46" s="608">
        <f>190*0+112*0</f>
        <v>0</v>
      </c>
      <c r="AF46" s="608">
        <f t="shared" si="12"/>
        <v>0</v>
      </c>
      <c r="AG46" s="514">
        <v>20</v>
      </c>
      <c r="AH46" s="514">
        <f t="shared" si="13"/>
        <v>1200</v>
      </c>
      <c r="AI46" s="514">
        <v>80</v>
      </c>
      <c r="AJ46" s="514">
        <f t="shared" si="14"/>
        <v>4800</v>
      </c>
      <c r="AK46" s="514">
        <v>25</v>
      </c>
      <c r="AL46" s="514">
        <f t="shared" si="15"/>
        <v>1500</v>
      </c>
      <c r="AM46" s="514">
        <v>25</v>
      </c>
      <c r="AN46" s="514">
        <f t="shared" si="16"/>
        <v>1500</v>
      </c>
      <c r="AO46" s="200">
        <v>25</v>
      </c>
      <c r="AP46" s="200">
        <f t="shared" si="17"/>
        <v>1500</v>
      </c>
      <c r="AQ46" s="519">
        <f t="shared" si="18"/>
        <v>676</v>
      </c>
      <c r="AR46" s="519">
        <f t="shared" si="19"/>
        <v>40560</v>
      </c>
    </row>
    <row r="47" spans="1:48" ht="18" customHeight="1">
      <c r="A47" s="96">
        <v>40</v>
      </c>
      <c r="B47" s="771" t="s">
        <v>242</v>
      </c>
      <c r="C47" s="750"/>
      <c r="D47" s="750"/>
      <c r="E47" s="433" t="s">
        <v>9</v>
      </c>
      <c r="F47" s="435">
        <v>120</v>
      </c>
      <c r="G47" s="200">
        <v>15</v>
      </c>
      <c r="H47" s="513">
        <f t="shared" si="0"/>
        <v>1800</v>
      </c>
      <c r="I47" s="200"/>
      <c r="J47" s="513">
        <f t="shared" si="1"/>
        <v>0</v>
      </c>
      <c r="K47" s="200"/>
      <c r="L47" s="513">
        <f t="shared" si="2"/>
        <v>0</v>
      </c>
      <c r="M47" s="200"/>
      <c r="N47" s="513">
        <f t="shared" si="3"/>
        <v>0</v>
      </c>
      <c r="O47" s="200">
        <v>12</v>
      </c>
      <c r="P47" s="513">
        <f t="shared" si="4"/>
        <v>1440</v>
      </c>
      <c r="Q47" s="200"/>
      <c r="R47" s="513">
        <f t="shared" si="5"/>
        <v>0</v>
      </c>
      <c r="S47" s="200"/>
      <c r="T47" s="513">
        <f t="shared" si="6"/>
        <v>0</v>
      </c>
      <c r="U47" s="200"/>
      <c r="V47" s="513">
        <f t="shared" si="7"/>
        <v>0</v>
      </c>
      <c r="W47" s="200"/>
      <c r="X47" s="513">
        <f t="shared" si="8"/>
        <v>0</v>
      </c>
      <c r="Y47" s="200"/>
      <c r="Z47" s="514">
        <f t="shared" si="9"/>
        <v>0</v>
      </c>
      <c r="AA47" s="514"/>
      <c r="AB47" s="514">
        <f t="shared" si="10"/>
        <v>0</v>
      </c>
      <c r="AC47" s="514">
        <v>5</v>
      </c>
      <c r="AD47" s="514">
        <f t="shared" si="11"/>
        <v>600</v>
      </c>
      <c r="AE47" s="608">
        <f>12*0</f>
        <v>0</v>
      </c>
      <c r="AF47" s="608">
        <f t="shared" si="12"/>
        <v>0</v>
      </c>
      <c r="AG47" s="514">
        <v>6</v>
      </c>
      <c r="AH47" s="514">
        <f t="shared" si="13"/>
        <v>720</v>
      </c>
      <c r="AI47" s="514">
        <v>14</v>
      </c>
      <c r="AJ47" s="514">
        <f t="shared" si="14"/>
        <v>1680</v>
      </c>
      <c r="AK47" s="514">
        <v>1</v>
      </c>
      <c r="AL47" s="514">
        <f t="shared" si="15"/>
        <v>120</v>
      </c>
      <c r="AM47" s="514">
        <v>1</v>
      </c>
      <c r="AN47" s="514">
        <f t="shared" si="16"/>
        <v>120</v>
      </c>
      <c r="AO47" s="200">
        <v>1</v>
      </c>
      <c r="AP47" s="200">
        <f t="shared" si="17"/>
        <v>120</v>
      </c>
      <c r="AQ47" s="519">
        <f t="shared" si="18"/>
        <v>55</v>
      </c>
      <c r="AR47" s="519">
        <f t="shared" si="19"/>
        <v>6600</v>
      </c>
      <c r="AV47" s="488"/>
    </row>
    <row r="48" spans="1:44" ht="18" customHeight="1">
      <c r="A48" s="273">
        <v>41</v>
      </c>
      <c r="B48" s="708" t="s">
        <v>243</v>
      </c>
      <c r="C48" s="735"/>
      <c r="D48" s="736"/>
      <c r="E48" s="433" t="s">
        <v>9</v>
      </c>
      <c r="F48" s="435">
        <v>145</v>
      </c>
      <c r="G48" s="201"/>
      <c r="H48" s="513">
        <f t="shared" si="0"/>
        <v>0</v>
      </c>
      <c r="I48" s="201"/>
      <c r="J48" s="513">
        <f t="shared" si="1"/>
        <v>0</v>
      </c>
      <c r="K48" s="201"/>
      <c r="L48" s="513">
        <f t="shared" si="2"/>
        <v>0</v>
      </c>
      <c r="M48" s="201"/>
      <c r="N48" s="513">
        <f t="shared" si="3"/>
        <v>0</v>
      </c>
      <c r="O48" s="201"/>
      <c r="P48" s="513">
        <f t="shared" si="4"/>
        <v>0</v>
      </c>
      <c r="Q48" s="201"/>
      <c r="R48" s="513">
        <f t="shared" si="5"/>
        <v>0</v>
      </c>
      <c r="S48" s="201"/>
      <c r="T48" s="513">
        <f t="shared" si="6"/>
        <v>0</v>
      </c>
      <c r="U48" s="201"/>
      <c r="V48" s="513">
        <f t="shared" si="7"/>
        <v>0</v>
      </c>
      <c r="W48" s="201"/>
      <c r="X48" s="513">
        <f t="shared" si="8"/>
        <v>0</v>
      </c>
      <c r="Y48" s="201"/>
      <c r="Z48" s="514">
        <f t="shared" si="9"/>
        <v>0</v>
      </c>
      <c r="AA48" s="514"/>
      <c r="AB48" s="514">
        <f t="shared" si="10"/>
        <v>0</v>
      </c>
      <c r="AC48" s="514"/>
      <c r="AD48" s="514">
        <f t="shared" si="11"/>
        <v>0</v>
      </c>
      <c r="AE48" s="514"/>
      <c r="AF48" s="514">
        <f t="shared" si="12"/>
        <v>0</v>
      </c>
      <c r="AG48" s="514"/>
      <c r="AH48" s="514">
        <f t="shared" si="13"/>
        <v>0</v>
      </c>
      <c r="AI48" s="514"/>
      <c r="AJ48" s="514">
        <f t="shared" si="14"/>
        <v>0</v>
      </c>
      <c r="AK48" s="514"/>
      <c r="AL48" s="514">
        <f t="shared" si="15"/>
        <v>0</v>
      </c>
      <c r="AM48" s="514"/>
      <c r="AN48" s="514">
        <f t="shared" si="16"/>
        <v>0</v>
      </c>
      <c r="AO48" s="200"/>
      <c r="AP48" s="200">
        <f t="shared" si="17"/>
        <v>0</v>
      </c>
      <c r="AQ48" s="519">
        <f t="shared" si="18"/>
        <v>0</v>
      </c>
      <c r="AR48" s="519">
        <f t="shared" si="19"/>
        <v>0</v>
      </c>
    </row>
    <row r="49" spans="1:49" ht="18" customHeight="1">
      <c r="A49" s="273">
        <v>42</v>
      </c>
      <c r="B49" s="768" t="s">
        <v>191</v>
      </c>
      <c r="C49" s="769"/>
      <c r="D49" s="770"/>
      <c r="E49" s="387"/>
      <c r="F49" s="537"/>
      <c r="G49" s="201"/>
      <c r="H49" s="513">
        <f>SUM(H8:H48)</f>
        <v>32060</v>
      </c>
      <c r="I49" s="201"/>
      <c r="J49" s="513">
        <f>SUM(J8:J48)</f>
        <v>11040</v>
      </c>
      <c r="K49" s="201"/>
      <c r="L49" s="513">
        <f>SUM(L8:L48)</f>
        <v>11040</v>
      </c>
      <c r="M49" s="201"/>
      <c r="N49" s="513">
        <f>SUM(N8:N48)</f>
        <v>11040</v>
      </c>
      <c r="O49" s="201"/>
      <c r="P49" s="513">
        <f>SUM(P8:P48)</f>
        <v>85090</v>
      </c>
      <c r="Q49" s="201"/>
      <c r="R49" s="513">
        <f>SUM(R8:R48)</f>
        <v>18120</v>
      </c>
      <c r="S49" s="201"/>
      <c r="T49" s="513">
        <f>SUM(T8:T48)</f>
        <v>14720</v>
      </c>
      <c r="U49" s="201"/>
      <c r="V49" s="513">
        <f>SUM(V8:V48)</f>
        <v>14720</v>
      </c>
      <c r="W49" s="201"/>
      <c r="X49" s="513">
        <f>SUM(X8:X48)</f>
        <v>14720</v>
      </c>
      <c r="Y49" s="201"/>
      <c r="Z49" s="513">
        <f>SUM(Z8:Z48)</f>
        <v>14720</v>
      </c>
      <c r="AA49" s="564"/>
      <c r="AB49" s="564">
        <f>SUM(AB8:AB48)</f>
        <v>14720</v>
      </c>
      <c r="AC49" s="564"/>
      <c r="AD49" s="564">
        <f>SUM(AD8:AD48)</f>
        <v>26400</v>
      </c>
      <c r="AE49" s="564"/>
      <c r="AF49" s="564">
        <f>SUM(AF8:AF48)</f>
        <v>0</v>
      </c>
      <c r="AG49" s="564"/>
      <c r="AH49" s="564">
        <f>SUM(AH8:AH48)</f>
        <v>17670</v>
      </c>
      <c r="AI49" s="564"/>
      <c r="AJ49" s="564">
        <f>SUM(AJ8:AJ48)</f>
        <v>67705</v>
      </c>
      <c r="AK49" s="564"/>
      <c r="AL49" s="564">
        <f>SUM(AL8:AL48)</f>
        <v>5570</v>
      </c>
      <c r="AM49" s="564"/>
      <c r="AN49" s="564">
        <f>SUM(AN8:AN48)</f>
        <v>5570</v>
      </c>
      <c r="AO49" s="201"/>
      <c r="AP49" s="513">
        <f>SUM(AP8:AP48)</f>
        <v>5570</v>
      </c>
      <c r="AQ49" s="519"/>
      <c r="AR49" s="519">
        <f>H49+J49+L49+N49+P49+R49+T49+V49+X49+Z49+AB49+AD49+AF49+AH49+AJ49+AL49+AN49+AP49</f>
        <v>370475</v>
      </c>
      <c r="AW49" s="489"/>
    </row>
    <row r="50" spans="1:44" ht="18" customHeight="1" thickBot="1">
      <c r="A50" s="273">
        <v>43</v>
      </c>
      <c r="B50" s="728" t="s">
        <v>220</v>
      </c>
      <c r="C50" s="729"/>
      <c r="D50" s="730"/>
      <c r="E50" s="398"/>
      <c r="F50" s="452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609"/>
      <c r="AA50" s="609"/>
      <c r="AB50" s="609"/>
      <c r="AC50" s="609"/>
      <c r="AD50" s="609"/>
      <c r="AE50" s="609"/>
      <c r="AF50" s="609"/>
      <c r="AG50" s="609"/>
      <c r="AH50" s="609"/>
      <c r="AI50" s="609"/>
      <c r="AJ50" s="609"/>
      <c r="AK50" s="609"/>
      <c r="AL50" s="609"/>
      <c r="AM50" s="609"/>
      <c r="AN50" s="609"/>
      <c r="AO50" s="609"/>
      <c r="AP50" s="200"/>
      <c r="AQ50" s="519"/>
      <c r="AR50" s="519">
        <f>H50+J50+L50+N50+P50+R50+T50+V50+X50+Z50+AB50+AD50+AF50+AH50+AJ50+AL50+AN50+AP50</f>
        <v>0</v>
      </c>
    </row>
    <row r="51" spans="1:44" ht="18" customHeight="1" thickBot="1">
      <c r="A51" s="412"/>
      <c r="B51" s="781" t="s">
        <v>35</v>
      </c>
      <c r="C51" s="726"/>
      <c r="D51" s="782"/>
      <c r="E51" s="413"/>
      <c r="F51" s="414"/>
      <c r="G51" s="415"/>
      <c r="H51" s="610">
        <f>SUM(H49:H50)</f>
        <v>32060</v>
      </c>
      <c r="I51" s="415"/>
      <c r="J51" s="610">
        <f>SUM(J49:J50)</f>
        <v>11040</v>
      </c>
      <c r="K51" s="328"/>
      <c r="L51" s="610">
        <f>SUM(L49:L50)</f>
        <v>11040</v>
      </c>
      <c r="M51" s="415"/>
      <c r="N51" s="610">
        <f>SUM(N49:N50)</f>
        <v>11040</v>
      </c>
      <c r="O51" s="415"/>
      <c r="P51" s="610">
        <f>SUM(P49:P50)</f>
        <v>85090</v>
      </c>
      <c r="Q51" s="415"/>
      <c r="R51" s="610">
        <f>SUM(R49:R50)</f>
        <v>18120</v>
      </c>
      <c r="S51" s="415"/>
      <c r="T51" s="610">
        <f>SUM(T49:T50)</f>
        <v>14720</v>
      </c>
      <c r="U51" s="415"/>
      <c r="V51" s="610">
        <f>SUM(V49:V50)</f>
        <v>14720</v>
      </c>
      <c r="W51" s="415"/>
      <c r="X51" s="610">
        <f>SUM(X49:X50)</f>
        <v>14720</v>
      </c>
      <c r="Y51" s="415"/>
      <c r="Z51" s="610">
        <f>SUM(Z49:Z50)</f>
        <v>14720</v>
      </c>
      <c r="AA51" s="536"/>
      <c r="AB51" s="610">
        <f>SUM(AB49:AB50)</f>
        <v>14720</v>
      </c>
      <c r="AC51" s="536"/>
      <c r="AD51" s="610">
        <f>SUM(AD49:AD50)</f>
        <v>26400</v>
      </c>
      <c r="AE51" s="536"/>
      <c r="AF51" s="610">
        <f>SUM(AF49:AF50)</f>
        <v>0</v>
      </c>
      <c r="AG51" s="536"/>
      <c r="AH51" s="610">
        <f>SUM(AH49:AH50)</f>
        <v>17670</v>
      </c>
      <c r="AI51" s="536"/>
      <c r="AJ51" s="610">
        <f>SUM(AJ49:AJ50)</f>
        <v>67705</v>
      </c>
      <c r="AK51" s="536"/>
      <c r="AL51" s="610">
        <f>SUM(AL49:AL50)</f>
        <v>5570</v>
      </c>
      <c r="AM51" s="536"/>
      <c r="AN51" s="610">
        <f>SUM(AN49:AN50)</f>
        <v>5570</v>
      </c>
      <c r="AO51" s="536"/>
      <c r="AP51" s="611">
        <f>AP49+AP50</f>
        <v>5570</v>
      </c>
      <c r="AQ51" s="520"/>
      <c r="AR51" s="520">
        <f>H51+J51+L51+N51+P51+R51+T51+V51+X51+Z51+AB51+AD51+AF51+AH51+AJ51+AL51+AN51+AP51</f>
        <v>370475</v>
      </c>
    </row>
    <row r="56" ht="15.75">
      <c r="AG56" s="489"/>
    </row>
    <row r="59" ht="12.75">
      <c r="U59" s="340"/>
    </row>
  </sheetData>
  <sheetProtection/>
  <mergeCells count="109">
    <mergeCell ref="AC6:AD6"/>
    <mergeCell ref="AI5:AJ5"/>
    <mergeCell ref="AI6:AJ6"/>
    <mergeCell ref="AM5:AN5"/>
    <mergeCell ref="AO5:AP5"/>
    <mergeCell ref="AO6:AP6"/>
    <mergeCell ref="AM6:AN6"/>
    <mergeCell ref="AK5:AL5"/>
    <mergeCell ref="AK6:AL6"/>
    <mergeCell ref="B36:D36"/>
    <mergeCell ref="B38:D38"/>
    <mergeCell ref="B39:D39"/>
    <mergeCell ref="AE5:AF5"/>
    <mergeCell ref="AE6:AF6"/>
    <mergeCell ref="AG5:AH5"/>
    <mergeCell ref="AG6:AH6"/>
    <mergeCell ref="AA5:AB5"/>
    <mergeCell ref="AC5:AD5"/>
    <mergeCell ref="AA6:AB6"/>
    <mergeCell ref="W6:X6"/>
    <mergeCell ref="M5:N5"/>
    <mergeCell ref="O5:P5"/>
    <mergeCell ref="S5:T5"/>
    <mergeCell ref="B43:D43"/>
    <mergeCell ref="B37:D37"/>
    <mergeCell ref="B40:D40"/>
    <mergeCell ref="B41:D41"/>
    <mergeCell ref="B42:D42"/>
    <mergeCell ref="B35:D35"/>
    <mergeCell ref="F5:F7"/>
    <mergeCell ref="B16:D16"/>
    <mergeCell ref="B9:D9"/>
    <mergeCell ref="B10:D10"/>
    <mergeCell ref="W5:X5"/>
    <mergeCell ref="M6:N6"/>
    <mergeCell ref="O6:P6"/>
    <mergeCell ref="Q6:R6"/>
    <mergeCell ref="S6:T6"/>
    <mergeCell ref="U6:V6"/>
    <mergeCell ref="U5:V5"/>
    <mergeCell ref="Q5:R5"/>
    <mergeCell ref="B44:D44"/>
    <mergeCell ref="B51:D51"/>
    <mergeCell ref="B45:D45"/>
    <mergeCell ref="B46:D46"/>
    <mergeCell ref="B47:D47"/>
    <mergeCell ref="B48:D48"/>
    <mergeCell ref="B50:D50"/>
    <mergeCell ref="B49:D49"/>
    <mergeCell ref="Y6:Z6"/>
    <mergeCell ref="B13:D13"/>
    <mergeCell ref="B8:D8"/>
    <mergeCell ref="B15:D15"/>
    <mergeCell ref="AQ5:AR6"/>
    <mergeCell ref="B24:D24"/>
    <mergeCell ref="Y5:Z5"/>
    <mergeCell ref="B11:D11"/>
    <mergeCell ref="B12:D12"/>
    <mergeCell ref="B17:D17"/>
    <mergeCell ref="B34:D34"/>
    <mergeCell ref="B31:D31"/>
    <mergeCell ref="B32:D32"/>
    <mergeCell ref="B33:D33"/>
    <mergeCell ref="B20:D20"/>
    <mergeCell ref="B14:D14"/>
    <mergeCell ref="B18:D18"/>
    <mergeCell ref="B19:D19"/>
    <mergeCell ref="B30:D30"/>
    <mergeCell ref="B21:D21"/>
    <mergeCell ref="B29:D29"/>
    <mergeCell ref="B23:D23"/>
    <mergeCell ref="B28:D28"/>
    <mergeCell ref="B26:D26"/>
    <mergeCell ref="B27:D27"/>
    <mergeCell ref="B25:D25"/>
    <mergeCell ref="B22:D22"/>
    <mergeCell ref="A3:F3"/>
    <mergeCell ref="I5:J5"/>
    <mergeCell ref="K5:L5"/>
    <mergeCell ref="E5:E7"/>
    <mergeCell ref="A5:A7"/>
    <mergeCell ref="B5:D7"/>
    <mergeCell ref="G5:H5"/>
    <mergeCell ref="G6:H6"/>
    <mergeCell ref="K6:L6"/>
    <mergeCell ref="I6:J6"/>
    <mergeCell ref="U1:V1"/>
    <mergeCell ref="U2:V2"/>
    <mergeCell ref="G1:H1"/>
    <mergeCell ref="G2:H2"/>
    <mergeCell ref="I1:J1"/>
    <mergeCell ref="I2:J2"/>
    <mergeCell ref="K1:L1"/>
    <mergeCell ref="K2:L2"/>
    <mergeCell ref="M1:N1"/>
    <mergeCell ref="M2:N2"/>
    <mergeCell ref="O1:P1"/>
    <mergeCell ref="O2:P2"/>
    <mergeCell ref="Q1:R1"/>
    <mergeCell ref="Q2:R2"/>
    <mergeCell ref="S1:T1"/>
    <mergeCell ref="S2:T2"/>
    <mergeCell ref="AQ2:AR2"/>
    <mergeCell ref="AQ3:AR3"/>
    <mergeCell ref="AQ4:AR4"/>
    <mergeCell ref="W1:X1"/>
    <mergeCell ref="W2:X2"/>
    <mergeCell ref="Y1:Z1"/>
    <mergeCell ref="Y2:Z2"/>
  </mergeCells>
  <printOptions/>
  <pageMargins left="0.55" right="0" top="0.37" bottom="0.1968503937007874" header="0.4" footer="0.39"/>
  <pageSetup horizontalDpi="600" verticalDpi="600" orientation="landscape" paperSize="9" scale="55" r:id="rId1"/>
  <rowBreaks count="1" manualBreakCount="1">
    <brk id="54" max="48" man="1"/>
  </rowBreaks>
  <colBreaks count="1" manualBreakCount="1">
    <brk id="44" max="6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3:Q51"/>
  <sheetViews>
    <sheetView tabSelected="1" zoomScaleSheetLayoutView="100" zoomScalePageLayoutView="0" workbookViewId="0" topLeftCell="A1">
      <selection activeCell="G13" sqref="G13"/>
    </sheetView>
  </sheetViews>
  <sheetFormatPr defaultColWidth="9.00390625" defaultRowHeight="12.75"/>
  <cols>
    <col min="1" max="1" width="5.25390625" style="0" customWidth="1"/>
    <col min="2" max="2" width="15.75390625" style="0" customWidth="1"/>
    <col min="3" max="3" width="14.875" style="0" customWidth="1"/>
    <col min="4" max="4" width="17.75390625" style="0" customWidth="1"/>
    <col min="5" max="5" width="5.125" style="0" customWidth="1"/>
    <col min="6" max="6" width="6.625" style="0" customWidth="1"/>
    <col min="7" max="7" width="6.125" style="0" customWidth="1"/>
    <col min="8" max="8" width="7.875" style="0" customWidth="1"/>
    <col min="9" max="9" width="8.75390625" style="0" customWidth="1"/>
    <col min="10" max="10" width="6.875" style="0" customWidth="1"/>
    <col min="11" max="11" width="6.75390625" style="0" customWidth="1"/>
    <col min="12" max="12" width="8.125" style="0" customWidth="1"/>
    <col min="13" max="13" width="6.00390625" style="0" customWidth="1"/>
    <col min="14" max="14" width="8.00390625" style="0" customWidth="1"/>
  </cols>
  <sheetData>
    <row r="3" spans="1:14" ht="15.75">
      <c r="A3" s="787" t="s">
        <v>228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</row>
    <row r="4" ht="13.5" thickBot="1"/>
    <row r="5" spans="1:14" ht="12.75" customHeight="1">
      <c r="A5" s="804" t="s">
        <v>0</v>
      </c>
      <c r="B5" s="807" t="s">
        <v>1</v>
      </c>
      <c r="C5" s="808"/>
      <c r="D5" s="808"/>
      <c r="E5" s="794" t="s">
        <v>2</v>
      </c>
      <c r="F5" s="797" t="s">
        <v>36</v>
      </c>
      <c r="G5" s="792" t="s">
        <v>156</v>
      </c>
      <c r="H5" s="792"/>
      <c r="I5" s="789" t="s">
        <v>158</v>
      </c>
      <c r="J5" s="790"/>
      <c r="K5" s="791" t="s">
        <v>159</v>
      </c>
      <c r="L5" s="792"/>
      <c r="M5" s="793" t="s">
        <v>68</v>
      </c>
      <c r="N5" s="790"/>
    </row>
    <row r="6" spans="1:14" ht="12.75" customHeight="1">
      <c r="A6" s="805"/>
      <c r="B6" s="756"/>
      <c r="C6" s="757"/>
      <c r="D6" s="757"/>
      <c r="E6" s="795"/>
      <c r="F6" s="798"/>
      <c r="G6" s="800" t="s">
        <v>157</v>
      </c>
      <c r="H6" s="802" t="s">
        <v>178</v>
      </c>
      <c r="I6" s="800" t="s">
        <v>157</v>
      </c>
      <c r="J6" s="802" t="s">
        <v>178</v>
      </c>
      <c r="K6" s="800" t="s">
        <v>157</v>
      </c>
      <c r="L6" s="802" t="s">
        <v>178</v>
      </c>
      <c r="M6" s="800" t="s">
        <v>157</v>
      </c>
      <c r="N6" s="802" t="s">
        <v>178</v>
      </c>
    </row>
    <row r="7" spans="1:14" ht="12.75" customHeight="1" thickBot="1">
      <c r="A7" s="806"/>
      <c r="B7" s="809"/>
      <c r="C7" s="810"/>
      <c r="D7" s="810"/>
      <c r="E7" s="796"/>
      <c r="F7" s="799"/>
      <c r="G7" s="811"/>
      <c r="H7" s="812"/>
      <c r="I7" s="811"/>
      <c r="J7" s="812"/>
      <c r="K7" s="811"/>
      <c r="L7" s="812"/>
      <c r="M7" s="801"/>
      <c r="N7" s="803"/>
    </row>
    <row r="8" spans="1:14" ht="15.75">
      <c r="A8" s="96">
        <v>1</v>
      </c>
      <c r="B8" s="750" t="s">
        <v>91</v>
      </c>
      <c r="C8" s="750"/>
      <c r="D8" s="750"/>
      <c r="E8" s="433" t="s">
        <v>17</v>
      </c>
      <c r="F8" s="434">
        <v>5000</v>
      </c>
      <c r="G8" s="218">
        <f>'Эл.ДУ-1'!W8</f>
        <v>0</v>
      </c>
      <c r="H8" s="183">
        <f>'Эл.ДУ-1'!X8</f>
        <v>0</v>
      </c>
      <c r="I8" s="180">
        <f>'Эл. ДУ-2'!M8</f>
        <v>1</v>
      </c>
      <c r="J8" s="181">
        <f>'Эл. ДУ-2'!N8</f>
        <v>5000</v>
      </c>
      <c r="K8" s="182">
        <f>'Эл. ДУ-3'!AQ8</f>
        <v>0</v>
      </c>
      <c r="L8" s="13">
        <f>'Эл. ДУ-3'!AR8</f>
        <v>0</v>
      </c>
      <c r="M8" s="338">
        <f aca="true" t="shared" si="0" ref="M8:M48">G8+I8+K8</f>
        <v>1</v>
      </c>
      <c r="N8" s="339">
        <f aca="true" t="shared" si="1" ref="N8:N50">H8+J8+L8</f>
        <v>5000</v>
      </c>
    </row>
    <row r="9" spans="1:14" ht="15.75">
      <c r="A9" s="96">
        <v>2</v>
      </c>
      <c r="B9" s="751" t="s">
        <v>113</v>
      </c>
      <c r="C9" s="709"/>
      <c r="D9" s="710"/>
      <c r="E9" s="433" t="s">
        <v>17</v>
      </c>
      <c r="F9" s="435">
        <v>5500</v>
      </c>
      <c r="G9" s="218">
        <f>'Эл.ДУ-1'!W9</f>
        <v>0</v>
      </c>
      <c r="H9" s="183">
        <f>'Эл.ДУ-1'!X9</f>
        <v>0</v>
      </c>
      <c r="I9" s="180">
        <f>'Эл. ДУ-2'!M9</f>
        <v>0</v>
      </c>
      <c r="J9" s="181">
        <f>'Эл. ДУ-2'!N9</f>
        <v>0</v>
      </c>
      <c r="K9" s="182">
        <f>'Эл. ДУ-3'!AQ9</f>
        <v>0</v>
      </c>
      <c r="L9" s="13">
        <f>'Эл. ДУ-3'!AR9</f>
        <v>0</v>
      </c>
      <c r="M9" s="336">
        <f t="shared" si="0"/>
        <v>0</v>
      </c>
      <c r="N9" s="181">
        <f t="shared" si="1"/>
        <v>0</v>
      </c>
    </row>
    <row r="10" spans="1:14" ht="15.75">
      <c r="A10" s="96">
        <v>3</v>
      </c>
      <c r="B10" s="708" t="s">
        <v>201</v>
      </c>
      <c r="C10" s="709"/>
      <c r="D10" s="710"/>
      <c r="E10" s="433" t="s">
        <v>17</v>
      </c>
      <c r="F10" s="435">
        <v>4000</v>
      </c>
      <c r="G10" s="218">
        <f>'Эл.ДУ-1'!W10</f>
        <v>0</v>
      </c>
      <c r="H10" s="183">
        <f>'Эл.ДУ-1'!X10</f>
        <v>0</v>
      </c>
      <c r="I10" s="180">
        <f>'Эл. ДУ-2'!M10</f>
        <v>4</v>
      </c>
      <c r="J10" s="181">
        <f>'Эл. ДУ-2'!N10</f>
        <v>16000</v>
      </c>
      <c r="K10" s="182">
        <f>'Эл. ДУ-3'!AQ10</f>
        <v>0</v>
      </c>
      <c r="L10" s="13">
        <f>'Эл. ДУ-3'!AR10</f>
        <v>0</v>
      </c>
      <c r="M10" s="336">
        <f t="shared" si="0"/>
        <v>4</v>
      </c>
      <c r="N10" s="181">
        <f t="shared" si="1"/>
        <v>16000</v>
      </c>
    </row>
    <row r="11" spans="1:14" ht="15.75">
      <c r="A11" s="96">
        <v>4</v>
      </c>
      <c r="B11" s="708" t="s">
        <v>199</v>
      </c>
      <c r="C11" s="735"/>
      <c r="D11" s="736"/>
      <c r="E11" s="433" t="s">
        <v>17</v>
      </c>
      <c r="F11" s="435">
        <v>400</v>
      </c>
      <c r="G11" s="218">
        <f>'Эл.ДУ-1'!W11</f>
        <v>0</v>
      </c>
      <c r="H11" s="183">
        <f>'Эл.ДУ-1'!X11</f>
        <v>0</v>
      </c>
      <c r="I11" s="180">
        <f>'Эл. ДУ-2'!M11</f>
        <v>0</v>
      </c>
      <c r="J11" s="181">
        <f>'Эл. ДУ-2'!N11</f>
        <v>0</v>
      </c>
      <c r="K11" s="182">
        <f>'Эл. ДУ-3'!AQ11</f>
        <v>0</v>
      </c>
      <c r="L11" s="13">
        <f>'Эл. ДУ-3'!AR11</f>
        <v>0</v>
      </c>
      <c r="M11" s="336">
        <f t="shared" si="0"/>
        <v>0</v>
      </c>
      <c r="N11" s="181">
        <f t="shared" si="1"/>
        <v>0</v>
      </c>
    </row>
    <row r="12" spans="1:14" ht="15.75">
      <c r="A12" s="96">
        <v>5</v>
      </c>
      <c r="B12" s="708" t="s">
        <v>232</v>
      </c>
      <c r="C12" s="735"/>
      <c r="D12" s="736"/>
      <c r="E12" s="433" t="s">
        <v>17</v>
      </c>
      <c r="F12" s="435">
        <v>500</v>
      </c>
      <c r="G12" s="218">
        <f>'Эл.ДУ-1'!W12</f>
        <v>0</v>
      </c>
      <c r="H12" s="183">
        <f>'Эл.ДУ-1'!X12</f>
        <v>0</v>
      </c>
      <c r="I12" s="180">
        <f>'Эл. ДУ-2'!M12</f>
        <v>0</v>
      </c>
      <c r="J12" s="181">
        <f>'Эл. ДУ-2'!N12</f>
        <v>0</v>
      </c>
      <c r="K12" s="182">
        <f>'Эл. ДУ-3'!AQ12</f>
        <v>0</v>
      </c>
      <c r="L12" s="13">
        <f>'Эл. ДУ-3'!AR12</f>
        <v>0</v>
      </c>
      <c r="M12" s="336">
        <f t="shared" si="0"/>
        <v>0</v>
      </c>
      <c r="N12" s="181">
        <f t="shared" si="1"/>
        <v>0</v>
      </c>
    </row>
    <row r="13" spans="1:14" ht="15.75">
      <c r="A13" s="96">
        <v>6</v>
      </c>
      <c r="B13" s="771" t="s">
        <v>198</v>
      </c>
      <c r="C13" s="750"/>
      <c r="D13" s="750"/>
      <c r="E13" s="433" t="s">
        <v>17</v>
      </c>
      <c r="F13" s="435">
        <v>280</v>
      </c>
      <c r="G13" s="218">
        <f>'Эл.ДУ-1'!W13</f>
        <v>0</v>
      </c>
      <c r="H13" s="183">
        <f>'Эл.ДУ-1'!X13</f>
        <v>0</v>
      </c>
      <c r="I13" s="180">
        <f>'Эл. ДУ-2'!M13</f>
        <v>4</v>
      </c>
      <c r="J13" s="181">
        <f>'Эл. ДУ-2'!N13</f>
        <v>1120</v>
      </c>
      <c r="K13" s="182">
        <f>'Эл. ДУ-3'!AQ13</f>
        <v>0</v>
      </c>
      <c r="L13" s="13">
        <f>'Эл. ДУ-3'!AR13</f>
        <v>0</v>
      </c>
      <c r="M13" s="336">
        <f t="shared" si="0"/>
        <v>4</v>
      </c>
      <c r="N13" s="181">
        <f t="shared" si="1"/>
        <v>1120</v>
      </c>
    </row>
    <row r="14" spans="1:14" ht="15.75">
      <c r="A14" s="96">
        <v>7</v>
      </c>
      <c r="B14" s="771" t="s">
        <v>203</v>
      </c>
      <c r="C14" s="750"/>
      <c r="D14" s="750"/>
      <c r="E14" s="433" t="s">
        <v>17</v>
      </c>
      <c r="F14" s="435">
        <v>180</v>
      </c>
      <c r="G14" s="218">
        <f>'Эл.ДУ-1'!W14</f>
        <v>0</v>
      </c>
      <c r="H14" s="183">
        <f>'Эл.ДУ-1'!X14</f>
        <v>0</v>
      </c>
      <c r="I14" s="180">
        <f>'Эл. ДУ-2'!M14</f>
        <v>12</v>
      </c>
      <c r="J14" s="181">
        <f>'Эл. ДУ-2'!N14</f>
        <v>2160</v>
      </c>
      <c r="K14" s="182">
        <f>'Эл. ДУ-3'!AQ14</f>
        <v>14</v>
      </c>
      <c r="L14" s="13">
        <f>'Эл. ДУ-3'!AR14</f>
        <v>2520</v>
      </c>
      <c r="M14" s="336">
        <f t="shared" si="0"/>
        <v>26</v>
      </c>
      <c r="N14" s="181">
        <f t="shared" si="1"/>
        <v>4680</v>
      </c>
    </row>
    <row r="15" spans="1:14" ht="15.75">
      <c r="A15" s="96">
        <v>8</v>
      </c>
      <c r="B15" s="771" t="s">
        <v>202</v>
      </c>
      <c r="C15" s="750"/>
      <c r="D15" s="750"/>
      <c r="E15" s="433" t="s">
        <v>17</v>
      </c>
      <c r="F15" s="435">
        <v>80</v>
      </c>
      <c r="G15" s="218">
        <f>'Эл.ДУ-1'!W15</f>
        <v>0</v>
      </c>
      <c r="H15" s="183">
        <f>'Эл.ДУ-1'!X15</f>
        <v>0</v>
      </c>
      <c r="I15" s="180">
        <f>'Эл. ДУ-2'!M15</f>
        <v>16</v>
      </c>
      <c r="J15" s="181">
        <f>'Эл. ДУ-2'!N15</f>
        <v>1280</v>
      </c>
      <c r="K15" s="182">
        <f>'Эл. ДУ-3'!AQ15</f>
        <v>28</v>
      </c>
      <c r="L15" s="13">
        <f>'Эл. ДУ-3'!AR15</f>
        <v>2240</v>
      </c>
      <c r="M15" s="336">
        <f t="shared" si="0"/>
        <v>44</v>
      </c>
      <c r="N15" s="181">
        <f t="shared" si="1"/>
        <v>3520</v>
      </c>
    </row>
    <row r="16" spans="1:14" ht="15.75">
      <c r="A16" s="96">
        <v>9</v>
      </c>
      <c r="B16" s="751" t="s">
        <v>127</v>
      </c>
      <c r="C16" s="709"/>
      <c r="D16" s="710"/>
      <c r="E16" s="433" t="s">
        <v>17</v>
      </c>
      <c r="F16" s="435">
        <v>600</v>
      </c>
      <c r="G16" s="218">
        <f>'Эл.ДУ-1'!W16</f>
        <v>0</v>
      </c>
      <c r="H16" s="183">
        <f>'Эл.ДУ-1'!X16</f>
        <v>0</v>
      </c>
      <c r="I16" s="180">
        <f>'Эл. ДУ-2'!M16</f>
        <v>1</v>
      </c>
      <c r="J16" s="181">
        <f>'Эл. ДУ-2'!N16</f>
        <v>600</v>
      </c>
      <c r="K16" s="182">
        <f>'Эл. ДУ-3'!AQ16</f>
        <v>0</v>
      </c>
      <c r="L16" s="13">
        <f>'Эл. ДУ-3'!AR16</f>
        <v>0</v>
      </c>
      <c r="M16" s="336">
        <f t="shared" si="0"/>
        <v>1</v>
      </c>
      <c r="N16" s="181">
        <f t="shared" si="1"/>
        <v>600</v>
      </c>
    </row>
    <row r="17" spans="1:14" ht="15.75">
      <c r="A17" s="96">
        <v>10</v>
      </c>
      <c r="B17" s="751" t="s">
        <v>120</v>
      </c>
      <c r="C17" s="709"/>
      <c r="D17" s="710"/>
      <c r="E17" s="433" t="s">
        <v>17</v>
      </c>
      <c r="F17" s="435">
        <v>350</v>
      </c>
      <c r="G17" s="218">
        <f>'Эл.ДУ-1'!W17</f>
        <v>0</v>
      </c>
      <c r="H17" s="183">
        <f>'Эл.ДУ-1'!X17</f>
        <v>0</v>
      </c>
      <c r="I17" s="180">
        <f>'Эл. ДУ-2'!M17</f>
        <v>12</v>
      </c>
      <c r="J17" s="181">
        <f>'Эл. ДУ-2'!N17</f>
        <v>4200</v>
      </c>
      <c r="K17" s="182">
        <f>'Эл. ДУ-3'!AQ17</f>
        <v>0</v>
      </c>
      <c r="L17" s="13">
        <f>'Эл. ДУ-3'!AR17</f>
        <v>0</v>
      </c>
      <c r="M17" s="336">
        <f t="shared" si="0"/>
        <v>12</v>
      </c>
      <c r="N17" s="181">
        <f t="shared" si="1"/>
        <v>4200</v>
      </c>
    </row>
    <row r="18" spans="1:14" ht="15.75">
      <c r="A18" s="96">
        <v>11</v>
      </c>
      <c r="B18" s="751" t="s">
        <v>114</v>
      </c>
      <c r="C18" s="735"/>
      <c r="D18" s="736"/>
      <c r="E18" s="433" t="s">
        <v>17</v>
      </c>
      <c r="F18" s="435">
        <v>80</v>
      </c>
      <c r="G18" s="218">
        <f>'Эл.ДУ-1'!W18</f>
        <v>0</v>
      </c>
      <c r="H18" s="183">
        <f>'Эл.ДУ-1'!X18</f>
        <v>0</v>
      </c>
      <c r="I18" s="180">
        <f>'Эл. ДУ-2'!M18</f>
        <v>16</v>
      </c>
      <c r="J18" s="181">
        <f>'Эл. ДУ-2'!N18</f>
        <v>1280</v>
      </c>
      <c r="K18" s="182">
        <f>'Эл. ДУ-3'!AQ18</f>
        <v>0</v>
      </c>
      <c r="L18" s="13">
        <f>'Эл. ДУ-3'!AR18</f>
        <v>0</v>
      </c>
      <c r="M18" s="336">
        <f t="shared" si="0"/>
        <v>16</v>
      </c>
      <c r="N18" s="181">
        <f t="shared" si="1"/>
        <v>1280</v>
      </c>
    </row>
    <row r="19" spans="1:14" ht="15.75">
      <c r="A19" s="96">
        <v>12</v>
      </c>
      <c r="B19" s="751" t="s">
        <v>115</v>
      </c>
      <c r="C19" s="735"/>
      <c r="D19" s="736"/>
      <c r="E19" s="433" t="s">
        <v>17</v>
      </c>
      <c r="F19" s="435">
        <v>80</v>
      </c>
      <c r="G19" s="218">
        <f>'Эл.ДУ-1'!W19</f>
        <v>0</v>
      </c>
      <c r="H19" s="183">
        <f>'Эл.ДУ-1'!X19</f>
        <v>0</v>
      </c>
      <c r="I19" s="180">
        <f>'Эл. ДУ-2'!M19</f>
        <v>16</v>
      </c>
      <c r="J19" s="181">
        <f>'Эл. ДУ-2'!N19</f>
        <v>1280</v>
      </c>
      <c r="K19" s="182">
        <f>'Эл. ДУ-3'!AQ19</f>
        <v>30</v>
      </c>
      <c r="L19" s="13">
        <f>'Эл. ДУ-3'!AR19</f>
        <v>2400</v>
      </c>
      <c r="M19" s="336">
        <f t="shared" si="0"/>
        <v>46</v>
      </c>
      <c r="N19" s="181">
        <f t="shared" si="1"/>
        <v>3680</v>
      </c>
    </row>
    <row r="20" spans="1:14" ht="15.75">
      <c r="A20" s="96">
        <v>13</v>
      </c>
      <c r="B20" s="751" t="s">
        <v>116</v>
      </c>
      <c r="C20" s="709"/>
      <c r="D20" s="710"/>
      <c r="E20" s="433" t="s">
        <v>17</v>
      </c>
      <c r="F20" s="435">
        <v>60</v>
      </c>
      <c r="G20" s="218">
        <f>'Эл.ДУ-1'!W20</f>
        <v>0</v>
      </c>
      <c r="H20" s="183">
        <f>'Эл.ДУ-1'!X20</f>
        <v>0</v>
      </c>
      <c r="I20" s="180">
        <f>'Эл. ДУ-2'!M20</f>
        <v>8</v>
      </c>
      <c r="J20" s="181">
        <f>'Эл. ДУ-2'!N20</f>
        <v>480</v>
      </c>
      <c r="K20" s="182">
        <f>'Эл. ДУ-3'!AQ20</f>
        <v>14</v>
      </c>
      <c r="L20" s="13">
        <f>'Эл. ДУ-3'!AR20</f>
        <v>840</v>
      </c>
      <c r="M20" s="336">
        <f t="shared" si="0"/>
        <v>22</v>
      </c>
      <c r="N20" s="181">
        <f t="shared" si="1"/>
        <v>1320</v>
      </c>
    </row>
    <row r="21" spans="1:14" ht="15.75">
      <c r="A21" s="96">
        <v>14</v>
      </c>
      <c r="B21" s="751" t="s">
        <v>117</v>
      </c>
      <c r="C21" s="709"/>
      <c r="D21" s="710"/>
      <c r="E21" s="433" t="s">
        <v>17</v>
      </c>
      <c r="F21" s="435">
        <v>50</v>
      </c>
      <c r="G21" s="218">
        <f>'Эл.ДУ-1'!W21</f>
        <v>0</v>
      </c>
      <c r="H21" s="183">
        <f>'Эл.ДУ-1'!X21</f>
        <v>0</v>
      </c>
      <c r="I21" s="180">
        <f>'Эл. ДУ-2'!M21</f>
        <v>15</v>
      </c>
      <c r="J21" s="181">
        <f>'Эл. ДУ-2'!N21</f>
        <v>750</v>
      </c>
      <c r="K21" s="182">
        <f>'Эл. ДУ-3'!AQ21</f>
        <v>33</v>
      </c>
      <c r="L21" s="13">
        <f>'Эл. ДУ-3'!AR21</f>
        <v>1650</v>
      </c>
      <c r="M21" s="336">
        <f t="shared" si="0"/>
        <v>48</v>
      </c>
      <c r="N21" s="181">
        <f t="shared" si="1"/>
        <v>2400</v>
      </c>
    </row>
    <row r="22" spans="1:14" ht="15.75">
      <c r="A22" s="96">
        <v>15</v>
      </c>
      <c r="B22" s="751" t="s">
        <v>118</v>
      </c>
      <c r="C22" s="709"/>
      <c r="D22" s="710"/>
      <c r="E22" s="433" t="s">
        <v>17</v>
      </c>
      <c r="F22" s="435">
        <v>20</v>
      </c>
      <c r="G22" s="218">
        <f>'Эл.ДУ-1'!W22</f>
        <v>0</v>
      </c>
      <c r="H22" s="183">
        <f>'Эл.ДУ-1'!X22</f>
        <v>0</v>
      </c>
      <c r="I22" s="180">
        <f>'Эл. ДУ-2'!M22</f>
        <v>12</v>
      </c>
      <c r="J22" s="181">
        <f>'Эл. ДУ-2'!N22</f>
        <v>240</v>
      </c>
      <c r="K22" s="182">
        <f>'Эл. ДУ-3'!AQ22</f>
        <v>14</v>
      </c>
      <c r="L22" s="13">
        <f>'Эл. ДУ-3'!AR22</f>
        <v>280</v>
      </c>
      <c r="M22" s="336">
        <f t="shared" si="0"/>
        <v>26</v>
      </c>
      <c r="N22" s="181">
        <f t="shared" si="1"/>
        <v>520</v>
      </c>
    </row>
    <row r="23" spans="1:14" ht="15.75">
      <c r="A23" s="96">
        <v>16</v>
      </c>
      <c r="B23" s="708" t="s">
        <v>119</v>
      </c>
      <c r="C23" s="709"/>
      <c r="D23" s="710"/>
      <c r="E23" s="433" t="s">
        <v>17</v>
      </c>
      <c r="F23" s="435">
        <v>80</v>
      </c>
      <c r="G23" s="218">
        <f>'Эл.ДУ-1'!W23</f>
        <v>0</v>
      </c>
      <c r="H23" s="183">
        <f>'Эл.ДУ-1'!X23</f>
        <v>0</v>
      </c>
      <c r="I23" s="180">
        <f>'Эл. ДУ-2'!M23</f>
        <v>4</v>
      </c>
      <c r="J23" s="181">
        <f>'Эл. ДУ-2'!N23</f>
        <v>320</v>
      </c>
      <c r="K23" s="182">
        <f>'Эл. ДУ-3'!AQ23</f>
        <v>40</v>
      </c>
      <c r="L23" s="13">
        <f>'Эл. ДУ-3'!AR23</f>
        <v>3200</v>
      </c>
      <c r="M23" s="336">
        <f t="shared" si="0"/>
        <v>44</v>
      </c>
      <c r="N23" s="181">
        <f t="shared" si="1"/>
        <v>3520</v>
      </c>
    </row>
    <row r="24" spans="1:14" ht="15.75">
      <c r="A24" s="96">
        <v>17</v>
      </c>
      <c r="B24" s="751" t="s">
        <v>122</v>
      </c>
      <c r="C24" s="709"/>
      <c r="D24" s="710"/>
      <c r="E24" s="433" t="s">
        <v>17</v>
      </c>
      <c r="F24" s="435">
        <v>25</v>
      </c>
      <c r="G24" s="218">
        <f>'Эл.ДУ-1'!W24</f>
        <v>0</v>
      </c>
      <c r="H24" s="183">
        <f>'Эл.ДУ-1'!X24</f>
        <v>0</v>
      </c>
      <c r="I24" s="180">
        <f>'Эл. ДУ-2'!M24</f>
        <v>4</v>
      </c>
      <c r="J24" s="181">
        <f>'Эл. ДУ-2'!N24</f>
        <v>100</v>
      </c>
      <c r="K24" s="182">
        <f>'Эл. ДУ-3'!AQ24</f>
        <v>32</v>
      </c>
      <c r="L24" s="13">
        <f>'Эл. ДУ-3'!AR24</f>
        <v>800</v>
      </c>
      <c r="M24" s="336">
        <f t="shared" si="0"/>
        <v>36</v>
      </c>
      <c r="N24" s="181">
        <f t="shared" si="1"/>
        <v>900</v>
      </c>
    </row>
    <row r="25" spans="1:14" ht="15.75">
      <c r="A25" s="96">
        <v>18</v>
      </c>
      <c r="B25" s="751" t="s">
        <v>123</v>
      </c>
      <c r="C25" s="709"/>
      <c r="D25" s="710"/>
      <c r="E25" s="433" t="s">
        <v>17</v>
      </c>
      <c r="F25" s="435">
        <v>35</v>
      </c>
      <c r="G25" s="218">
        <f>'Эл.ДУ-1'!W25</f>
        <v>0</v>
      </c>
      <c r="H25" s="183">
        <f>'Эл.ДУ-1'!X25</f>
        <v>0</v>
      </c>
      <c r="I25" s="180">
        <f>'Эл. ДУ-2'!M25</f>
        <v>4</v>
      </c>
      <c r="J25" s="181">
        <f>'Эл. ДУ-2'!N25</f>
        <v>140</v>
      </c>
      <c r="K25" s="182">
        <f>'Эл. ДУ-3'!AQ25</f>
        <v>40</v>
      </c>
      <c r="L25" s="13">
        <f>'Эл. ДУ-3'!AR25</f>
        <v>1400</v>
      </c>
      <c r="M25" s="336">
        <f t="shared" si="0"/>
        <v>44</v>
      </c>
      <c r="N25" s="181">
        <f t="shared" si="1"/>
        <v>1540</v>
      </c>
    </row>
    <row r="26" spans="1:14" ht="15.75">
      <c r="A26" s="96">
        <v>19</v>
      </c>
      <c r="B26" s="708" t="s">
        <v>204</v>
      </c>
      <c r="C26" s="735"/>
      <c r="D26" s="736"/>
      <c r="E26" s="433" t="s">
        <v>9</v>
      </c>
      <c r="F26" s="435">
        <v>45</v>
      </c>
      <c r="G26" s="218">
        <f>'Эл.ДУ-1'!W26</f>
        <v>0</v>
      </c>
      <c r="H26" s="183">
        <f>'Эл.ДУ-1'!X26</f>
        <v>0</v>
      </c>
      <c r="I26" s="180">
        <f>'Эл. ДУ-2'!M26</f>
        <v>0</v>
      </c>
      <c r="J26" s="181">
        <f>'Эл. ДУ-2'!N26</f>
        <v>0</v>
      </c>
      <c r="K26" s="182">
        <f>'Эл. ДУ-3'!AQ26</f>
        <v>0</v>
      </c>
      <c r="L26" s="13">
        <f>'Эл. ДУ-3'!AR26</f>
        <v>0</v>
      </c>
      <c r="M26" s="336">
        <f t="shared" si="0"/>
        <v>0</v>
      </c>
      <c r="N26" s="181">
        <f t="shared" si="1"/>
        <v>0</v>
      </c>
    </row>
    <row r="27" spans="1:14" ht="15.75">
      <c r="A27" s="96">
        <v>20</v>
      </c>
      <c r="B27" s="751" t="s">
        <v>121</v>
      </c>
      <c r="C27" s="709"/>
      <c r="D27" s="710"/>
      <c r="E27" s="433" t="s">
        <v>9</v>
      </c>
      <c r="F27" s="435">
        <v>120</v>
      </c>
      <c r="G27" s="218">
        <f>'Эл.ДУ-1'!W27</f>
        <v>0</v>
      </c>
      <c r="H27" s="183">
        <f>'Эл.ДУ-1'!X27</f>
        <v>0</v>
      </c>
      <c r="I27" s="180">
        <f>'Эл. ДУ-2'!M27</f>
        <v>12</v>
      </c>
      <c r="J27" s="181">
        <f>'Эл. ДУ-2'!N27</f>
        <v>1440</v>
      </c>
      <c r="K27" s="182">
        <f>'Эл. ДУ-3'!AQ27</f>
        <v>0</v>
      </c>
      <c r="L27" s="13">
        <f>'Эл. ДУ-3'!AR27</f>
        <v>0</v>
      </c>
      <c r="M27" s="336">
        <f t="shared" si="0"/>
        <v>12</v>
      </c>
      <c r="N27" s="181">
        <f t="shared" si="1"/>
        <v>1440</v>
      </c>
    </row>
    <row r="28" spans="1:14" ht="15.75">
      <c r="A28" s="96">
        <v>21</v>
      </c>
      <c r="B28" s="771" t="s">
        <v>175</v>
      </c>
      <c r="C28" s="771"/>
      <c r="D28" s="771"/>
      <c r="E28" s="433" t="s">
        <v>9</v>
      </c>
      <c r="F28" s="435">
        <v>40</v>
      </c>
      <c r="G28" s="218">
        <f>'Эл.ДУ-1'!W28</f>
        <v>0</v>
      </c>
      <c r="H28" s="183">
        <f>'Эл.ДУ-1'!X28</f>
        <v>0</v>
      </c>
      <c r="I28" s="180">
        <f>'Эл. ДУ-2'!M28</f>
        <v>0</v>
      </c>
      <c r="J28" s="181">
        <f>'Эл. ДУ-2'!N28</f>
        <v>0</v>
      </c>
      <c r="K28" s="182">
        <f>'Эл. ДУ-3'!AQ28</f>
        <v>64</v>
      </c>
      <c r="L28" s="13">
        <f>'Эл. ДУ-3'!AR28</f>
        <v>2560</v>
      </c>
      <c r="M28" s="336">
        <f t="shared" si="0"/>
        <v>64</v>
      </c>
      <c r="N28" s="181">
        <f t="shared" si="1"/>
        <v>2560</v>
      </c>
    </row>
    <row r="29" spans="1:14" ht="15.75">
      <c r="A29" s="96">
        <v>22</v>
      </c>
      <c r="B29" s="708" t="s">
        <v>206</v>
      </c>
      <c r="C29" s="709"/>
      <c r="D29" s="710"/>
      <c r="E29" s="433" t="s">
        <v>45</v>
      </c>
      <c r="F29" s="435">
        <v>70</v>
      </c>
      <c r="G29" s="218">
        <f>'Эл.ДУ-1'!W29</f>
        <v>0</v>
      </c>
      <c r="H29" s="183">
        <f>'Эл.ДУ-1'!X29</f>
        <v>0</v>
      </c>
      <c r="I29" s="180">
        <f>'Эл. ДУ-2'!M29</f>
        <v>94</v>
      </c>
      <c r="J29" s="181">
        <f>'Эл. ДУ-2'!N29</f>
        <v>6580</v>
      </c>
      <c r="K29" s="182">
        <f>'Эл. ДУ-3'!AQ29</f>
        <v>140</v>
      </c>
      <c r="L29" s="13">
        <f>'Эл. ДУ-3'!AR29</f>
        <v>9800</v>
      </c>
      <c r="M29" s="336">
        <f t="shared" si="0"/>
        <v>234</v>
      </c>
      <c r="N29" s="181">
        <f t="shared" si="1"/>
        <v>16380</v>
      </c>
    </row>
    <row r="30" spans="1:14" ht="15.75">
      <c r="A30" s="96">
        <v>23</v>
      </c>
      <c r="B30" s="771" t="s">
        <v>207</v>
      </c>
      <c r="C30" s="750"/>
      <c r="D30" s="750"/>
      <c r="E30" s="433" t="s">
        <v>45</v>
      </c>
      <c r="F30" s="435">
        <v>90</v>
      </c>
      <c r="G30" s="218">
        <f>'Эл.ДУ-1'!W30</f>
        <v>0</v>
      </c>
      <c r="H30" s="183">
        <f>'Эл.ДУ-1'!X30</f>
        <v>0</v>
      </c>
      <c r="I30" s="180">
        <f>'Эл. ДУ-2'!M30</f>
        <v>94</v>
      </c>
      <c r="J30" s="181">
        <f>'Эл. ДУ-2'!N30</f>
        <v>8460</v>
      </c>
      <c r="K30" s="182">
        <f>'Эл. ДУ-3'!AQ30</f>
        <v>140</v>
      </c>
      <c r="L30" s="13">
        <f>'Эл. ДУ-3'!AR30</f>
        <v>12600</v>
      </c>
      <c r="M30" s="336">
        <f t="shared" si="0"/>
        <v>234</v>
      </c>
      <c r="N30" s="181">
        <f t="shared" si="1"/>
        <v>21060</v>
      </c>
    </row>
    <row r="31" spans="1:14" ht="15.75">
      <c r="A31" s="96">
        <v>24</v>
      </c>
      <c r="B31" s="771" t="s">
        <v>233</v>
      </c>
      <c r="C31" s="750"/>
      <c r="D31" s="750"/>
      <c r="E31" s="433" t="s">
        <v>17</v>
      </c>
      <c r="F31" s="435">
        <v>500</v>
      </c>
      <c r="G31" s="218">
        <f>'Эл.ДУ-1'!W31</f>
        <v>0</v>
      </c>
      <c r="H31" s="183">
        <f>'Эл.ДУ-1'!X31</f>
        <v>0</v>
      </c>
      <c r="I31" s="180">
        <f>'Эл. ДУ-2'!M31</f>
        <v>9</v>
      </c>
      <c r="J31" s="181">
        <f>'Эл. ДУ-2'!N31</f>
        <v>4500</v>
      </c>
      <c r="K31" s="182">
        <f>'Эл. ДУ-3'!AQ31</f>
        <v>51</v>
      </c>
      <c r="L31" s="13">
        <f>'Эл. ДУ-3'!AR31</f>
        <v>25500</v>
      </c>
      <c r="M31" s="336">
        <f t="shared" si="0"/>
        <v>60</v>
      </c>
      <c r="N31" s="181">
        <f t="shared" si="1"/>
        <v>30000</v>
      </c>
    </row>
    <row r="32" spans="1:14" ht="15.75">
      <c r="A32" s="96">
        <v>25</v>
      </c>
      <c r="B32" s="708" t="s">
        <v>205</v>
      </c>
      <c r="C32" s="735"/>
      <c r="D32" s="736"/>
      <c r="E32" s="433" t="s">
        <v>17</v>
      </c>
      <c r="F32" s="435">
        <v>550</v>
      </c>
      <c r="G32" s="218">
        <f>'Эл.ДУ-1'!W32</f>
        <v>0</v>
      </c>
      <c r="H32" s="183">
        <f>'Эл.ДУ-1'!X32</f>
        <v>0</v>
      </c>
      <c r="I32" s="180">
        <f>'Эл. ДУ-2'!M32</f>
        <v>0</v>
      </c>
      <c r="J32" s="181">
        <f>'Эл. ДУ-2'!N32</f>
        <v>0</v>
      </c>
      <c r="K32" s="182">
        <f>'Эл. ДУ-3'!AQ32</f>
        <v>3</v>
      </c>
      <c r="L32" s="13">
        <f>'Эл. ДУ-3'!AR32</f>
        <v>1650</v>
      </c>
      <c r="M32" s="336">
        <f t="shared" si="0"/>
        <v>3</v>
      </c>
      <c r="N32" s="181">
        <f t="shared" si="1"/>
        <v>1650</v>
      </c>
    </row>
    <row r="33" spans="1:14" ht="15.75">
      <c r="A33" s="96">
        <v>26</v>
      </c>
      <c r="B33" s="751" t="s">
        <v>236</v>
      </c>
      <c r="C33" s="709"/>
      <c r="D33" s="710"/>
      <c r="E33" s="433" t="s">
        <v>17</v>
      </c>
      <c r="F33" s="435">
        <v>20</v>
      </c>
      <c r="G33" s="218">
        <f>'Эл.ДУ-1'!W33</f>
        <v>0</v>
      </c>
      <c r="H33" s="183">
        <f>'Эл.ДУ-1'!X33</f>
        <v>0</v>
      </c>
      <c r="I33" s="180">
        <f>'Эл. ДУ-2'!M33</f>
        <v>0</v>
      </c>
      <c r="J33" s="181">
        <f>'Эл. ДУ-2'!N33</f>
        <v>0</v>
      </c>
      <c r="K33" s="182">
        <f>'Эл. ДУ-3'!AQ33</f>
        <v>0</v>
      </c>
      <c r="L33" s="13">
        <f>'Эл. ДУ-3'!AR33</f>
        <v>0</v>
      </c>
      <c r="M33" s="336">
        <f t="shared" si="0"/>
        <v>0</v>
      </c>
      <c r="N33" s="181">
        <f t="shared" si="1"/>
        <v>0</v>
      </c>
    </row>
    <row r="34" spans="1:14" ht="15.75">
      <c r="A34" s="96">
        <v>27</v>
      </c>
      <c r="B34" s="751" t="s">
        <v>126</v>
      </c>
      <c r="C34" s="709"/>
      <c r="D34" s="710"/>
      <c r="E34" s="433" t="s">
        <v>17</v>
      </c>
      <c r="F34" s="434">
        <v>140</v>
      </c>
      <c r="G34" s="218">
        <f>'Эл.ДУ-1'!W34</f>
        <v>0</v>
      </c>
      <c r="H34" s="183">
        <f>'Эл.ДУ-1'!X34</f>
        <v>0</v>
      </c>
      <c r="I34" s="180">
        <f>'Эл. ДУ-2'!M34</f>
        <v>0</v>
      </c>
      <c r="J34" s="181">
        <f>'Эл. ДУ-2'!N34</f>
        <v>0</v>
      </c>
      <c r="K34" s="182">
        <f>'Эл. ДУ-3'!AQ34</f>
        <v>0</v>
      </c>
      <c r="L34" s="13">
        <f>'Эл. ДУ-3'!AR34</f>
        <v>0</v>
      </c>
      <c r="M34" s="336">
        <f t="shared" si="0"/>
        <v>0</v>
      </c>
      <c r="N34" s="181">
        <f t="shared" si="1"/>
        <v>0</v>
      </c>
    </row>
    <row r="35" spans="1:14" ht="15.75">
      <c r="A35" s="96">
        <v>28</v>
      </c>
      <c r="B35" s="708" t="s">
        <v>237</v>
      </c>
      <c r="C35" s="735"/>
      <c r="D35" s="736"/>
      <c r="E35" s="433" t="s">
        <v>17</v>
      </c>
      <c r="F35" s="435">
        <v>250</v>
      </c>
      <c r="G35" s="218">
        <f>'Эл.ДУ-1'!W35</f>
        <v>0</v>
      </c>
      <c r="H35" s="183">
        <f>'Эл.ДУ-1'!X35</f>
        <v>0</v>
      </c>
      <c r="I35" s="180">
        <f>'Эл. ДУ-2'!M35</f>
        <v>15</v>
      </c>
      <c r="J35" s="181">
        <f>'Эл. ДУ-2'!N35</f>
        <v>3750</v>
      </c>
      <c r="K35" s="182">
        <f>'Эл. ДУ-3'!AQ35</f>
        <v>273</v>
      </c>
      <c r="L35" s="13">
        <f>'Эл. ДУ-3'!AR35</f>
        <v>68250</v>
      </c>
      <c r="M35" s="336">
        <f t="shared" si="0"/>
        <v>288</v>
      </c>
      <c r="N35" s="181">
        <f t="shared" si="1"/>
        <v>72000</v>
      </c>
    </row>
    <row r="36" spans="1:14" ht="15.75">
      <c r="A36" s="96">
        <v>29</v>
      </c>
      <c r="B36" s="751" t="s">
        <v>235</v>
      </c>
      <c r="C36" s="735"/>
      <c r="D36" s="736"/>
      <c r="E36" s="433" t="s">
        <v>17</v>
      </c>
      <c r="F36" s="435">
        <v>550</v>
      </c>
      <c r="G36" s="218">
        <f>'Эл.ДУ-1'!W36</f>
        <v>0</v>
      </c>
      <c r="H36" s="183">
        <f>'Эл.ДУ-1'!X36</f>
        <v>0</v>
      </c>
      <c r="I36" s="180">
        <f>'Эл. ДУ-2'!M36</f>
        <v>0</v>
      </c>
      <c r="J36" s="181">
        <f>'Эл. ДУ-2'!N36</f>
        <v>0</v>
      </c>
      <c r="K36" s="182">
        <f>'Эл. ДУ-3'!AQ36</f>
        <v>0</v>
      </c>
      <c r="L36" s="13">
        <f>'Эл. ДУ-3'!AR36</f>
        <v>0</v>
      </c>
      <c r="M36" s="336">
        <f t="shared" si="0"/>
        <v>0</v>
      </c>
      <c r="N36" s="181">
        <f t="shared" si="1"/>
        <v>0</v>
      </c>
    </row>
    <row r="37" spans="1:14" ht="15.75">
      <c r="A37" s="96">
        <v>30</v>
      </c>
      <c r="B37" s="750" t="s">
        <v>234</v>
      </c>
      <c r="C37" s="750"/>
      <c r="D37" s="750"/>
      <c r="E37" s="433" t="s">
        <v>17</v>
      </c>
      <c r="F37" s="435">
        <v>750</v>
      </c>
      <c r="G37" s="218">
        <f>'Эл.ДУ-1'!W37</f>
        <v>0</v>
      </c>
      <c r="H37" s="183">
        <f>'Эл.ДУ-1'!X37</f>
        <v>0</v>
      </c>
      <c r="I37" s="180">
        <f>'Эл. ДУ-2'!M37</f>
        <v>0</v>
      </c>
      <c r="J37" s="181">
        <f>'Эл. ДУ-2'!N37</f>
        <v>0</v>
      </c>
      <c r="K37" s="182">
        <f>'Эл. ДУ-3'!AQ37</f>
        <v>0</v>
      </c>
      <c r="L37" s="13">
        <f>'Эл. ДУ-3'!AR37</f>
        <v>0</v>
      </c>
      <c r="M37" s="336">
        <f t="shared" si="0"/>
        <v>0</v>
      </c>
      <c r="N37" s="181">
        <f t="shared" si="1"/>
        <v>0</v>
      </c>
    </row>
    <row r="38" spans="1:14" ht="15.75">
      <c r="A38" s="96">
        <v>31</v>
      </c>
      <c r="B38" s="708" t="s">
        <v>174</v>
      </c>
      <c r="C38" s="735"/>
      <c r="D38" s="736"/>
      <c r="E38" s="433" t="s">
        <v>17</v>
      </c>
      <c r="F38" s="435">
        <v>550</v>
      </c>
      <c r="G38" s="218">
        <f>'Эл.ДУ-1'!W38</f>
        <v>0</v>
      </c>
      <c r="H38" s="183">
        <f>'Эл.ДУ-1'!X38</f>
        <v>0</v>
      </c>
      <c r="I38" s="180">
        <f>'Эл. ДУ-2'!M38</f>
        <v>13</v>
      </c>
      <c r="J38" s="181">
        <f>'Эл. ДУ-2'!N38</f>
        <v>7150</v>
      </c>
      <c r="K38" s="182">
        <f>'Эл. ДУ-3'!AQ38</f>
        <v>273</v>
      </c>
      <c r="L38" s="13">
        <f>'Эл. ДУ-3'!AR38</f>
        <v>150150</v>
      </c>
      <c r="M38" s="336">
        <f t="shared" si="0"/>
        <v>286</v>
      </c>
      <c r="N38" s="181">
        <f t="shared" si="1"/>
        <v>157300</v>
      </c>
    </row>
    <row r="39" spans="1:14" ht="15.75">
      <c r="A39" s="96">
        <v>32</v>
      </c>
      <c r="B39" s="750" t="s">
        <v>238</v>
      </c>
      <c r="C39" s="771"/>
      <c r="D39" s="771"/>
      <c r="E39" s="433" t="s">
        <v>17</v>
      </c>
      <c r="F39" s="435">
        <v>550</v>
      </c>
      <c r="G39" s="218">
        <f>'Эл.ДУ-1'!W39</f>
        <v>0</v>
      </c>
      <c r="H39" s="183">
        <f>'Эл.ДУ-1'!X39</f>
        <v>0</v>
      </c>
      <c r="I39" s="180">
        <f>'Эл. ДУ-2'!M39</f>
        <v>0</v>
      </c>
      <c r="J39" s="181">
        <f>'Эл. ДУ-2'!N39</f>
        <v>0</v>
      </c>
      <c r="K39" s="182">
        <f>'Эл. ДУ-3'!AQ39</f>
        <v>0</v>
      </c>
      <c r="L39" s="13">
        <f>'Эл. ДУ-3'!AR39</f>
        <v>0</v>
      </c>
      <c r="M39" s="336">
        <f t="shared" si="0"/>
        <v>0</v>
      </c>
      <c r="N39" s="181">
        <f t="shared" si="1"/>
        <v>0</v>
      </c>
    </row>
    <row r="40" spans="1:14" ht="15.75">
      <c r="A40" s="96">
        <v>33</v>
      </c>
      <c r="B40" s="708" t="s">
        <v>173</v>
      </c>
      <c r="C40" s="709"/>
      <c r="D40" s="710"/>
      <c r="E40" s="433" t="s">
        <v>9</v>
      </c>
      <c r="F40" s="435">
        <v>90</v>
      </c>
      <c r="G40" s="218">
        <f>'Эл.ДУ-1'!W40</f>
        <v>0</v>
      </c>
      <c r="H40" s="183">
        <f>'Эл.ДУ-1'!X40</f>
        <v>0</v>
      </c>
      <c r="I40" s="180">
        <f>'Эл. ДУ-2'!M40</f>
        <v>40</v>
      </c>
      <c r="J40" s="181">
        <f>'Эл. ДУ-2'!N40</f>
        <v>3600</v>
      </c>
      <c r="K40" s="182">
        <f>'Эл. ДУ-3'!AQ40</f>
        <v>115</v>
      </c>
      <c r="L40" s="13">
        <f>'Эл. ДУ-3'!AR40</f>
        <v>10350</v>
      </c>
      <c r="M40" s="336">
        <f t="shared" si="0"/>
        <v>155</v>
      </c>
      <c r="N40" s="181">
        <f t="shared" si="1"/>
        <v>13950</v>
      </c>
    </row>
    <row r="41" spans="1:14" ht="15.75">
      <c r="A41" s="96">
        <v>34</v>
      </c>
      <c r="B41" s="751" t="s">
        <v>124</v>
      </c>
      <c r="C41" s="709"/>
      <c r="D41" s="710"/>
      <c r="E41" s="433" t="s">
        <v>9</v>
      </c>
      <c r="F41" s="435">
        <v>100</v>
      </c>
      <c r="G41" s="218">
        <f>'Эл.ДУ-1'!W41</f>
        <v>0</v>
      </c>
      <c r="H41" s="183">
        <f>'Эл.ДУ-1'!X41</f>
        <v>0</v>
      </c>
      <c r="I41" s="180">
        <f>'Эл. ДУ-2'!M41</f>
        <v>0</v>
      </c>
      <c r="J41" s="181">
        <f>'Эл. ДУ-2'!N41</f>
        <v>0</v>
      </c>
      <c r="K41" s="182">
        <f>'Эл. ДУ-3'!AQ41</f>
        <v>110</v>
      </c>
      <c r="L41" s="13">
        <f>'Эл. ДУ-3'!AR41</f>
        <v>11000</v>
      </c>
      <c r="M41" s="336">
        <f t="shared" si="0"/>
        <v>110</v>
      </c>
      <c r="N41" s="181">
        <f t="shared" si="1"/>
        <v>11000</v>
      </c>
    </row>
    <row r="42" spans="1:14" ht="15.75">
      <c r="A42" s="96">
        <v>35</v>
      </c>
      <c r="B42" s="751" t="s">
        <v>250</v>
      </c>
      <c r="C42" s="709"/>
      <c r="D42" s="710"/>
      <c r="E42" s="433" t="s">
        <v>17</v>
      </c>
      <c r="F42" s="435">
        <v>1000</v>
      </c>
      <c r="G42" s="218">
        <f>'Эл.ДУ-1'!W42</f>
        <v>0</v>
      </c>
      <c r="H42" s="183">
        <f>'Эл.ДУ-1'!X42</f>
        <v>0</v>
      </c>
      <c r="I42" s="180">
        <f>'Эл. ДУ-2'!M42</f>
        <v>0</v>
      </c>
      <c r="J42" s="181">
        <f>'Эл. ДУ-2'!N42</f>
        <v>0</v>
      </c>
      <c r="K42" s="182">
        <f>'Эл. ДУ-3'!AQ42</f>
        <v>3</v>
      </c>
      <c r="L42" s="13">
        <f>'Эл. ДУ-3'!AR42</f>
        <v>3000</v>
      </c>
      <c r="M42" s="336">
        <f t="shared" si="0"/>
        <v>3</v>
      </c>
      <c r="N42" s="181">
        <f t="shared" si="1"/>
        <v>3000</v>
      </c>
    </row>
    <row r="43" spans="1:14" ht="15.75">
      <c r="A43" s="96">
        <v>36</v>
      </c>
      <c r="B43" s="771" t="s">
        <v>248</v>
      </c>
      <c r="C43" s="750"/>
      <c r="D43" s="750"/>
      <c r="E43" s="433" t="s">
        <v>9</v>
      </c>
      <c r="F43" s="435">
        <v>185</v>
      </c>
      <c r="G43" s="218">
        <f>'Эл.ДУ-1'!W43</f>
        <v>0</v>
      </c>
      <c r="H43" s="183">
        <f>'Эл.ДУ-1'!X43</f>
        <v>0</v>
      </c>
      <c r="I43" s="180">
        <f>'Эл. ДУ-2'!M43</f>
        <v>0</v>
      </c>
      <c r="J43" s="181">
        <f>'Эл. ДУ-2'!N43</f>
        <v>0</v>
      </c>
      <c r="K43" s="182">
        <f>'Эл. ДУ-3'!AQ43</f>
        <v>0</v>
      </c>
      <c r="L43" s="13">
        <f>'Эл. ДУ-3'!AR43</f>
        <v>0</v>
      </c>
      <c r="M43" s="336">
        <f t="shared" si="0"/>
        <v>0</v>
      </c>
      <c r="N43" s="181">
        <f t="shared" si="1"/>
        <v>0</v>
      </c>
    </row>
    <row r="44" spans="1:14" ht="15.75">
      <c r="A44" s="96">
        <v>37</v>
      </c>
      <c r="B44" s="771" t="s">
        <v>125</v>
      </c>
      <c r="C44" s="750"/>
      <c r="D44" s="750"/>
      <c r="E44" s="433" t="s">
        <v>9</v>
      </c>
      <c r="F44" s="435">
        <v>175</v>
      </c>
      <c r="G44" s="218">
        <f>'Эл.ДУ-1'!W44</f>
        <v>0</v>
      </c>
      <c r="H44" s="183">
        <f>'Эл.ДУ-1'!X44</f>
        <v>0</v>
      </c>
      <c r="I44" s="180">
        <f>'Эл. ДУ-2'!M44</f>
        <v>85</v>
      </c>
      <c r="J44" s="181">
        <f>'Эл. ДУ-2'!N44</f>
        <v>14875</v>
      </c>
      <c r="K44" s="182">
        <f>'Эл. ДУ-3'!AQ44</f>
        <v>45</v>
      </c>
      <c r="L44" s="13">
        <f>'Эл. ДУ-3'!AR44</f>
        <v>7875</v>
      </c>
      <c r="M44" s="336">
        <f t="shared" si="0"/>
        <v>130</v>
      </c>
      <c r="N44" s="181">
        <f t="shared" si="1"/>
        <v>22750</v>
      </c>
    </row>
    <row r="45" spans="1:14" ht="15.75">
      <c r="A45" s="96">
        <v>38</v>
      </c>
      <c r="B45" s="771" t="s">
        <v>240</v>
      </c>
      <c r="C45" s="750"/>
      <c r="D45" s="750"/>
      <c r="E45" s="433" t="s">
        <v>9</v>
      </c>
      <c r="F45" s="442">
        <v>70</v>
      </c>
      <c r="G45" s="218">
        <f>'Эл.ДУ-1'!W45</f>
        <v>0</v>
      </c>
      <c r="H45" s="183">
        <f>'Эл.ДУ-1'!X45</f>
        <v>0</v>
      </c>
      <c r="I45" s="180">
        <f>'Эл. ДУ-2'!M45</f>
        <v>0</v>
      </c>
      <c r="J45" s="181">
        <f>'Эл. ДУ-2'!N45</f>
        <v>0</v>
      </c>
      <c r="K45" s="182">
        <f>'Эл. ДУ-3'!AQ45</f>
        <v>75</v>
      </c>
      <c r="L45" s="13">
        <f>'Эл. ДУ-3'!AR45</f>
        <v>5250</v>
      </c>
      <c r="M45" s="336">
        <f t="shared" si="0"/>
        <v>75</v>
      </c>
      <c r="N45" s="181">
        <f t="shared" si="1"/>
        <v>5250</v>
      </c>
    </row>
    <row r="46" spans="1:14" ht="15.75">
      <c r="A46" s="96">
        <v>39</v>
      </c>
      <c r="B46" s="771" t="s">
        <v>241</v>
      </c>
      <c r="C46" s="750"/>
      <c r="D46" s="750"/>
      <c r="E46" s="443" t="s">
        <v>9</v>
      </c>
      <c r="F46" s="443">
        <v>60</v>
      </c>
      <c r="G46" s="218">
        <f>'Эл.ДУ-1'!W46</f>
        <v>0</v>
      </c>
      <c r="H46" s="183">
        <f>'Эл.ДУ-1'!X46</f>
        <v>0</v>
      </c>
      <c r="I46" s="180">
        <f>'Эл. ДУ-2'!M46</f>
        <v>63</v>
      </c>
      <c r="J46" s="181">
        <f>'Эл. ДУ-2'!N46</f>
        <v>3780</v>
      </c>
      <c r="K46" s="182">
        <f>'Эл. ДУ-3'!AQ46</f>
        <v>676</v>
      </c>
      <c r="L46" s="13">
        <f>'Эл. ДУ-3'!AR46</f>
        <v>40560</v>
      </c>
      <c r="M46" s="336">
        <f t="shared" si="0"/>
        <v>739</v>
      </c>
      <c r="N46" s="181">
        <f t="shared" si="1"/>
        <v>44340</v>
      </c>
    </row>
    <row r="47" spans="1:14" ht="15.75">
      <c r="A47" s="96">
        <v>40</v>
      </c>
      <c r="B47" s="771" t="s">
        <v>242</v>
      </c>
      <c r="C47" s="750"/>
      <c r="D47" s="750"/>
      <c r="E47" s="433" t="s">
        <v>9</v>
      </c>
      <c r="F47" s="435">
        <v>120</v>
      </c>
      <c r="G47" s="218">
        <f>'Эл.ДУ-1'!W47</f>
        <v>0</v>
      </c>
      <c r="H47" s="183">
        <f>'Эл.ДУ-1'!X47</f>
        <v>0</v>
      </c>
      <c r="I47" s="180">
        <f>'Эл. ДУ-2'!M47</f>
        <v>9</v>
      </c>
      <c r="J47" s="181">
        <f>'Эл. ДУ-2'!N47</f>
        <v>1080</v>
      </c>
      <c r="K47" s="182">
        <f>'Эл. ДУ-3'!AQ47</f>
        <v>55</v>
      </c>
      <c r="L47" s="13">
        <f>'Эл. ДУ-3'!AR47</f>
        <v>6600</v>
      </c>
      <c r="M47" s="336">
        <f t="shared" si="0"/>
        <v>64</v>
      </c>
      <c r="N47" s="181">
        <f t="shared" si="1"/>
        <v>7680</v>
      </c>
    </row>
    <row r="48" spans="1:14" ht="15.75">
      <c r="A48" s="273">
        <v>41</v>
      </c>
      <c r="B48" s="708" t="s">
        <v>243</v>
      </c>
      <c r="C48" s="735"/>
      <c r="D48" s="736"/>
      <c r="E48" s="433" t="s">
        <v>9</v>
      </c>
      <c r="F48" s="435">
        <v>145</v>
      </c>
      <c r="G48" s="330">
        <f>'Эл.ДУ-1'!W48</f>
        <v>0</v>
      </c>
      <c r="H48" s="331">
        <f>'Эл.ДУ-1'!X48</f>
        <v>0</v>
      </c>
      <c r="I48" s="292">
        <f>'Эл. ДУ-2'!M48</f>
        <v>60</v>
      </c>
      <c r="J48" s="332">
        <f>'Эл. ДУ-2'!N48</f>
        <v>8700</v>
      </c>
      <c r="K48" s="333">
        <f>'Эл. ДУ-3'!AQ48</f>
        <v>0</v>
      </c>
      <c r="L48" s="334">
        <f>'Эл. ДУ-3'!AR48</f>
        <v>0</v>
      </c>
      <c r="M48" s="337">
        <f t="shared" si="0"/>
        <v>60</v>
      </c>
      <c r="N48" s="332">
        <f t="shared" si="1"/>
        <v>8700</v>
      </c>
    </row>
    <row r="49" spans="1:14" ht="14.25">
      <c r="A49" s="273">
        <v>42</v>
      </c>
      <c r="B49" s="786" t="s">
        <v>191</v>
      </c>
      <c r="C49" s="769"/>
      <c r="D49" s="770"/>
      <c r="E49" s="387"/>
      <c r="F49" s="387"/>
      <c r="G49" s="552"/>
      <c r="H49" s="553">
        <f>'Эл.ДУ-1'!X49</f>
        <v>0</v>
      </c>
      <c r="I49" s="482"/>
      <c r="J49" s="482">
        <f>'Эл. ДУ-2'!N49</f>
        <v>98865</v>
      </c>
      <c r="K49" s="554"/>
      <c r="L49" s="482">
        <f>'Эл. ДУ-3'!AR49</f>
        <v>370475</v>
      </c>
      <c r="M49" s="482"/>
      <c r="N49" s="482">
        <f t="shared" si="1"/>
        <v>469340</v>
      </c>
    </row>
    <row r="50" spans="1:14" ht="15" thickBot="1">
      <c r="A50" s="273">
        <v>43</v>
      </c>
      <c r="B50" s="765" t="s">
        <v>220</v>
      </c>
      <c r="C50" s="766"/>
      <c r="D50" s="767"/>
      <c r="E50" s="398"/>
      <c r="F50" s="398"/>
      <c r="G50" s="454"/>
      <c r="H50" s="455">
        <f>'Эл.ДУ-1'!X50</f>
        <v>0</v>
      </c>
      <c r="I50" s="458"/>
      <c r="J50" s="459">
        <f>'Эл. ДУ-2'!N50</f>
        <v>0</v>
      </c>
      <c r="K50" s="456"/>
      <c r="L50" s="456">
        <f>'Эл. ДУ-3'!AR50</f>
        <v>0</v>
      </c>
      <c r="M50" s="456"/>
      <c r="N50" s="456">
        <f t="shared" si="1"/>
        <v>0</v>
      </c>
    </row>
    <row r="51" spans="1:17" ht="15" thickBot="1">
      <c r="A51" s="457"/>
      <c r="B51" s="783" t="s">
        <v>35</v>
      </c>
      <c r="C51" s="784"/>
      <c r="D51" s="785"/>
      <c r="E51" s="64"/>
      <c r="F51" s="557"/>
      <c r="G51" s="335"/>
      <c r="H51" s="558">
        <f>SUM(H49:H50)</f>
        <v>0</v>
      </c>
      <c r="I51" s="66"/>
      <c r="J51" s="559">
        <f>'Эл. ДУ-2'!N51</f>
        <v>98865</v>
      </c>
      <c r="K51" s="491"/>
      <c r="L51" s="558">
        <f>'Эл. ДУ-3'!AR51</f>
        <v>370475</v>
      </c>
      <c r="M51" s="64"/>
      <c r="N51" s="560">
        <f>SUM(N49:N50)</f>
        <v>469340</v>
      </c>
      <c r="Q51" s="52"/>
    </row>
  </sheetData>
  <sheetProtection/>
  <mergeCells count="61">
    <mergeCell ref="K6:K7"/>
    <mergeCell ref="L6:L7"/>
    <mergeCell ref="B9:D9"/>
    <mergeCell ref="B10:D10"/>
    <mergeCell ref="I6:I7"/>
    <mergeCell ref="J6:J7"/>
    <mergeCell ref="B17:D17"/>
    <mergeCell ref="B18:D18"/>
    <mergeCell ref="B11:D11"/>
    <mergeCell ref="B12:D12"/>
    <mergeCell ref="B13:D13"/>
    <mergeCell ref="B14:D14"/>
    <mergeCell ref="B15:D15"/>
    <mergeCell ref="B16:D16"/>
    <mergeCell ref="B21:D21"/>
    <mergeCell ref="B22:D22"/>
    <mergeCell ref="B23:D23"/>
    <mergeCell ref="B24:D24"/>
    <mergeCell ref="G5:H5"/>
    <mergeCell ref="A5:A7"/>
    <mergeCell ref="B5:D7"/>
    <mergeCell ref="B8:D8"/>
    <mergeCell ref="G6:G7"/>
    <mergeCell ref="H6:H7"/>
    <mergeCell ref="B19:D19"/>
    <mergeCell ref="B20:D20"/>
    <mergeCell ref="A3:N3"/>
    <mergeCell ref="I5:J5"/>
    <mergeCell ref="K5:L5"/>
    <mergeCell ref="M5:N5"/>
    <mergeCell ref="E5:E7"/>
    <mergeCell ref="F5:F7"/>
    <mergeCell ref="M6:M7"/>
    <mergeCell ref="N6:N7"/>
    <mergeCell ref="B37:D37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46:D46"/>
    <mergeCell ref="B38:D38"/>
    <mergeCell ref="B39:D39"/>
    <mergeCell ref="B40:D40"/>
    <mergeCell ref="B41:D41"/>
    <mergeCell ref="B42:D42"/>
    <mergeCell ref="B43:D43"/>
    <mergeCell ref="B47:D47"/>
    <mergeCell ref="B48:D48"/>
    <mergeCell ref="B51:D51"/>
    <mergeCell ref="B44:D44"/>
    <mergeCell ref="B45:D45"/>
    <mergeCell ref="B50:D50"/>
    <mergeCell ref="B49:D49"/>
  </mergeCells>
  <printOptions/>
  <pageMargins left="0.75" right="0.17" top="0.56" bottom="0.17" header="0.5" footer="0.5"/>
  <pageSetup horizontalDpi="600" verticalDpi="600" orientation="portrait" paperSize="9" scale="75" r:id="rId1"/>
  <colBreaks count="1" manualBreakCount="1">
    <brk id="1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CD370"/>
  <sheetViews>
    <sheetView view="pageBreakPreview" zoomScale="75" zoomScaleNormal="75" zoomScaleSheetLayoutView="75" zoomScalePageLayoutView="0" workbookViewId="0" topLeftCell="A1">
      <pane xSplit="7" ySplit="6" topLeftCell="BG37" activePane="bottomRight" state="frozen"/>
      <selection pane="topLeft" activeCell="A1" sqref="A1"/>
      <selection pane="topRight" activeCell="H1" sqref="H1"/>
      <selection pane="bottomLeft" activeCell="A6" sqref="A6"/>
      <selection pane="bottomRight" activeCell="BQ64" sqref="BQ64"/>
    </sheetView>
  </sheetViews>
  <sheetFormatPr defaultColWidth="9.00390625" defaultRowHeight="12.75"/>
  <cols>
    <col min="1" max="1" width="4.00390625" style="0" customWidth="1"/>
    <col min="2" max="2" width="18.875" style="0" customWidth="1"/>
    <col min="3" max="3" width="13.875" style="0" customWidth="1"/>
    <col min="4" max="4" width="12.25390625" style="0" customWidth="1"/>
    <col min="5" max="5" width="21.25390625" style="0" customWidth="1"/>
    <col min="6" max="6" width="8.25390625" style="0" customWidth="1"/>
    <col min="7" max="7" width="7.75390625" style="0" customWidth="1"/>
    <col min="8" max="8" width="8.625" style="0" customWidth="1"/>
    <col min="9" max="9" width="10.00390625" style="0" customWidth="1"/>
    <col min="10" max="10" width="9.375" style="0" customWidth="1"/>
    <col min="11" max="11" width="8.875" style="0" customWidth="1"/>
    <col min="12" max="13" width="9.375" style="0" customWidth="1"/>
    <col min="14" max="14" width="10.375" style="0" customWidth="1"/>
    <col min="15" max="15" width="9.875" style="0" customWidth="1"/>
    <col min="16" max="16" width="8.375" style="0" customWidth="1"/>
    <col min="17" max="17" width="10.00390625" style="0" customWidth="1"/>
    <col min="18" max="18" width="8.625" style="0" customWidth="1"/>
    <col min="19" max="19" width="9.75390625" style="0" customWidth="1"/>
    <col min="21" max="21" width="9.25390625" style="0" customWidth="1"/>
    <col min="22" max="22" width="7.875" style="0" customWidth="1"/>
    <col min="23" max="23" width="9.00390625" style="0" customWidth="1"/>
    <col min="24" max="24" width="7.375" style="0" customWidth="1"/>
    <col min="25" max="25" width="9.75390625" style="0" customWidth="1"/>
    <col min="26" max="26" width="7.75390625" style="0" customWidth="1"/>
    <col min="27" max="27" width="10.625" style="0" customWidth="1"/>
    <col min="28" max="28" width="7.375" style="0" customWidth="1"/>
    <col min="29" max="29" width="9.625" style="0" customWidth="1"/>
    <col min="30" max="30" width="7.375" style="0" customWidth="1"/>
    <col min="31" max="31" width="10.125" style="0" customWidth="1"/>
    <col min="32" max="32" width="8.75390625" style="0" customWidth="1"/>
    <col min="33" max="33" width="10.875" style="0" customWidth="1"/>
    <col min="34" max="34" width="8.625" style="0" customWidth="1"/>
    <col min="35" max="35" width="9.875" style="0" customWidth="1"/>
    <col min="36" max="36" width="9.25390625" style="0" customWidth="1"/>
    <col min="37" max="37" width="8.875" style="0" customWidth="1"/>
    <col min="38" max="38" width="7.125" style="0" customWidth="1"/>
    <col min="39" max="39" width="9.75390625" style="0" customWidth="1"/>
    <col min="40" max="41" width="8.125" style="0" customWidth="1"/>
    <col min="42" max="42" width="8.375" style="0" customWidth="1"/>
    <col min="43" max="43" width="9.00390625" style="0" customWidth="1"/>
    <col min="44" max="44" width="7.625" style="0" customWidth="1"/>
    <col min="45" max="45" width="8.875" style="0" customWidth="1"/>
    <col min="46" max="46" width="8.75390625" style="0" customWidth="1"/>
    <col min="47" max="47" width="9.00390625" style="0" customWidth="1"/>
    <col min="48" max="48" width="8.125" style="0" customWidth="1"/>
    <col min="49" max="49" width="10.375" style="0" customWidth="1"/>
    <col min="51" max="51" width="10.125" style="0" customWidth="1"/>
    <col min="52" max="52" width="8.75390625" style="0" customWidth="1"/>
    <col min="53" max="61" width="9.25390625" style="0" customWidth="1"/>
    <col min="63" max="65" width="9.375" style="0" customWidth="1"/>
    <col min="66" max="67" width="9.25390625" style="0" customWidth="1"/>
    <col min="68" max="69" width="13.00390625" style="0" customWidth="1"/>
    <col min="74" max="74" width="9.75390625" style="0" customWidth="1"/>
    <col min="75" max="75" width="10.875" style="0" customWidth="1"/>
    <col min="78" max="78" width="11.375" style="0" customWidth="1"/>
    <col min="79" max="79" width="10.875" style="0" customWidth="1"/>
    <col min="81" max="81" width="10.125" style="0" customWidth="1"/>
  </cols>
  <sheetData>
    <row r="2" spans="1:53" ht="13.5" customHeight="1">
      <c r="A2" s="840"/>
      <c r="B2" s="840"/>
      <c r="C2" s="840"/>
      <c r="D2" s="840"/>
      <c r="E2" s="840"/>
      <c r="F2" s="107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107"/>
      <c r="U2" s="40"/>
      <c r="V2" s="40"/>
      <c r="W2" s="40"/>
      <c r="AZ2" s="633"/>
      <c r="BA2" s="633"/>
    </row>
    <row r="3" spans="1:23" ht="19.5" customHeight="1">
      <c r="A3" s="40"/>
      <c r="B3" s="871" t="s">
        <v>212</v>
      </c>
      <c r="C3" s="871"/>
      <c r="D3" s="871"/>
      <c r="E3" s="871"/>
      <c r="F3" s="871"/>
      <c r="G3" s="871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</row>
    <row r="4" spans="1:69" ht="12.75">
      <c r="A4" s="841" t="s">
        <v>0</v>
      </c>
      <c r="B4" s="844" t="s">
        <v>40</v>
      </c>
      <c r="C4" s="844"/>
      <c r="D4" s="844"/>
      <c r="E4" s="844"/>
      <c r="F4" s="868" t="s">
        <v>2</v>
      </c>
      <c r="G4" s="869" t="s">
        <v>41</v>
      </c>
      <c r="H4" s="834" t="s">
        <v>93</v>
      </c>
      <c r="I4" s="835"/>
      <c r="J4" s="834" t="s">
        <v>93</v>
      </c>
      <c r="K4" s="835"/>
      <c r="L4" s="834" t="s">
        <v>93</v>
      </c>
      <c r="M4" s="835"/>
      <c r="N4" s="834" t="s">
        <v>93</v>
      </c>
      <c r="O4" s="835"/>
      <c r="P4" s="834" t="s">
        <v>93</v>
      </c>
      <c r="Q4" s="835"/>
      <c r="R4" s="834" t="s">
        <v>93</v>
      </c>
      <c r="S4" s="835"/>
      <c r="T4" s="834" t="s">
        <v>93</v>
      </c>
      <c r="U4" s="835"/>
      <c r="V4" s="834" t="s">
        <v>93</v>
      </c>
      <c r="W4" s="835"/>
      <c r="X4" s="834" t="s">
        <v>93</v>
      </c>
      <c r="Y4" s="835"/>
      <c r="Z4" s="877" t="s">
        <v>93</v>
      </c>
      <c r="AA4" s="870"/>
      <c r="AB4" s="834" t="s">
        <v>93</v>
      </c>
      <c r="AC4" s="835"/>
      <c r="AD4" s="834" t="s">
        <v>93</v>
      </c>
      <c r="AE4" s="835"/>
      <c r="AF4" s="834" t="s">
        <v>93</v>
      </c>
      <c r="AG4" s="835"/>
      <c r="AH4" s="834" t="s">
        <v>93</v>
      </c>
      <c r="AI4" s="835"/>
      <c r="AJ4" s="834" t="s">
        <v>93</v>
      </c>
      <c r="AK4" s="835"/>
      <c r="AL4" s="834" t="s">
        <v>93</v>
      </c>
      <c r="AM4" s="835"/>
      <c r="AN4" s="834" t="s">
        <v>93</v>
      </c>
      <c r="AO4" s="835"/>
      <c r="AP4" s="834" t="s">
        <v>93</v>
      </c>
      <c r="AQ4" s="835"/>
      <c r="AR4" s="2" t="s">
        <v>93</v>
      </c>
      <c r="AS4" s="2"/>
      <c r="AT4" s="834" t="s">
        <v>93</v>
      </c>
      <c r="AU4" s="835"/>
      <c r="AV4" s="834" t="s">
        <v>93</v>
      </c>
      <c r="AW4" s="835"/>
      <c r="AX4" s="834" t="s">
        <v>93</v>
      </c>
      <c r="AY4" s="835"/>
      <c r="AZ4" s="834" t="s">
        <v>93</v>
      </c>
      <c r="BA4" s="835"/>
      <c r="BB4" s="834" t="s">
        <v>93</v>
      </c>
      <c r="BC4" s="835"/>
      <c r="BD4" s="834" t="s">
        <v>93</v>
      </c>
      <c r="BE4" s="835"/>
      <c r="BF4" s="834" t="s">
        <v>93</v>
      </c>
      <c r="BG4" s="835"/>
      <c r="BH4" s="834" t="s">
        <v>93</v>
      </c>
      <c r="BI4" s="835"/>
      <c r="BJ4" s="161" t="s">
        <v>94</v>
      </c>
      <c r="BK4" s="308"/>
      <c r="BL4" s="834" t="s">
        <v>93</v>
      </c>
      <c r="BM4" s="835"/>
      <c r="BN4" s="834" t="s">
        <v>93</v>
      </c>
      <c r="BO4" s="835"/>
      <c r="BP4" s="834" t="s">
        <v>87</v>
      </c>
      <c r="BQ4" s="835"/>
    </row>
    <row r="5" spans="1:69" ht="12.75">
      <c r="A5" s="842"/>
      <c r="B5" s="844"/>
      <c r="C5" s="844"/>
      <c r="D5" s="844"/>
      <c r="E5" s="844"/>
      <c r="F5" s="868"/>
      <c r="G5" s="868"/>
      <c r="H5" s="870" t="s">
        <v>3</v>
      </c>
      <c r="I5" s="823"/>
      <c r="J5" s="823">
        <v>2</v>
      </c>
      <c r="K5" s="823"/>
      <c r="L5" s="823">
        <v>3</v>
      </c>
      <c r="M5" s="823"/>
      <c r="N5" s="823">
        <v>4</v>
      </c>
      <c r="O5" s="823"/>
      <c r="P5" s="823">
        <v>5</v>
      </c>
      <c r="Q5" s="823"/>
      <c r="R5" s="823">
        <v>6</v>
      </c>
      <c r="S5" s="823"/>
      <c r="T5" s="823">
        <v>7</v>
      </c>
      <c r="U5" s="823"/>
      <c r="V5" s="823">
        <v>8</v>
      </c>
      <c r="W5" s="823"/>
      <c r="X5" s="823">
        <v>9</v>
      </c>
      <c r="Y5" s="823"/>
      <c r="Z5" s="823">
        <v>11</v>
      </c>
      <c r="AA5" s="823"/>
      <c r="AB5" s="823">
        <v>12</v>
      </c>
      <c r="AC5" s="823"/>
      <c r="AD5" s="823">
        <v>13</v>
      </c>
      <c r="AE5" s="823"/>
      <c r="AF5" s="823">
        <v>14</v>
      </c>
      <c r="AG5" s="823"/>
      <c r="AH5" s="823">
        <v>15</v>
      </c>
      <c r="AI5" s="823"/>
      <c r="AJ5" s="823">
        <v>16</v>
      </c>
      <c r="AK5" s="823"/>
      <c r="AL5" s="823">
        <v>17</v>
      </c>
      <c r="AM5" s="823"/>
      <c r="AN5" s="823">
        <v>18</v>
      </c>
      <c r="AO5" s="823"/>
      <c r="AP5" s="823">
        <v>19</v>
      </c>
      <c r="AQ5" s="823"/>
      <c r="AR5" s="823">
        <v>20</v>
      </c>
      <c r="AS5" s="823"/>
      <c r="AT5" s="823">
        <v>21</v>
      </c>
      <c r="AU5" s="823"/>
      <c r="AV5" s="816">
        <v>25</v>
      </c>
      <c r="AW5" s="816"/>
      <c r="AX5" s="816">
        <v>26</v>
      </c>
      <c r="AY5" s="816"/>
      <c r="AZ5" s="816">
        <v>27</v>
      </c>
      <c r="BA5" s="816"/>
      <c r="BB5" s="823">
        <v>28</v>
      </c>
      <c r="BC5" s="823"/>
      <c r="BD5" s="823">
        <v>29</v>
      </c>
      <c r="BE5" s="823"/>
      <c r="BF5" s="823">
        <v>30</v>
      </c>
      <c r="BG5" s="823"/>
      <c r="BH5" s="823">
        <v>31</v>
      </c>
      <c r="BI5" s="823"/>
      <c r="BJ5" s="823">
        <v>32</v>
      </c>
      <c r="BK5" s="823"/>
      <c r="BL5" s="823">
        <v>33</v>
      </c>
      <c r="BM5" s="823"/>
      <c r="BN5" s="823">
        <v>34</v>
      </c>
      <c r="BO5" s="823"/>
      <c r="BP5" s="864" t="s">
        <v>4</v>
      </c>
      <c r="BQ5" s="864" t="s">
        <v>5</v>
      </c>
    </row>
    <row r="6" spans="1:69" ht="26.25" thickBot="1">
      <c r="A6" s="843"/>
      <c r="B6" s="845"/>
      <c r="C6" s="845"/>
      <c r="D6" s="845"/>
      <c r="E6" s="845"/>
      <c r="F6" s="868"/>
      <c r="G6" s="868"/>
      <c r="H6" s="4" t="s">
        <v>6</v>
      </c>
      <c r="I6" s="7" t="s">
        <v>7</v>
      </c>
      <c r="J6" s="4" t="s">
        <v>6</v>
      </c>
      <c r="K6" s="7" t="s">
        <v>7</v>
      </c>
      <c r="L6" s="4" t="s">
        <v>6</v>
      </c>
      <c r="M6" s="7" t="s">
        <v>7</v>
      </c>
      <c r="N6" s="4" t="s">
        <v>6</v>
      </c>
      <c r="O6" s="7" t="s">
        <v>7</v>
      </c>
      <c r="P6" s="4" t="s">
        <v>6</v>
      </c>
      <c r="Q6" s="7" t="s">
        <v>7</v>
      </c>
      <c r="R6" s="3" t="s">
        <v>6</v>
      </c>
      <c r="S6" s="7" t="s">
        <v>7</v>
      </c>
      <c r="T6" s="3" t="s">
        <v>6</v>
      </c>
      <c r="U6" s="7" t="s">
        <v>7</v>
      </c>
      <c r="V6" s="3" t="s">
        <v>6</v>
      </c>
      <c r="W6" s="7" t="s">
        <v>7</v>
      </c>
      <c r="X6" s="3" t="s">
        <v>6</v>
      </c>
      <c r="Y6" s="7" t="s">
        <v>7</v>
      </c>
      <c r="Z6" s="3" t="s">
        <v>6</v>
      </c>
      <c r="AA6" s="7" t="s">
        <v>7</v>
      </c>
      <c r="AB6" s="3" t="s">
        <v>6</v>
      </c>
      <c r="AC6" s="7" t="s">
        <v>7</v>
      </c>
      <c r="AD6" s="3" t="s">
        <v>6</v>
      </c>
      <c r="AE6" s="7" t="s">
        <v>7</v>
      </c>
      <c r="AF6" s="3" t="s">
        <v>6</v>
      </c>
      <c r="AG6" s="7" t="s">
        <v>7</v>
      </c>
      <c r="AH6" s="3" t="s">
        <v>6</v>
      </c>
      <c r="AI6" s="7" t="s">
        <v>7</v>
      </c>
      <c r="AJ6" s="3" t="s">
        <v>6</v>
      </c>
      <c r="AK6" s="7" t="s">
        <v>7</v>
      </c>
      <c r="AL6" s="3" t="s">
        <v>6</v>
      </c>
      <c r="AM6" s="7" t="s">
        <v>7</v>
      </c>
      <c r="AN6" s="3" t="s">
        <v>6</v>
      </c>
      <c r="AO6" s="7" t="s">
        <v>7</v>
      </c>
      <c r="AP6" s="3" t="s">
        <v>6</v>
      </c>
      <c r="AQ6" s="7" t="s">
        <v>7</v>
      </c>
      <c r="AR6" s="3" t="s">
        <v>6</v>
      </c>
      <c r="AS6" s="7" t="s">
        <v>7</v>
      </c>
      <c r="AT6" s="3" t="s">
        <v>6</v>
      </c>
      <c r="AU6" s="7" t="s">
        <v>7</v>
      </c>
      <c r="AV6" s="5" t="s">
        <v>6</v>
      </c>
      <c r="AW6" s="8" t="s">
        <v>7</v>
      </c>
      <c r="AX6" s="5" t="s">
        <v>6</v>
      </c>
      <c r="AY6" s="8" t="s">
        <v>7</v>
      </c>
      <c r="AZ6" s="5" t="s">
        <v>6</v>
      </c>
      <c r="BA6" s="8" t="s">
        <v>7</v>
      </c>
      <c r="BB6" s="3" t="s">
        <v>6</v>
      </c>
      <c r="BC6" s="7" t="s">
        <v>7</v>
      </c>
      <c r="BD6" s="3" t="s">
        <v>6</v>
      </c>
      <c r="BE6" s="7" t="s">
        <v>7</v>
      </c>
      <c r="BF6" s="3" t="s">
        <v>6</v>
      </c>
      <c r="BG6" s="7" t="s">
        <v>7</v>
      </c>
      <c r="BH6" s="3" t="s">
        <v>6</v>
      </c>
      <c r="BI6" s="7" t="s">
        <v>7</v>
      </c>
      <c r="BJ6" s="3" t="s">
        <v>6</v>
      </c>
      <c r="BK6" s="7" t="s">
        <v>7</v>
      </c>
      <c r="BL6" s="3" t="s">
        <v>6</v>
      </c>
      <c r="BM6" s="7" t="s">
        <v>7</v>
      </c>
      <c r="BN6" s="3" t="s">
        <v>6</v>
      </c>
      <c r="BO6" s="7" t="s">
        <v>7</v>
      </c>
      <c r="BP6" s="864"/>
      <c r="BQ6" s="864"/>
    </row>
    <row r="7" spans="1:69" ht="15.75" thickBot="1">
      <c r="A7" s="351"/>
      <c r="B7" s="831" t="s">
        <v>42</v>
      </c>
      <c r="C7" s="832"/>
      <c r="D7" s="832"/>
      <c r="E7" s="833"/>
      <c r="F7" s="355"/>
      <c r="G7" s="143"/>
      <c r="H7" s="184"/>
      <c r="I7" s="8"/>
      <c r="J7" s="5"/>
      <c r="K7" s="8"/>
      <c r="L7" s="5"/>
      <c r="M7" s="8"/>
      <c r="N7" s="5"/>
      <c r="O7" s="8"/>
      <c r="P7" s="5"/>
      <c r="Q7" s="8"/>
      <c r="R7" s="5"/>
      <c r="S7" s="8"/>
      <c r="T7" s="5"/>
      <c r="U7" s="8"/>
      <c r="V7" s="5"/>
      <c r="W7" s="8"/>
      <c r="X7" s="5"/>
      <c r="Y7" s="8"/>
      <c r="Z7" s="5"/>
      <c r="AA7" s="8"/>
      <c r="AB7" s="5"/>
      <c r="AC7" s="8"/>
      <c r="AD7" s="5"/>
      <c r="AE7" s="8"/>
      <c r="AF7" s="5"/>
      <c r="AG7" s="8"/>
      <c r="AH7" s="5"/>
      <c r="AI7" s="8"/>
      <c r="AJ7" s="5"/>
      <c r="AK7" s="8"/>
      <c r="AL7" s="5"/>
      <c r="AM7" s="8"/>
      <c r="AN7" s="5"/>
      <c r="AO7" s="8"/>
      <c r="AP7" s="5"/>
      <c r="AQ7" s="8"/>
      <c r="AR7" s="5"/>
      <c r="AS7" s="8"/>
      <c r="AT7" s="5"/>
      <c r="AU7" s="8"/>
      <c r="AV7" s="5"/>
      <c r="AW7" s="8"/>
      <c r="AX7" s="5"/>
      <c r="AY7" s="8"/>
      <c r="AZ7" s="5"/>
      <c r="BA7" s="8"/>
      <c r="BB7" s="5"/>
      <c r="BC7" s="8"/>
      <c r="BD7" s="5"/>
      <c r="BE7" s="8"/>
      <c r="BF7" s="5"/>
      <c r="BG7" s="8"/>
      <c r="BH7" s="5"/>
      <c r="BI7" s="8"/>
      <c r="BJ7" s="5"/>
      <c r="BK7" s="8"/>
      <c r="BL7" s="8"/>
      <c r="BM7" s="8"/>
      <c r="BN7" s="8"/>
      <c r="BO7" s="8"/>
      <c r="BP7" s="108"/>
      <c r="BQ7" s="108"/>
    </row>
    <row r="8" spans="1:69" ht="15" customHeight="1">
      <c r="A8" s="354">
        <v>1</v>
      </c>
      <c r="B8" s="836" t="s">
        <v>141</v>
      </c>
      <c r="C8" s="837"/>
      <c r="D8" s="837"/>
      <c r="E8" s="838"/>
      <c r="F8" s="86" t="s">
        <v>17</v>
      </c>
      <c r="G8" s="86">
        <v>7000</v>
      </c>
      <c r="H8" s="5"/>
      <c r="I8" s="8">
        <f>G8*H8</f>
        <v>0</v>
      </c>
      <c r="J8" s="5"/>
      <c r="K8" s="8">
        <f>G8*J8</f>
        <v>0</v>
      </c>
      <c r="L8" s="5"/>
      <c r="M8" s="8">
        <f>G8*L8</f>
        <v>0</v>
      </c>
      <c r="N8" s="5"/>
      <c r="O8" s="8">
        <f>G8*N8</f>
        <v>0</v>
      </c>
      <c r="P8" s="5"/>
      <c r="Q8" s="8">
        <f>G8*P8</f>
        <v>0</v>
      </c>
      <c r="R8" s="5"/>
      <c r="S8" s="8">
        <f>G8*R8</f>
        <v>0</v>
      </c>
      <c r="T8" s="5"/>
      <c r="U8" s="8">
        <f>G8*T8</f>
        <v>0</v>
      </c>
      <c r="V8" s="5"/>
      <c r="W8" s="8">
        <f>G8*V8</f>
        <v>0</v>
      </c>
      <c r="X8" s="5"/>
      <c r="Y8" s="8">
        <f>G8*X8</f>
        <v>0</v>
      </c>
      <c r="Z8" s="5"/>
      <c r="AA8" s="8">
        <f>G8*Z8</f>
        <v>0</v>
      </c>
      <c r="AB8" s="5"/>
      <c r="AC8" s="8">
        <f>G8*AB8</f>
        <v>0</v>
      </c>
      <c r="AD8" s="5"/>
      <c r="AE8" s="8">
        <f>G8*AD8</f>
        <v>0</v>
      </c>
      <c r="AF8" s="5"/>
      <c r="AG8" s="8">
        <f>G8*AF8</f>
        <v>0</v>
      </c>
      <c r="AH8" s="5"/>
      <c r="AI8" s="8">
        <f>G8*AH8</f>
        <v>0</v>
      </c>
      <c r="AJ8" s="5"/>
      <c r="AK8" s="8">
        <f>G8*AJ8</f>
        <v>0</v>
      </c>
      <c r="AL8" s="8"/>
      <c r="AM8" s="8">
        <f>G8*AL8</f>
        <v>0</v>
      </c>
      <c r="AN8" s="8"/>
      <c r="AO8" s="8">
        <f>G8*AN8</f>
        <v>0</v>
      </c>
      <c r="AP8" s="8"/>
      <c r="AQ8" s="8">
        <f>G8*AP8</f>
        <v>0</v>
      </c>
      <c r="AR8" s="8"/>
      <c r="AS8" s="8">
        <f>G8*AR8</f>
        <v>0</v>
      </c>
      <c r="AT8" s="8"/>
      <c r="AU8" s="8">
        <f>G8*AT8</f>
        <v>0</v>
      </c>
      <c r="AV8" s="8"/>
      <c r="AW8" s="8">
        <f>G8*AV8</f>
        <v>0</v>
      </c>
      <c r="AX8" s="8"/>
      <c r="AY8" s="8">
        <f>G8*AX8</f>
        <v>0</v>
      </c>
      <c r="AZ8" s="8"/>
      <c r="BA8" s="8">
        <f>G8*AZ8</f>
        <v>0</v>
      </c>
      <c r="BB8" s="8"/>
      <c r="BC8" s="8">
        <f>G8*BB8</f>
        <v>0</v>
      </c>
      <c r="BD8" s="5"/>
      <c r="BE8" s="8">
        <f>G8*BD8</f>
        <v>0</v>
      </c>
      <c r="BF8" s="5"/>
      <c r="BG8" s="8">
        <f>G8*BF8</f>
        <v>0</v>
      </c>
      <c r="BH8" s="5"/>
      <c r="BI8" s="8">
        <f>G8*BH8</f>
        <v>0</v>
      </c>
      <c r="BJ8" s="5"/>
      <c r="BK8" s="8">
        <f>G8*BJ8</f>
        <v>0</v>
      </c>
      <c r="BL8" s="8"/>
      <c r="BM8" s="8">
        <f>G8*BL8</f>
        <v>0</v>
      </c>
      <c r="BN8" s="5"/>
      <c r="BO8" s="8">
        <f>G8*BN8</f>
        <v>0</v>
      </c>
      <c r="BP8" s="8">
        <f>H8+J8+L8+N8+P8+R8+T8+V8+X8+Z8+AB8+AD8+AF8+AH8+AJ8+AL8+AN8+AP8+AR8+AT8+AV8+AX8+AZ8+BB8+BD8+BF8+BH8+BJ8+BL8+BN8</f>
        <v>0</v>
      </c>
      <c r="BQ8" s="8">
        <f>I8+K8+M8+O8+Q8+S8+U8+W8+Y8+AA8+AC8+AE8+AG8+AI8+AK8+AM8+AO8+AQ8+AS8+AU8+AW8+AY8+BA8+BC8+BE8+BG8+BI8+BK8+BM8+BO8</f>
        <v>0</v>
      </c>
    </row>
    <row r="9" spans="1:69" ht="17.25" customHeight="1">
      <c r="A9" s="173">
        <v>2</v>
      </c>
      <c r="B9" s="817" t="s">
        <v>99</v>
      </c>
      <c r="C9" s="818"/>
      <c r="D9" s="818"/>
      <c r="E9" s="819"/>
      <c r="F9" s="86" t="s">
        <v>43</v>
      </c>
      <c r="G9" s="86">
        <v>9500</v>
      </c>
      <c r="H9" s="5"/>
      <c r="I9" s="8">
        <f aca="true" t="shared" si="0" ref="I9:I60">G9*H9</f>
        <v>0</v>
      </c>
      <c r="J9" s="5"/>
      <c r="K9" s="8">
        <f aca="true" t="shared" si="1" ref="K9:K60">G9*J9</f>
        <v>0</v>
      </c>
      <c r="L9" s="5"/>
      <c r="M9" s="8">
        <f aca="true" t="shared" si="2" ref="M9:M60">G9*L9</f>
        <v>0</v>
      </c>
      <c r="N9" s="5"/>
      <c r="O9" s="8">
        <f aca="true" t="shared" si="3" ref="O9:O60">G9*N9</f>
        <v>0</v>
      </c>
      <c r="P9" s="5"/>
      <c r="Q9" s="8">
        <f aca="true" t="shared" si="4" ref="Q9:Q60">G9*P9</f>
        <v>0</v>
      </c>
      <c r="R9" s="5"/>
      <c r="S9" s="8">
        <f aca="true" t="shared" si="5" ref="S9:S60">G9*R9</f>
        <v>0</v>
      </c>
      <c r="T9" s="5"/>
      <c r="U9" s="8">
        <f aca="true" t="shared" si="6" ref="U9:U60">G9*T9</f>
        <v>0</v>
      </c>
      <c r="V9" s="5"/>
      <c r="W9" s="8">
        <f aca="true" t="shared" si="7" ref="W9:W60">G9*V9</f>
        <v>0</v>
      </c>
      <c r="X9" s="5"/>
      <c r="Y9" s="8">
        <f aca="true" t="shared" si="8" ref="Y9:Y60">G9*X9</f>
        <v>0</v>
      </c>
      <c r="Z9" s="5"/>
      <c r="AA9" s="8">
        <f aca="true" t="shared" si="9" ref="AA9:AA60">G9*Z9</f>
        <v>0</v>
      </c>
      <c r="AB9" s="5"/>
      <c r="AC9" s="8">
        <f aca="true" t="shared" si="10" ref="AC9:AC60">G9*AB9</f>
        <v>0</v>
      </c>
      <c r="AD9" s="5"/>
      <c r="AE9" s="8">
        <f aca="true" t="shared" si="11" ref="AE9:AE60">G9*AD9</f>
        <v>0</v>
      </c>
      <c r="AF9" s="5"/>
      <c r="AG9" s="8">
        <f aca="true" t="shared" si="12" ref="AG9:AG60">G9*AF9</f>
        <v>0</v>
      </c>
      <c r="AH9" s="5"/>
      <c r="AI9" s="8">
        <f aca="true" t="shared" si="13" ref="AI9:AI60">G9*AH9</f>
        <v>0</v>
      </c>
      <c r="AJ9" s="5"/>
      <c r="AK9" s="8">
        <f aca="true" t="shared" si="14" ref="AK9:AK60">G9*AJ9</f>
        <v>0</v>
      </c>
      <c r="AL9" s="5"/>
      <c r="AM9" s="8">
        <f aca="true" t="shared" si="15" ref="AM9:AM60">G9*AL9</f>
        <v>0</v>
      </c>
      <c r="AN9" s="5"/>
      <c r="AO9" s="8">
        <f aca="true" t="shared" si="16" ref="AO9:AO60">G9*AN9</f>
        <v>0</v>
      </c>
      <c r="AP9" s="5"/>
      <c r="AQ9" s="8">
        <f aca="true" t="shared" si="17" ref="AQ9:AQ60">G9*AP9</f>
        <v>0</v>
      </c>
      <c r="AR9" s="5"/>
      <c r="AS9" s="8">
        <f aca="true" t="shared" si="18" ref="AS9:AS60">G9*AR9</f>
        <v>0</v>
      </c>
      <c r="AT9" s="5"/>
      <c r="AU9" s="8">
        <f aca="true" t="shared" si="19" ref="AU9:AU60">G9*AT9</f>
        <v>0</v>
      </c>
      <c r="AV9" s="5"/>
      <c r="AW9" s="8">
        <f aca="true" t="shared" si="20" ref="AW9:AW60">G9*AV9</f>
        <v>0</v>
      </c>
      <c r="AX9" s="5"/>
      <c r="AY9" s="8">
        <f aca="true" t="shared" si="21" ref="AY9:AY60">G9*AX9</f>
        <v>0</v>
      </c>
      <c r="AZ9" s="5"/>
      <c r="BA9" s="8">
        <f aca="true" t="shared" si="22" ref="BA9:BA60">G9*AZ9</f>
        <v>0</v>
      </c>
      <c r="BB9" s="5"/>
      <c r="BC9" s="8">
        <f aca="true" t="shared" si="23" ref="BC9:BC60">G9*BB9</f>
        <v>0</v>
      </c>
      <c r="BD9" s="5"/>
      <c r="BE9" s="8">
        <f aca="true" t="shared" si="24" ref="BE9:BE60">G9*BD9</f>
        <v>0</v>
      </c>
      <c r="BF9" s="5"/>
      <c r="BG9" s="8">
        <f aca="true" t="shared" si="25" ref="BG9:BG60">G9*BF9</f>
        <v>0</v>
      </c>
      <c r="BH9" s="5"/>
      <c r="BI9" s="8">
        <f aca="true" t="shared" si="26" ref="BI9:BI60">G9*BH9</f>
        <v>0</v>
      </c>
      <c r="BJ9" s="5"/>
      <c r="BK9" s="8">
        <f aca="true" t="shared" si="27" ref="BK9:BK60">G9*BJ9</f>
        <v>0</v>
      </c>
      <c r="BL9" s="5"/>
      <c r="BM9" s="8">
        <f aca="true" t="shared" si="28" ref="BM9:BM60">G9*BL9</f>
        <v>0</v>
      </c>
      <c r="BN9" s="5"/>
      <c r="BO9" s="8">
        <f aca="true" t="shared" si="29" ref="BO9:BO60">G9*BN9</f>
        <v>0</v>
      </c>
      <c r="BP9" s="8">
        <f aca="true" t="shared" si="30" ref="BP9:BP64">H9+J9+L9+N9+P9+R9+T9+V9+X9+Z9+AB9+AD9+AF9+AH9+AJ9+AL9+AN9+AP9+AR9+AT9+AV9+AX9+AZ9+BB9+BD9+BF9+BH9+BJ9+BL9+BN9</f>
        <v>0</v>
      </c>
      <c r="BQ9" s="8">
        <f aca="true" t="shared" si="31" ref="BQ9:BQ64">I9+K9+M9+O9+Q9+S9+U9+W9+Y9+AA9+AC9+AE9+AG9+AI9+AK9+AM9+AO9+AQ9+AS9+AU9+AW9+AY9+BA9+BC9+BE9+BG9+BI9+BK9+BM9+BO9</f>
        <v>0</v>
      </c>
    </row>
    <row r="10" spans="1:69" ht="17.25" customHeight="1">
      <c r="A10" s="173">
        <v>3</v>
      </c>
      <c r="B10" s="813" t="s">
        <v>172</v>
      </c>
      <c r="C10" s="814"/>
      <c r="D10" s="814"/>
      <c r="E10" s="815"/>
      <c r="F10" s="86" t="s">
        <v>44</v>
      </c>
      <c r="G10" s="86">
        <v>350</v>
      </c>
      <c r="H10" s="5"/>
      <c r="I10" s="8">
        <f t="shared" si="0"/>
        <v>0</v>
      </c>
      <c r="J10" s="5"/>
      <c r="K10" s="8">
        <f t="shared" si="1"/>
        <v>0</v>
      </c>
      <c r="L10" s="5"/>
      <c r="M10" s="8">
        <f t="shared" si="2"/>
        <v>0</v>
      </c>
      <c r="N10" s="5"/>
      <c r="O10" s="8">
        <f t="shared" si="3"/>
        <v>0</v>
      </c>
      <c r="P10" s="5"/>
      <c r="Q10" s="8">
        <f t="shared" si="4"/>
        <v>0</v>
      </c>
      <c r="R10" s="5"/>
      <c r="S10" s="8">
        <f t="shared" si="5"/>
        <v>0</v>
      </c>
      <c r="T10" s="5"/>
      <c r="U10" s="8">
        <f t="shared" si="6"/>
        <v>0</v>
      </c>
      <c r="V10" s="5"/>
      <c r="W10" s="8">
        <f t="shared" si="7"/>
        <v>0</v>
      </c>
      <c r="X10" s="5"/>
      <c r="Y10" s="8">
        <f t="shared" si="8"/>
        <v>0</v>
      </c>
      <c r="Z10" s="5"/>
      <c r="AA10" s="8">
        <f t="shared" si="9"/>
        <v>0</v>
      </c>
      <c r="AB10" s="5"/>
      <c r="AC10" s="8">
        <f t="shared" si="10"/>
        <v>0</v>
      </c>
      <c r="AD10" s="5"/>
      <c r="AE10" s="8">
        <f t="shared" si="11"/>
        <v>0</v>
      </c>
      <c r="AF10" s="5"/>
      <c r="AG10" s="8">
        <f t="shared" si="12"/>
        <v>0</v>
      </c>
      <c r="AH10" s="5"/>
      <c r="AI10" s="8">
        <f t="shared" si="13"/>
        <v>0</v>
      </c>
      <c r="AJ10" s="5"/>
      <c r="AK10" s="8">
        <f t="shared" si="14"/>
        <v>0</v>
      </c>
      <c r="AL10" s="5"/>
      <c r="AM10" s="8">
        <f t="shared" si="15"/>
        <v>0</v>
      </c>
      <c r="AN10" s="5"/>
      <c r="AO10" s="8">
        <f t="shared" si="16"/>
        <v>0</v>
      </c>
      <c r="AP10" s="5"/>
      <c r="AQ10" s="8">
        <f t="shared" si="17"/>
        <v>0</v>
      </c>
      <c r="AR10" s="5"/>
      <c r="AS10" s="8">
        <f t="shared" si="18"/>
        <v>0</v>
      </c>
      <c r="AT10" s="5"/>
      <c r="AU10" s="8">
        <f t="shared" si="19"/>
        <v>0</v>
      </c>
      <c r="AV10" s="5"/>
      <c r="AW10" s="8">
        <f t="shared" si="20"/>
        <v>0</v>
      </c>
      <c r="AX10" s="5"/>
      <c r="AY10" s="8">
        <f t="shared" si="21"/>
        <v>0</v>
      </c>
      <c r="AZ10" s="5"/>
      <c r="BA10" s="8">
        <f t="shared" si="22"/>
        <v>0</v>
      </c>
      <c r="BB10" s="5"/>
      <c r="BC10" s="8">
        <f t="shared" si="23"/>
        <v>0</v>
      </c>
      <c r="BD10" s="5"/>
      <c r="BE10" s="8">
        <f t="shared" si="24"/>
        <v>0</v>
      </c>
      <c r="BF10" s="5"/>
      <c r="BG10" s="8">
        <f t="shared" si="25"/>
        <v>0</v>
      </c>
      <c r="BH10" s="5"/>
      <c r="BI10" s="8">
        <f t="shared" si="26"/>
        <v>0</v>
      </c>
      <c r="BJ10" s="5"/>
      <c r="BK10" s="8">
        <f t="shared" si="27"/>
        <v>0</v>
      </c>
      <c r="BL10" s="5"/>
      <c r="BM10" s="8">
        <f t="shared" si="28"/>
        <v>0</v>
      </c>
      <c r="BN10" s="5"/>
      <c r="BO10" s="8">
        <f t="shared" si="29"/>
        <v>0</v>
      </c>
      <c r="BP10" s="8">
        <f t="shared" si="30"/>
        <v>0</v>
      </c>
      <c r="BQ10" s="8">
        <f t="shared" si="31"/>
        <v>0</v>
      </c>
    </row>
    <row r="11" spans="1:69" ht="15" customHeight="1">
      <c r="A11" s="173">
        <v>4</v>
      </c>
      <c r="B11" s="813" t="s">
        <v>171</v>
      </c>
      <c r="C11" s="814"/>
      <c r="D11" s="814"/>
      <c r="E11" s="815"/>
      <c r="F11" s="86" t="s">
        <v>44</v>
      </c>
      <c r="G11" s="86">
        <v>60</v>
      </c>
      <c r="H11" s="5"/>
      <c r="I11" s="8">
        <f t="shared" si="0"/>
        <v>0</v>
      </c>
      <c r="J11" s="5"/>
      <c r="K11" s="8">
        <f t="shared" si="1"/>
        <v>0</v>
      </c>
      <c r="L11" s="5"/>
      <c r="M11" s="8">
        <f t="shared" si="2"/>
        <v>0</v>
      </c>
      <c r="N11" s="5"/>
      <c r="O11" s="8">
        <f t="shared" si="3"/>
        <v>0</v>
      </c>
      <c r="P11" s="5"/>
      <c r="Q11" s="8">
        <f t="shared" si="4"/>
        <v>0</v>
      </c>
      <c r="R11" s="5"/>
      <c r="S11" s="8">
        <f t="shared" si="5"/>
        <v>0</v>
      </c>
      <c r="T11" s="5"/>
      <c r="U11" s="8">
        <f t="shared" si="6"/>
        <v>0</v>
      </c>
      <c r="V11" s="5"/>
      <c r="W11" s="8">
        <f t="shared" si="7"/>
        <v>0</v>
      </c>
      <c r="X11" s="5"/>
      <c r="Y11" s="8">
        <f t="shared" si="8"/>
        <v>0</v>
      </c>
      <c r="Z11" s="5"/>
      <c r="AA11" s="8">
        <f t="shared" si="9"/>
        <v>0</v>
      </c>
      <c r="AB11" s="5"/>
      <c r="AC11" s="8">
        <f t="shared" si="10"/>
        <v>0</v>
      </c>
      <c r="AD11" s="5"/>
      <c r="AE11" s="8">
        <f t="shared" si="11"/>
        <v>0</v>
      </c>
      <c r="AF11" s="5"/>
      <c r="AG11" s="8">
        <f t="shared" si="12"/>
        <v>0</v>
      </c>
      <c r="AH11" s="5"/>
      <c r="AI11" s="8">
        <f t="shared" si="13"/>
        <v>0</v>
      </c>
      <c r="AJ11" s="5"/>
      <c r="AK11" s="8">
        <f t="shared" si="14"/>
        <v>0</v>
      </c>
      <c r="AL11" s="5"/>
      <c r="AM11" s="8">
        <f t="shared" si="15"/>
        <v>0</v>
      </c>
      <c r="AN11" s="5"/>
      <c r="AO11" s="8">
        <f t="shared" si="16"/>
        <v>0</v>
      </c>
      <c r="AP11" s="5"/>
      <c r="AQ11" s="8">
        <f t="shared" si="17"/>
        <v>0</v>
      </c>
      <c r="AR11" s="5"/>
      <c r="AS11" s="8">
        <f t="shared" si="18"/>
        <v>0</v>
      </c>
      <c r="AT11" s="5"/>
      <c r="AU11" s="8">
        <f t="shared" si="19"/>
        <v>0</v>
      </c>
      <c r="AV11" s="5"/>
      <c r="AW11" s="8">
        <f t="shared" si="20"/>
        <v>0</v>
      </c>
      <c r="AX11" s="5"/>
      <c r="AY11" s="8">
        <f t="shared" si="21"/>
        <v>0</v>
      </c>
      <c r="AZ11" s="5"/>
      <c r="BA11" s="8">
        <f t="shared" si="22"/>
        <v>0</v>
      </c>
      <c r="BB11" s="5"/>
      <c r="BC11" s="8">
        <f t="shared" si="23"/>
        <v>0</v>
      </c>
      <c r="BD11" s="5"/>
      <c r="BE11" s="8">
        <f t="shared" si="24"/>
        <v>0</v>
      </c>
      <c r="BF11" s="5"/>
      <c r="BG11" s="8">
        <f t="shared" si="25"/>
        <v>0</v>
      </c>
      <c r="BH11" s="5"/>
      <c r="BI11" s="8">
        <f t="shared" si="26"/>
        <v>0</v>
      </c>
      <c r="BJ11" s="5"/>
      <c r="BK11" s="8">
        <f t="shared" si="27"/>
        <v>0</v>
      </c>
      <c r="BL11" s="5"/>
      <c r="BM11" s="8">
        <f t="shared" si="28"/>
        <v>0</v>
      </c>
      <c r="BN11" s="5"/>
      <c r="BO11" s="8">
        <f t="shared" si="29"/>
        <v>0</v>
      </c>
      <c r="BP11" s="8">
        <f t="shared" si="30"/>
        <v>0</v>
      </c>
      <c r="BQ11" s="8">
        <f t="shared" si="31"/>
        <v>0</v>
      </c>
    </row>
    <row r="12" spans="1:69" ht="15.75" customHeight="1">
      <c r="A12" s="173">
        <v>5</v>
      </c>
      <c r="B12" s="813" t="s">
        <v>71</v>
      </c>
      <c r="C12" s="814"/>
      <c r="D12" s="814"/>
      <c r="E12" s="815"/>
      <c r="F12" s="86" t="s">
        <v>44</v>
      </c>
      <c r="G12" s="86">
        <v>900</v>
      </c>
      <c r="H12" s="5"/>
      <c r="I12" s="8">
        <f t="shared" si="0"/>
        <v>0</v>
      </c>
      <c r="J12" s="5"/>
      <c r="K12" s="8">
        <f t="shared" si="1"/>
        <v>0</v>
      </c>
      <c r="L12" s="5"/>
      <c r="M12" s="8">
        <f t="shared" si="2"/>
        <v>0</v>
      </c>
      <c r="N12" s="5"/>
      <c r="O12" s="8">
        <f t="shared" si="3"/>
        <v>0</v>
      </c>
      <c r="P12" s="5"/>
      <c r="Q12" s="8">
        <f t="shared" si="4"/>
        <v>0</v>
      </c>
      <c r="R12" s="5"/>
      <c r="S12" s="8">
        <f t="shared" si="5"/>
        <v>0</v>
      </c>
      <c r="T12" s="5"/>
      <c r="U12" s="8">
        <f t="shared" si="6"/>
        <v>0</v>
      </c>
      <c r="V12" s="5"/>
      <c r="W12" s="8">
        <f t="shared" si="7"/>
        <v>0</v>
      </c>
      <c r="X12" s="5"/>
      <c r="Y12" s="8">
        <f t="shared" si="8"/>
        <v>0</v>
      </c>
      <c r="Z12" s="5"/>
      <c r="AA12" s="8">
        <f t="shared" si="9"/>
        <v>0</v>
      </c>
      <c r="AB12" s="5"/>
      <c r="AC12" s="8">
        <f t="shared" si="10"/>
        <v>0</v>
      </c>
      <c r="AD12" s="5"/>
      <c r="AE12" s="8">
        <f t="shared" si="11"/>
        <v>0</v>
      </c>
      <c r="AF12" s="5"/>
      <c r="AG12" s="8">
        <f t="shared" si="12"/>
        <v>0</v>
      </c>
      <c r="AH12" s="5"/>
      <c r="AI12" s="8">
        <f t="shared" si="13"/>
        <v>0</v>
      </c>
      <c r="AJ12" s="5"/>
      <c r="AK12" s="8">
        <f t="shared" si="14"/>
        <v>0</v>
      </c>
      <c r="AL12" s="5"/>
      <c r="AM12" s="8">
        <f t="shared" si="15"/>
        <v>0</v>
      </c>
      <c r="AN12" s="5"/>
      <c r="AO12" s="8">
        <f t="shared" si="16"/>
        <v>0</v>
      </c>
      <c r="AP12" s="5"/>
      <c r="AQ12" s="8">
        <f t="shared" si="17"/>
        <v>0</v>
      </c>
      <c r="AR12" s="5"/>
      <c r="AS12" s="8">
        <f t="shared" si="18"/>
        <v>0</v>
      </c>
      <c r="AT12" s="5"/>
      <c r="AU12" s="8">
        <f t="shared" si="19"/>
        <v>0</v>
      </c>
      <c r="AV12" s="5"/>
      <c r="AW12" s="8">
        <f t="shared" si="20"/>
        <v>0</v>
      </c>
      <c r="AX12" s="5"/>
      <c r="AY12" s="8">
        <f t="shared" si="21"/>
        <v>0</v>
      </c>
      <c r="AZ12" s="5"/>
      <c r="BA12" s="8">
        <f t="shared" si="22"/>
        <v>0</v>
      </c>
      <c r="BB12" s="5"/>
      <c r="BC12" s="8">
        <f t="shared" si="23"/>
        <v>0</v>
      </c>
      <c r="BD12" s="5"/>
      <c r="BE12" s="8">
        <f t="shared" si="24"/>
        <v>0</v>
      </c>
      <c r="BF12" s="5"/>
      <c r="BG12" s="8">
        <f t="shared" si="25"/>
        <v>0</v>
      </c>
      <c r="BH12" s="5"/>
      <c r="BI12" s="8">
        <f t="shared" si="26"/>
        <v>0</v>
      </c>
      <c r="BJ12" s="5"/>
      <c r="BK12" s="8">
        <f t="shared" si="27"/>
        <v>0</v>
      </c>
      <c r="BL12" s="5"/>
      <c r="BM12" s="8">
        <f t="shared" si="28"/>
        <v>0</v>
      </c>
      <c r="BN12" s="5"/>
      <c r="BO12" s="8">
        <f t="shared" si="29"/>
        <v>0</v>
      </c>
      <c r="BP12" s="8">
        <f t="shared" si="30"/>
        <v>0</v>
      </c>
      <c r="BQ12" s="8">
        <f t="shared" si="31"/>
        <v>0</v>
      </c>
    </row>
    <row r="13" spans="1:69" ht="16.5" customHeight="1">
      <c r="A13" s="173">
        <v>6</v>
      </c>
      <c r="B13" s="813" t="s">
        <v>162</v>
      </c>
      <c r="C13" s="814"/>
      <c r="D13" s="814"/>
      <c r="E13" s="815"/>
      <c r="F13" s="86" t="s">
        <v>100</v>
      </c>
      <c r="G13" s="86"/>
      <c r="H13" s="5"/>
      <c r="I13" s="8">
        <f t="shared" si="0"/>
        <v>0</v>
      </c>
      <c r="J13" s="5"/>
      <c r="K13" s="8">
        <f t="shared" si="1"/>
        <v>0</v>
      </c>
      <c r="L13" s="5"/>
      <c r="M13" s="8">
        <f t="shared" si="2"/>
        <v>0</v>
      </c>
      <c r="N13" s="5"/>
      <c r="O13" s="8">
        <f t="shared" si="3"/>
        <v>0</v>
      </c>
      <c r="P13" s="5"/>
      <c r="Q13" s="8">
        <f t="shared" si="4"/>
        <v>0</v>
      </c>
      <c r="R13" s="5"/>
      <c r="S13" s="8">
        <f t="shared" si="5"/>
        <v>0</v>
      </c>
      <c r="T13" s="5"/>
      <c r="U13" s="8">
        <f t="shared" si="6"/>
        <v>0</v>
      </c>
      <c r="V13" s="5"/>
      <c r="W13" s="8">
        <f t="shared" si="7"/>
        <v>0</v>
      </c>
      <c r="X13" s="5"/>
      <c r="Y13" s="8">
        <f t="shared" si="8"/>
        <v>0</v>
      </c>
      <c r="Z13" s="5"/>
      <c r="AA13" s="8">
        <f t="shared" si="9"/>
        <v>0</v>
      </c>
      <c r="AB13" s="5"/>
      <c r="AC13" s="8">
        <f t="shared" si="10"/>
        <v>0</v>
      </c>
      <c r="AD13" s="5"/>
      <c r="AE13" s="8">
        <f t="shared" si="11"/>
        <v>0</v>
      </c>
      <c r="AF13" s="5"/>
      <c r="AG13" s="8">
        <f t="shared" si="12"/>
        <v>0</v>
      </c>
      <c r="AH13" s="5"/>
      <c r="AI13" s="8">
        <f t="shared" si="13"/>
        <v>0</v>
      </c>
      <c r="AJ13" s="5"/>
      <c r="AK13" s="8">
        <f t="shared" si="14"/>
        <v>0</v>
      </c>
      <c r="AL13" s="5"/>
      <c r="AM13" s="8">
        <f t="shared" si="15"/>
        <v>0</v>
      </c>
      <c r="AN13" s="5"/>
      <c r="AO13" s="8">
        <f t="shared" si="16"/>
        <v>0</v>
      </c>
      <c r="AP13" s="5"/>
      <c r="AQ13" s="8">
        <f t="shared" si="17"/>
        <v>0</v>
      </c>
      <c r="AR13" s="5"/>
      <c r="AS13" s="8">
        <f t="shared" si="18"/>
        <v>0</v>
      </c>
      <c r="AT13" s="5"/>
      <c r="AU13" s="8">
        <f t="shared" si="19"/>
        <v>0</v>
      </c>
      <c r="AV13" s="5"/>
      <c r="AW13" s="8">
        <f t="shared" si="20"/>
        <v>0</v>
      </c>
      <c r="AX13" s="5"/>
      <c r="AY13" s="8">
        <f t="shared" si="21"/>
        <v>0</v>
      </c>
      <c r="AZ13" s="5"/>
      <c r="BA13" s="8">
        <f t="shared" si="22"/>
        <v>0</v>
      </c>
      <c r="BB13" s="5"/>
      <c r="BC13" s="8">
        <f t="shared" si="23"/>
        <v>0</v>
      </c>
      <c r="BD13" s="5"/>
      <c r="BE13" s="8">
        <f t="shared" si="24"/>
        <v>0</v>
      </c>
      <c r="BF13" s="5"/>
      <c r="BG13" s="8">
        <f t="shared" si="25"/>
        <v>0</v>
      </c>
      <c r="BH13" s="5"/>
      <c r="BI13" s="8">
        <f t="shared" si="26"/>
        <v>0</v>
      </c>
      <c r="BJ13" s="5"/>
      <c r="BK13" s="8">
        <f t="shared" si="27"/>
        <v>0</v>
      </c>
      <c r="BL13" s="5"/>
      <c r="BM13" s="8">
        <f t="shared" si="28"/>
        <v>0</v>
      </c>
      <c r="BN13" s="5"/>
      <c r="BO13" s="8">
        <f t="shared" si="29"/>
        <v>0</v>
      </c>
      <c r="BP13" s="8">
        <f t="shared" si="30"/>
        <v>0</v>
      </c>
      <c r="BQ13" s="8">
        <f t="shared" si="31"/>
        <v>0</v>
      </c>
    </row>
    <row r="14" spans="1:69" ht="16.5" customHeight="1">
      <c r="A14" s="173">
        <v>7</v>
      </c>
      <c r="B14" s="813" t="s">
        <v>170</v>
      </c>
      <c r="C14" s="814"/>
      <c r="D14" s="814"/>
      <c r="E14" s="815"/>
      <c r="F14" s="86" t="s">
        <v>44</v>
      </c>
      <c r="G14" s="86">
        <v>400</v>
      </c>
      <c r="H14" s="5"/>
      <c r="I14" s="8">
        <f t="shared" si="0"/>
        <v>0</v>
      </c>
      <c r="J14" s="5"/>
      <c r="K14" s="8">
        <f t="shared" si="1"/>
        <v>0</v>
      </c>
      <c r="L14" s="5">
        <v>100</v>
      </c>
      <c r="M14" s="8">
        <f t="shared" si="2"/>
        <v>40000</v>
      </c>
      <c r="N14" s="5">
        <v>100</v>
      </c>
      <c r="O14" s="8">
        <f t="shared" si="3"/>
        <v>40000</v>
      </c>
      <c r="P14" s="5"/>
      <c r="Q14" s="8">
        <f t="shared" si="4"/>
        <v>0</v>
      </c>
      <c r="R14" s="5">
        <v>100</v>
      </c>
      <c r="S14" s="8">
        <f t="shared" si="5"/>
        <v>40000</v>
      </c>
      <c r="T14" s="5"/>
      <c r="U14" s="8">
        <f t="shared" si="6"/>
        <v>0</v>
      </c>
      <c r="V14" s="5"/>
      <c r="W14" s="8">
        <f t="shared" si="7"/>
        <v>0</v>
      </c>
      <c r="X14" s="5"/>
      <c r="Y14" s="8">
        <f t="shared" si="8"/>
        <v>0</v>
      </c>
      <c r="Z14" s="5">
        <v>100</v>
      </c>
      <c r="AA14" s="8">
        <f t="shared" si="9"/>
        <v>40000</v>
      </c>
      <c r="AB14" s="5"/>
      <c r="AC14" s="8">
        <f t="shared" si="10"/>
        <v>0</v>
      </c>
      <c r="AD14" s="5"/>
      <c r="AE14" s="8">
        <f t="shared" si="11"/>
        <v>0</v>
      </c>
      <c r="AF14" s="5">
        <v>100</v>
      </c>
      <c r="AG14" s="8">
        <f t="shared" si="12"/>
        <v>40000</v>
      </c>
      <c r="AH14" s="5"/>
      <c r="AI14" s="8">
        <f t="shared" si="13"/>
        <v>0</v>
      </c>
      <c r="AJ14" s="5"/>
      <c r="AK14" s="8">
        <f t="shared" si="14"/>
        <v>0</v>
      </c>
      <c r="AL14" s="5">
        <v>100</v>
      </c>
      <c r="AM14" s="8">
        <f t="shared" si="15"/>
        <v>40000</v>
      </c>
      <c r="AN14" s="5"/>
      <c r="AO14" s="8">
        <f t="shared" si="16"/>
        <v>0</v>
      </c>
      <c r="AP14" s="5"/>
      <c r="AQ14" s="8">
        <f t="shared" si="17"/>
        <v>0</v>
      </c>
      <c r="AR14" s="5"/>
      <c r="AS14" s="8">
        <f t="shared" si="18"/>
        <v>0</v>
      </c>
      <c r="AT14" s="5"/>
      <c r="AU14" s="8">
        <f t="shared" si="19"/>
        <v>0</v>
      </c>
      <c r="AV14" s="5"/>
      <c r="AW14" s="8">
        <f t="shared" si="20"/>
        <v>0</v>
      </c>
      <c r="AX14" s="5"/>
      <c r="AY14" s="8">
        <f t="shared" si="21"/>
        <v>0</v>
      </c>
      <c r="AZ14" s="595">
        <f>100</f>
        <v>100</v>
      </c>
      <c r="BA14" s="596">
        <f t="shared" si="22"/>
        <v>40000</v>
      </c>
      <c r="BB14" s="595">
        <f>100*0</f>
        <v>0</v>
      </c>
      <c r="BC14" s="596">
        <f t="shared" si="23"/>
        <v>0</v>
      </c>
      <c r="BD14" s="5"/>
      <c r="BE14" s="8">
        <f t="shared" si="24"/>
        <v>0</v>
      </c>
      <c r="BF14" s="5"/>
      <c r="BG14" s="8">
        <f t="shared" si="25"/>
        <v>0</v>
      </c>
      <c r="BH14" s="5"/>
      <c r="BI14" s="8">
        <f t="shared" si="26"/>
        <v>0</v>
      </c>
      <c r="BJ14" s="5"/>
      <c r="BK14" s="8">
        <f t="shared" si="27"/>
        <v>0</v>
      </c>
      <c r="BL14" s="5"/>
      <c r="BM14" s="8">
        <f t="shared" si="28"/>
        <v>0</v>
      </c>
      <c r="BN14" s="5"/>
      <c r="BO14" s="8">
        <f t="shared" si="29"/>
        <v>0</v>
      </c>
      <c r="BP14" s="8">
        <f t="shared" si="30"/>
        <v>700</v>
      </c>
      <c r="BQ14" s="8">
        <f t="shared" si="31"/>
        <v>280000</v>
      </c>
    </row>
    <row r="15" spans="1:69" ht="15.75" customHeight="1" thickBot="1">
      <c r="A15" s="353">
        <v>8</v>
      </c>
      <c r="B15" s="820" t="s">
        <v>98</v>
      </c>
      <c r="C15" s="854"/>
      <c r="D15" s="854"/>
      <c r="E15" s="855"/>
      <c r="F15" s="86" t="s">
        <v>44</v>
      </c>
      <c r="G15" s="86">
        <v>800</v>
      </c>
      <c r="H15" s="5"/>
      <c r="I15" s="8">
        <f t="shared" si="0"/>
        <v>0</v>
      </c>
      <c r="J15" s="5"/>
      <c r="K15" s="8">
        <f t="shared" si="1"/>
        <v>0</v>
      </c>
      <c r="L15" s="5"/>
      <c r="M15" s="8">
        <f t="shared" si="2"/>
        <v>0</v>
      </c>
      <c r="N15" s="5"/>
      <c r="O15" s="8">
        <f t="shared" si="3"/>
        <v>0</v>
      </c>
      <c r="P15" s="5"/>
      <c r="Q15" s="8">
        <f t="shared" si="4"/>
        <v>0</v>
      </c>
      <c r="R15" s="5"/>
      <c r="S15" s="8">
        <f t="shared" si="5"/>
        <v>0</v>
      </c>
      <c r="T15" s="5"/>
      <c r="U15" s="8">
        <f t="shared" si="6"/>
        <v>0</v>
      </c>
      <c r="V15" s="5"/>
      <c r="W15" s="8">
        <f t="shared" si="7"/>
        <v>0</v>
      </c>
      <c r="X15" s="5"/>
      <c r="Y15" s="8">
        <f t="shared" si="8"/>
        <v>0</v>
      </c>
      <c r="Z15" s="5"/>
      <c r="AA15" s="8">
        <f t="shared" si="9"/>
        <v>0</v>
      </c>
      <c r="AB15" s="5"/>
      <c r="AC15" s="8">
        <f t="shared" si="10"/>
        <v>0</v>
      </c>
      <c r="AD15" s="5"/>
      <c r="AE15" s="8">
        <f t="shared" si="11"/>
        <v>0</v>
      </c>
      <c r="AF15" s="5"/>
      <c r="AG15" s="8">
        <f t="shared" si="12"/>
        <v>0</v>
      </c>
      <c r="AH15" s="5"/>
      <c r="AI15" s="8">
        <f t="shared" si="13"/>
        <v>0</v>
      </c>
      <c r="AJ15" s="5"/>
      <c r="AK15" s="8">
        <f t="shared" si="14"/>
        <v>0</v>
      </c>
      <c r="AL15" s="5"/>
      <c r="AM15" s="8">
        <f t="shared" si="15"/>
        <v>0</v>
      </c>
      <c r="AN15" s="5"/>
      <c r="AO15" s="8">
        <f t="shared" si="16"/>
        <v>0</v>
      </c>
      <c r="AP15" s="5"/>
      <c r="AQ15" s="8">
        <f t="shared" si="17"/>
        <v>0</v>
      </c>
      <c r="AR15" s="5"/>
      <c r="AS15" s="8">
        <f t="shared" si="18"/>
        <v>0</v>
      </c>
      <c r="AT15" s="5"/>
      <c r="AU15" s="8">
        <f t="shared" si="19"/>
        <v>0</v>
      </c>
      <c r="AV15" s="5"/>
      <c r="AW15" s="8">
        <f t="shared" si="20"/>
        <v>0</v>
      </c>
      <c r="AX15" s="5"/>
      <c r="AY15" s="8">
        <f t="shared" si="21"/>
        <v>0</v>
      </c>
      <c r="AZ15" s="5"/>
      <c r="BA15" s="8">
        <f t="shared" si="22"/>
        <v>0</v>
      </c>
      <c r="BB15" s="5"/>
      <c r="BC15" s="8">
        <f t="shared" si="23"/>
        <v>0</v>
      </c>
      <c r="BD15" s="5"/>
      <c r="BE15" s="8">
        <f t="shared" si="24"/>
        <v>0</v>
      </c>
      <c r="BF15" s="5"/>
      <c r="BG15" s="8">
        <f t="shared" si="25"/>
        <v>0</v>
      </c>
      <c r="BH15" s="5"/>
      <c r="BI15" s="8">
        <f t="shared" si="26"/>
        <v>0</v>
      </c>
      <c r="BJ15" s="5"/>
      <c r="BK15" s="8">
        <f t="shared" si="27"/>
        <v>0</v>
      </c>
      <c r="BL15" s="5"/>
      <c r="BM15" s="8">
        <f t="shared" si="28"/>
        <v>0</v>
      </c>
      <c r="BN15" s="5"/>
      <c r="BO15" s="8">
        <f t="shared" si="29"/>
        <v>0</v>
      </c>
      <c r="BP15" s="8">
        <f t="shared" si="30"/>
        <v>0</v>
      </c>
      <c r="BQ15" s="8">
        <f t="shared" si="31"/>
        <v>0</v>
      </c>
    </row>
    <row r="16" spans="1:69" ht="18" customHeight="1" thickBot="1">
      <c r="A16" s="365"/>
      <c r="B16" s="831" t="s">
        <v>46</v>
      </c>
      <c r="C16" s="832"/>
      <c r="D16" s="832"/>
      <c r="E16" s="833"/>
      <c r="F16" s="237"/>
      <c r="G16" s="86"/>
      <c r="H16" s="5"/>
      <c r="I16" s="8">
        <f t="shared" si="0"/>
        <v>0</v>
      </c>
      <c r="J16" s="5"/>
      <c r="K16" s="8">
        <f t="shared" si="1"/>
        <v>0</v>
      </c>
      <c r="L16" s="5"/>
      <c r="M16" s="8">
        <f t="shared" si="2"/>
        <v>0</v>
      </c>
      <c r="N16" s="5"/>
      <c r="O16" s="8">
        <f t="shared" si="3"/>
        <v>0</v>
      </c>
      <c r="P16" s="5"/>
      <c r="Q16" s="8">
        <f t="shared" si="4"/>
        <v>0</v>
      </c>
      <c r="R16" s="5"/>
      <c r="S16" s="8">
        <f t="shared" si="5"/>
        <v>0</v>
      </c>
      <c r="T16" s="5"/>
      <c r="U16" s="8">
        <f t="shared" si="6"/>
        <v>0</v>
      </c>
      <c r="V16" s="5"/>
      <c r="W16" s="8">
        <f t="shared" si="7"/>
        <v>0</v>
      </c>
      <c r="X16" s="5"/>
      <c r="Y16" s="8">
        <f t="shared" si="8"/>
        <v>0</v>
      </c>
      <c r="Z16" s="5"/>
      <c r="AA16" s="8">
        <f t="shared" si="9"/>
        <v>0</v>
      </c>
      <c r="AB16" s="5"/>
      <c r="AC16" s="8">
        <f t="shared" si="10"/>
        <v>0</v>
      </c>
      <c r="AD16" s="5"/>
      <c r="AE16" s="8">
        <f t="shared" si="11"/>
        <v>0</v>
      </c>
      <c r="AF16" s="5"/>
      <c r="AG16" s="8">
        <f t="shared" si="12"/>
        <v>0</v>
      </c>
      <c r="AH16" s="5"/>
      <c r="AI16" s="8">
        <f t="shared" si="13"/>
        <v>0</v>
      </c>
      <c r="AJ16" s="5"/>
      <c r="AK16" s="8">
        <f t="shared" si="14"/>
        <v>0</v>
      </c>
      <c r="AL16" s="5"/>
      <c r="AM16" s="8">
        <f t="shared" si="15"/>
        <v>0</v>
      </c>
      <c r="AN16" s="5"/>
      <c r="AO16" s="8">
        <f t="shared" si="16"/>
        <v>0</v>
      </c>
      <c r="AP16" s="5"/>
      <c r="AQ16" s="8">
        <f t="shared" si="17"/>
        <v>0</v>
      </c>
      <c r="AR16" s="5"/>
      <c r="AS16" s="8">
        <f t="shared" si="18"/>
        <v>0</v>
      </c>
      <c r="AT16" s="5"/>
      <c r="AU16" s="8">
        <f t="shared" si="19"/>
        <v>0</v>
      </c>
      <c r="AV16" s="5"/>
      <c r="AW16" s="8">
        <f t="shared" si="20"/>
        <v>0</v>
      </c>
      <c r="AX16" s="5"/>
      <c r="AY16" s="8">
        <f t="shared" si="21"/>
        <v>0</v>
      </c>
      <c r="AZ16" s="5"/>
      <c r="BA16" s="8">
        <f t="shared" si="22"/>
        <v>0</v>
      </c>
      <c r="BB16" s="5"/>
      <c r="BC16" s="8">
        <f t="shared" si="23"/>
        <v>0</v>
      </c>
      <c r="BD16" s="5"/>
      <c r="BE16" s="8">
        <f t="shared" si="24"/>
        <v>0</v>
      </c>
      <c r="BF16" s="5"/>
      <c r="BG16" s="8">
        <f t="shared" si="25"/>
        <v>0</v>
      </c>
      <c r="BH16" s="5"/>
      <c r="BI16" s="8">
        <f t="shared" si="26"/>
        <v>0</v>
      </c>
      <c r="BJ16" s="5"/>
      <c r="BK16" s="8">
        <f t="shared" si="27"/>
        <v>0</v>
      </c>
      <c r="BL16" s="5"/>
      <c r="BM16" s="8">
        <f t="shared" si="28"/>
        <v>0</v>
      </c>
      <c r="BN16" s="5"/>
      <c r="BO16" s="8">
        <f t="shared" si="29"/>
        <v>0</v>
      </c>
      <c r="BP16" s="8">
        <f t="shared" si="30"/>
        <v>0</v>
      </c>
      <c r="BQ16" s="8">
        <f t="shared" si="31"/>
        <v>0</v>
      </c>
    </row>
    <row r="17" spans="1:69" ht="17.25" customHeight="1">
      <c r="A17" s="354">
        <v>9</v>
      </c>
      <c r="B17" s="865" t="s">
        <v>139</v>
      </c>
      <c r="C17" s="866"/>
      <c r="D17" s="866"/>
      <c r="E17" s="867"/>
      <c r="F17" s="86" t="s">
        <v>45</v>
      </c>
      <c r="G17" s="86">
        <v>550</v>
      </c>
      <c r="H17" s="5"/>
      <c r="I17" s="8">
        <f t="shared" si="0"/>
        <v>0</v>
      </c>
      <c r="J17" s="5"/>
      <c r="K17" s="8">
        <f t="shared" si="1"/>
        <v>0</v>
      </c>
      <c r="L17" s="5"/>
      <c r="M17" s="8">
        <f t="shared" si="2"/>
        <v>0</v>
      </c>
      <c r="N17" s="5"/>
      <c r="O17" s="8">
        <f t="shared" si="3"/>
        <v>0</v>
      </c>
      <c r="P17" s="5"/>
      <c r="Q17" s="8">
        <f t="shared" si="4"/>
        <v>0</v>
      </c>
      <c r="R17" s="5"/>
      <c r="S17" s="8">
        <f t="shared" si="5"/>
        <v>0</v>
      </c>
      <c r="T17" s="5"/>
      <c r="U17" s="8">
        <f t="shared" si="6"/>
        <v>0</v>
      </c>
      <c r="V17" s="5"/>
      <c r="W17" s="8">
        <f t="shared" si="7"/>
        <v>0</v>
      </c>
      <c r="X17" s="5"/>
      <c r="Y17" s="8">
        <f t="shared" si="8"/>
        <v>0</v>
      </c>
      <c r="Z17" s="5"/>
      <c r="AA17" s="8">
        <f t="shared" si="9"/>
        <v>0</v>
      </c>
      <c r="AB17" s="5"/>
      <c r="AC17" s="8">
        <f t="shared" si="10"/>
        <v>0</v>
      </c>
      <c r="AD17" s="5"/>
      <c r="AE17" s="8">
        <f t="shared" si="11"/>
        <v>0</v>
      </c>
      <c r="AF17" s="5"/>
      <c r="AG17" s="8">
        <f t="shared" si="12"/>
        <v>0</v>
      </c>
      <c r="AH17" s="5"/>
      <c r="AI17" s="8">
        <f t="shared" si="13"/>
        <v>0</v>
      </c>
      <c r="AJ17" s="5"/>
      <c r="AK17" s="8">
        <f t="shared" si="14"/>
        <v>0</v>
      </c>
      <c r="AL17" s="5"/>
      <c r="AM17" s="8">
        <f t="shared" si="15"/>
        <v>0</v>
      </c>
      <c r="AN17" s="5"/>
      <c r="AO17" s="8">
        <f t="shared" si="16"/>
        <v>0</v>
      </c>
      <c r="AP17" s="5"/>
      <c r="AQ17" s="8">
        <f t="shared" si="17"/>
        <v>0</v>
      </c>
      <c r="AR17" s="5"/>
      <c r="AS17" s="8">
        <f t="shared" si="18"/>
        <v>0</v>
      </c>
      <c r="AT17" s="5"/>
      <c r="AU17" s="8">
        <f t="shared" si="19"/>
        <v>0</v>
      </c>
      <c r="AV17" s="5"/>
      <c r="AW17" s="8">
        <f t="shared" si="20"/>
        <v>0</v>
      </c>
      <c r="AX17" s="5"/>
      <c r="AY17" s="8">
        <f t="shared" si="21"/>
        <v>0</v>
      </c>
      <c r="AZ17" s="5"/>
      <c r="BA17" s="8">
        <f t="shared" si="22"/>
        <v>0</v>
      </c>
      <c r="BB17" s="5"/>
      <c r="BC17" s="8">
        <f t="shared" si="23"/>
        <v>0</v>
      </c>
      <c r="BD17" s="5"/>
      <c r="BE17" s="8">
        <f t="shared" si="24"/>
        <v>0</v>
      </c>
      <c r="BF17" s="5"/>
      <c r="BG17" s="8">
        <f t="shared" si="25"/>
        <v>0</v>
      </c>
      <c r="BH17" s="5"/>
      <c r="BI17" s="8">
        <f t="shared" si="26"/>
        <v>0</v>
      </c>
      <c r="BJ17" s="5"/>
      <c r="BK17" s="8">
        <f t="shared" si="27"/>
        <v>0</v>
      </c>
      <c r="BL17" s="5"/>
      <c r="BM17" s="8">
        <f t="shared" si="28"/>
        <v>0</v>
      </c>
      <c r="BN17" s="5"/>
      <c r="BO17" s="8">
        <f t="shared" si="29"/>
        <v>0</v>
      </c>
      <c r="BP17" s="8">
        <f t="shared" si="30"/>
        <v>0</v>
      </c>
      <c r="BQ17" s="8">
        <f t="shared" si="31"/>
        <v>0</v>
      </c>
    </row>
    <row r="18" spans="1:69" ht="17.25" customHeight="1">
      <c r="A18" s="173">
        <v>10</v>
      </c>
      <c r="B18" s="817" t="s">
        <v>255</v>
      </c>
      <c r="C18" s="818"/>
      <c r="D18" s="818"/>
      <c r="E18" s="819"/>
      <c r="F18" s="86" t="s">
        <v>44</v>
      </c>
      <c r="G18" s="86">
        <v>1500</v>
      </c>
      <c r="H18" s="5"/>
      <c r="I18" s="8">
        <f t="shared" si="0"/>
        <v>0</v>
      </c>
      <c r="J18" s="5"/>
      <c r="K18" s="8">
        <f t="shared" si="1"/>
        <v>0</v>
      </c>
      <c r="L18" s="5"/>
      <c r="M18" s="8">
        <f t="shared" si="2"/>
        <v>0</v>
      </c>
      <c r="N18" s="5"/>
      <c r="O18" s="8">
        <f t="shared" si="3"/>
        <v>0</v>
      </c>
      <c r="P18" s="5"/>
      <c r="Q18" s="8">
        <f t="shared" si="4"/>
        <v>0</v>
      </c>
      <c r="R18" s="5"/>
      <c r="S18" s="8">
        <f t="shared" si="5"/>
        <v>0</v>
      </c>
      <c r="T18" s="5"/>
      <c r="U18" s="8">
        <f t="shared" si="6"/>
        <v>0</v>
      </c>
      <c r="V18" s="5"/>
      <c r="W18" s="8">
        <f t="shared" si="7"/>
        <v>0</v>
      </c>
      <c r="X18" s="5"/>
      <c r="Y18" s="8">
        <f t="shared" si="8"/>
        <v>0</v>
      </c>
      <c r="Z18" s="5"/>
      <c r="AA18" s="8">
        <f t="shared" si="9"/>
        <v>0</v>
      </c>
      <c r="AB18" s="5"/>
      <c r="AC18" s="8">
        <f t="shared" si="10"/>
        <v>0</v>
      </c>
      <c r="AD18" s="5"/>
      <c r="AE18" s="8">
        <f t="shared" si="11"/>
        <v>0</v>
      </c>
      <c r="AF18" s="5"/>
      <c r="AG18" s="8">
        <f t="shared" si="12"/>
        <v>0</v>
      </c>
      <c r="AH18" s="5"/>
      <c r="AI18" s="8">
        <f t="shared" si="13"/>
        <v>0</v>
      </c>
      <c r="AJ18" s="5"/>
      <c r="AK18" s="8">
        <f t="shared" si="14"/>
        <v>0</v>
      </c>
      <c r="AL18" s="5"/>
      <c r="AM18" s="8">
        <f t="shared" si="15"/>
        <v>0</v>
      </c>
      <c r="AN18" s="5"/>
      <c r="AO18" s="8">
        <f t="shared" si="16"/>
        <v>0</v>
      </c>
      <c r="AP18" s="5"/>
      <c r="AQ18" s="8">
        <f t="shared" si="17"/>
        <v>0</v>
      </c>
      <c r="AR18" s="5"/>
      <c r="AS18" s="8">
        <f t="shared" si="18"/>
        <v>0</v>
      </c>
      <c r="AT18" s="5"/>
      <c r="AU18" s="8">
        <f t="shared" si="19"/>
        <v>0</v>
      </c>
      <c r="AV18" s="5"/>
      <c r="AW18" s="8">
        <f t="shared" si="20"/>
        <v>0</v>
      </c>
      <c r="AX18" s="5"/>
      <c r="AY18" s="8">
        <f t="shared" si="21"/>
        <v>0</v>
      </c>
      <c r="AZ18" s="5"/>
      <c r="BA18" s="8">
        <f t="shared" si="22"/>
        <v>0</v>
      </c>
      <c r="BB18" s="5"/>
      <c r="BC18" s="8">
        <f t="shared" si="23"/>
        <v>0</v>
      </c>
      <c r="BD18" s="5"/>
      <c r="BE18" s="8">
        <f t="shared" si="24"/>
        <v>0</v>
      </c>
      <c r="BF18" s="5"/>
      <c r="BG18" s="8">
        <f t="shared" si="25"/>
        <v>0</v>
      </c>
      <c r="BH18" s="5"/>
      <c r="BI18" s="8">
        <f t="shared" si="26"/>
        <v>0</v>
      </c>
      <c r="BJ18" s="5"/>
      <c r="BK18" s="8">
        <f t="shared" si="27"/>
        <v>0</v>
      </c>
      <c r="BL18" s="5"/>
      <c r="BM18" s="8">
        <f t="shared" si="28"/>
        <v>0</v>
      </c>
      <c r="BN18" s="5"/>
      <c r="BO18" s="8">
        <f t="shared" si="29"/>
        <v>0</v>
      </c>
      <c r="BP18" s="8">
        <f t="shared" si="30"/>
        <v>0</v>
      </c>
      <c r="BQ18" s="8">
        <f t="shared" si="31"/>
        <v>0</v>
      </c>
    </row>
    <row r="19" spans="1:69" ht="15.75" customHeight="1">
      <c r="A19" s="173">
        <v>11</v>
      </c>
      <c r="B19" s="817" t="s">
        <v>160</v>
      </c>
      <c r="C19" s="818"/>
      <c r="D19" s="818"/>
      <c r="E19" s="819"/>
      <c r="F19" s="86" t="s">
        <v>44</v>
      </c>
      <c r="G19" s="86">
        <v>2700</v>
      </c>
      <c r="H19" s="5"/>
      <c r="I19" s="8">
        <f t="shared" si="0"/>
        <v>0</v>
      </c>
      <c r="J19" s="5">
        <v>12</v>
      </c>
      <c r="K19" s="8">
        <f t="shared" si="1"/>
        <v>32400</v>
      </c>
      <c r="L19" s="5"/>
      <c r="M19" s="8">
        <f t="shared" si="2"/>
        <v>0</v>
      </c>
      <c r="N19" s="5"/>
      <c r="O19" s="8">
        <f t="shared" si="3"/>
        <v>0</v>
      </c>
      <c r="P19" s="5">
        <v>18</v>
      </c>
      <c r="Q19" s="8">
        <f t="shared" si="4"/>
        <v>48600</v>
      </c>
      <c r="R19" s="5"/>
      <c r="S19" s="8">
        <f t="shared" si="5"/>
        <v>0</v>
      </c>
      <c r="T19" s="5">
        <v>18</v>
      </c>
      <c r="U19" s="8">
        <f t="shared" si="6"/>
        <v>48600</v>
      </c>
      <c r="V19" s="5"/>
      <c r="W19" s="8">
        <f t="shared" si="7"/>
        <v>0</v>
      </c>
      <c r="X19" s="5">
        <v>12</v>
      </c>
      <c r="Y19" s="8">
        <f t="shared" si="8"/>
        <v>32400</v>
      </c>
      <c r="Z19" s="5"/>
      <c r="AA19" s="8">
        <f t="shared" si="9"/>
        <v>0</v>
      </c>
      <c r="AB19" s="5"/>
      <c r="AC19" s="8">
        <f t="shared" si="10"/>
        <v>0</v>
      </c>
      <c r="AD19" s="5"/>
      <c r="AE19" s="8">
        <f t="shared" si="11"/>
        <v>0</v>
      </c>
      <c r="AF19" s="5"/>
      <c r="AG19" s="8">
        <f t="shared" si="12"/>
        <v>0</v>
      </c>
      <c r="AH19" s="5">
        <v>18</v>
      </c>
      <c r="AI19" s="8">
        <f t="shared" si="13"/>
        <v>48600</v>
      </c>
      <c r="AJ19" s="5"/>
      <c r="AK19" s="8">
        <f t="shared" si="14"/>
        <v>0</v>
      </c>
      <c r="AL19" s="5"/>
      <c r="AM19" s="8">
        <f t="shared" si="15"/>
        <v>0</v>
      </c>
      <c r="AN19" s="5"/>
      <c r="AO19" s="8">
        <f t="shared" si="16"/>
        <v>0</v>
      </c>
      <c r="AP19" s="5"/>
      <c r="AQ19" s="8">
        <f t="shared" si="17"/>
        <v>0</v>
      </c>
      <c r="AR19" s="5"/>
      <c r="AS19" s="8">
        <f t="shared" si="18"/>
        <v>0</v>
      </c>
      <c r="AT19" s="5"/>
      <c r="AU19" s="8">
        <f t="shared" si="19"/>
        <v>0</v>
      </c>
      <c r="AV19" s="5"/>
      <c r="AW19" s="8">
        <f t="shared" si="20"/>
        <v>0</v>
      </c>
      <c r="AX19" s="5"/>
      <c r="AY19" s="8">
        <f t="shared" si="21"/>
        <v>0</v>
      </c>
      <c r="AZ19" s="5"/>
      <c r="BA19" s="8">
        <f t="shared" si="22"/>
        <v>0</v>
      </c>
      <c r="BB19" s="5"/>
      <c r="BC19" s="8">
        <f t="shared" si="23"/>
        <v>0</v>
      </c>
      <c r="BD19" s="5"/>
      <c r="BE19" s="8">
        <f t="shared" si="24"/>
        <v>0</v>
      </c>
      <c r="BF19" s="5"/>
      <c r="BG19" s="8">
        <f t="shared" si="25"/>
        <v>0</v>
      </c>
      <c r="BH19" s="5"/>
      <c r="BI19" s="8">
        <f t="shared" si="26"/>
        <v>0</v>
      </c>
      <c r="BJ19" s="5"/>
      <c r="BK19" s="8">
        <f t="shared" si="27"/>
        <v>0</v>
      </c>
      <c r="BL19" s="5"/>
      <c r="BM19" s="8">
        <f t="shared" si="28"/>
        <v>0</v>
      </c>
      <c r="BN19" s="5"/>
      <c r="BO19" s="8">
        <f t="shared" si="29"/>
        <v>0</v>
      </c>
      <c r="BP19" s="8">
        <f t="shared" si="30"/>
        <v>78</v>
      </c>
      <c r="BQ19" s="8">
        <f t="shared" si="31"/>
        <v>210600</v>
      </c>
    </row>
    <row r="20" spans="1:78" s="85" customFormat="1" ht="16.5" customHeight="1">
      <c r="A20" s="173">
        <v>12</v>
      </c>
      <c r="B20" s="817" t="s">
        <v>47</v>
      </c>
      <c r="C20" s="818"/>
      <c r="D20" s="818"/>
      <c r="E20" s="819"/>
      <c r="F20" s="86" t="s">
        <v>44</v>
      </c>
      <c r="G20" s="86">
        <v>800</v>
      </c>
      <c r="H20" s="5"/>
      <c r="I20" s="8">
        <f t="shared" si="0"/>
        <v>0</v>
      </c>
      <c r="J20" s="5">
        <v>8</v>
      </c>
      <c r="K20" s="8">
        <f t="shared" si="1"/>
        <v>6400</v>
      </c>
      <c r="L20" s="5"/>
      <c r="M20" s="8">
        <f t="shared" si="2"/>
        <v>0</v>
      </c>
      <c r="N20" s="5"/>
      <c r="O20" s="8">
        <f t="shared" si="3"/>
        <v>0</v>
      </c>
      <c r="P20" s="5">
        <v>20</v>
      </c>
      <c r="Q20" s="8">
        <f t="shared" si="4"/>
        <v>16000</v>
      </c>
      <c r="R20" s="5">
        <v>12</v>
      </c>
      <c r="S20" s="8">
        <f t="shared" si="5"/>
        <v>9600</v>
      </c>
      <c r="T20" s="5"/>
      <c r="U20" s="8">
        <f t="shared" si="6"/>
        <v>0</v>
      </c>
      <c r="V20" s="5">
        <v>16</v>
      </c>
      <c r="W20" s="8">
        <f t="shared" si="7"/>
        <v>12800</v>
      </c>
      <c r="X20" s="5">
        <v>12</v>
      </c>
      <c r="Y20" s="8">
        <f t="shared" si="8"/>
        <v>9600</v>
      </c>
      <c r="Z20" s="5">
        <v>25</v>
      </c>
      <c r="AA20" s="8">
        <f t="shared" si="9"/>
        <v>20000</v>
      </c>
      <c r="AB20" s="5"/>
      <c r="AC20" s="8">
        <f t="shared" si="10"/>
        <v>0</v>
      </c>
      <c r="AD20" s="5"/>
      <c r="AE20" s="8">
        <f t="shared" si="11"/>
        <v>0</v>
      </c>
      <c r="AF20" s="5"/>
      <c r="AG20" s="8">
        <f t="shared" si="12"/>
        <v>0</v>
      </c>
      <c r="AH20" s="5"/>
      <c r="AI20" s="8">
        <f t="shared" si="13"/>
        <v>0</v>
      </c>
      <c r="AJ20" s="5"/>
      <c r="AK20" s="8">
        <f t="shared" si="14"/>
        <v>0</v>
      </c>
      <c r="AL20" s="5"/>
      <c r="AM20" s="8">
        <f t="shared" si="15"/>
        <v>0</v>
      </c>
      <c r="AN20" s="5"/>
      <c r="AO20" s="8">
        <f t="shared" si="16"/>
        <v>0</v>
      </c>
      <c r="AP20" s="5"/>
      <c r="AQ20" s="8">
        <f t="shared" si="17"/>
        <v>0</v>
      </c>
      <c r="AR20" s="5"/>
      <c r="AS20" s="8">
        <f t="shared" si="18"/>
        <v>0</v>
      </c>
      <c r="AT20" s="5"/>
      <c r="AU20" s="8">
        <f t="shared" si="19"/>
        <v>0</v>
      </c>
      <c r="AV20" s="5"/>
      <c r="AW20" s="8">
        <f t="shared" si="20"/>
        <v>0</v>
      </c>
      <c r="AX20" s="5">
        <v>22</v>
      </c>
      <c r="AY20" s="8">
        <f t="shared" si="21"/>
        <v>17600</v>
      </c>
      <c r="AZ20" s="595">
        <f>10*0</f>
        <v>0</v>
      </c>
      <c r="BA20" s="596">
        <f t="shared" si="22"/>
        <v>0</v>
      </c>
      <c r="BB20" s="5"/>
      <c r="BC20" s="8">
        <f t="shared" si="23"/>
        <v>0</v>
      </c>
      <c r="BD20" s="5"/>
      <c r="BE20" s="8">
        <f t="shared" si="24"/>
        <v>0</v>
      </c>
      <c r="BF20" s="5"/>
      <c r="BG20" s="8">
        <f t="shared" si="25"/>
        <v>0</v>
      </c>
      <c r="BH20" s="5"/>
      <c r="BI20" s="8">
        <f t="shared" si="26"/>
        <v>0</v>
      </c>
      <c r="BJ20" s="5"/>
      <c r="BK20" s="8">
        <f t="shared" si="27"/>
        <v>0</v>
      </c>
      <c r="BL20" s="5"/>
      <c r="BM20" s="8">
        <f t="shared" si="28"/>
        <v>0</v>
      </c>
      <c r="BN20" s="5"/>
      <c r="BO20" s="8">
        <f t="shared" si="29"/>
        <v>0</v>
      </c>
      <c r="BP20" s="8">
        <f t="shared" si="30"/>
        <v>115</v>
      </c>
      <c r="BQ20" s="8">
        <f t="shared" si="31"/>
        <v>92000</v>
      </c>
      <c r="BR20" s="52"/>
      <c r="BS20" s="52"/>
      <c r="BT20" s="52"/>
      <c r="BU20" s="52"/>
      <c r="BV20" s="52"/>
      <c r="BW20" s="52"/>
      <c r="BX20" s="52"/>
      <c r="BY20" s="52"/>
      <c r="BZ20" s="52"/>
    </row>
    <row r="21" spans="1:69" ht="17.25" customHeight="1">
      <c r="A21" s="173">
        <v>13</v>
      </c>
      <c r="B21" s="817" t="s">
        <v>103</v>
      </c>
      <c r="C21" s="818"/>
      <c r="D21" s="818"/>
      <c r="E21" s="819"/>
      <c r="F21" s="86" t="s">
        <v>100</v>
      </c>
      <c r="G21" s="86">
        <v>350</v>
      </c>
      <c r="H21" s="5"/>
      <c r="I21" s="8">
        <f t="shared" si="0"/>
        <v>0</v>
      </c>
      <c r="J21" s="5">
        <v>15</v>
      </c>
      <c r="K21" s="8">
        <f t="shared" si="1"/>
        <v>5250</v>
      </c>
      <c r="L21" s="5"/>
      <c r="M21" s="8">
        <f t="shared" si="2"/>
        <v>0</v>
      </c>
      <c r="N21" s="5"/>
      <c r="O21" s="8">
        <f t="shared" si="3"/>
        <v>0</v>
      </c>
      <c r="P21" s="5"/>
      <c r="Q21" s="8">
        <f t="shared" si="4"/>
        <v>0</v>
      </c>
      <c r="R21" s="5">
        <v>50</v>
      </c>
      <c r="S21" s="8">
        <f t="shared" si="5"/>
        <v>17500</v>
      </c>
      <c r="T21" s="5"/>
      <c r="U21" s="8">
        <f t="shared" si="6"/>
        <v>0</v>
      </c>
      <c r="V21" s="5">
        <v>30</v>
      </c>
      <c r="W21" s="8">
        <f t="shared" si="7"/>
        <v>10500</v>
      </c>
      <c r="X21" s="5">
        <v>20</v>
      </c>
      <c r="Y21" s="8">
        <f t="shared" si="8"/>
        <v>7000</v>
      </c>
      <c r="Z21" s="5"/>
      <c r="AA21" s="8">
        <f t="shared" si="9"/>
        <v>0</v>
      </c>
      <c r="AB21" s="5"/>
      <c r="AC21" s="8">
        <f t="shared" si="10"/>
        <v>0</v>
      </c>
      <c r="AD21" s="5"/>
      <c r="AE21" s="8">
        <f t="shared" si="11"/>
        <v>0</v>
      </c>
      <c r="AF21" s="5"/>
      <c r="AG21" s="8">
        <f t="shared" si="12"/>
        <v>0</v>
      </c>
      <c r="AH21" s="5"/>
      <c r="AI21" s="8">
        <f t="shared" si="13"/>
        <v>0</v>
      </c>
      <c r="AJ21" s="5"/>
      <c r="AK21" s="8">
        <f t="shared" si="14"/>
        <v>0</v>
      </c>
      <c r="AL21" s="5"/>
      <c r="AM21" s="8">
        <f t="shared" si="15"/>
        <v>0</v>
      </c>
      <c r="AN21" s="5"/>
      <c r="AO21" s="8">
        <f t="shared" si="16"/>
        <v>0</v>
      </c>
      <c r="AP21" s="5"/>
      <c r="AQ21" s="8">
        <f t="shared" si="17"/>
        <v>0</v>
      </c>
      <c r="AR21" s="5"/>
      <c r="AS21" s="8">
        <f t="shared" si="18"/>
        <v>0</v>
      </c>
      <c r="AT21" s="5"/>
      <c r="AU21" s="8">
        <f t="shared" si="19"/>
        <v>0</v>
      </c>
      <c r="AV21" s="5"/>
      <c r="AW21" s="8">
        <f t="shared" si="20"/>
        <v>0</v>
      </c>
      <c r="AX21" s="5"/>
      <c r="AY21" s="8">
        <f t="shared" si="21"/>
        <v>0</v>
      </c>
      <c r="AZ21" s="5"/>
      <c r="BA21" s="8">
        <f t="shared" si="22"/>
        <v>0</v>
      </c>
      <c r="BB21" s="5"/>
      <c r="BC21" s="8">
        <f t="shared" si="23"/>
        <v>0</v>
      </c>
      <c r="BD21" s="5"/>
      <c r="BE21" s="8">
        <f t="shared" si="24"/>
        <v>0</v>
      </c>
      <c r="BF21" s="5"/>
      <c r="BG21" s="8">
        <f t="shared" si="25"/>
        <v>0</v>
      </c>
      <c r="BH21" s="5"/>
      <c r="BI21" s="8">
        <f t="shared" si="26"/>
        <v>0</v>
      </c>
      <c r="BJ21" s="5"/>
      <c r="BK21" s="8">
        <f t="shared" si="27"/>
        <v>0</v>
      </c>
      <c r="BL21" s="5"/>
      <c r="BM21" s="8">
        <f t="shared" si="28"/>
        <v>0</v>
      </c>
      <c r="BN21" s="5"/>
      <c r="BO21" s="8">
        <f t="shared" si="29"/>
        <v>0</v>
      </c>
      <c r="BP21" s="8">
        <f t="shared" si="30"/>
        <v>115</v>
      </c>
      <c r="BQ21" s="8">
        <f t="shared" si="31"/>
        <v>40250</v>
      </c>
    </row>
    <row r="22" spans="1:69" ht="15" customHeight="1">
      <c r="A22" s="173">
        <v>14</v>
      </c>
      <c r="B22" s="817" t="s">
        <v>140</v>
      </c>
      <c r="C22" s="818"/>
      <c r="D22" s="818"/>
      <c r="E22" s="819"/>
      <c r="F22" s="86" t="s">
        <v>44</v>
      </c>
      <c r="G22" s="86">
        <v>550</v>
      </c>
      <c r="H22" s="5"/>
      <c r="I22" s="8">
        <f t="shared" si="0"/>
        <v>0</v>
      </c>
      <c r="J22" s="5"/>
      <c r="K22" s="8">
        <f t="shared" si="1"/>
        <v>0</v>
      </c>
      <c r="L22" s="5"/>
      <c r="M22" s="8">
        <f t="shared" si="2"/>
        <v>0</v>
      </c>
      <c r="N22" s="5"/>
      <c r="O22" s="8">
        <f t="shared" si="3"/>
        <v>0</v>
      </c>
      <c r="P22" s="5"/>
      <c r="Q22" s="8">
        <f t="shared" si="4"/>
        <v>0</v>
      </c>
      <c r="R22" s="5"/>
      <c r="S22" s="8">
        <f t="shared" si="5"/>
        <v>0</v>
      </c>
      <c r="T22" s="5"/>
      <c r="U22" s="8">
        <f t="shared" si="6"/>
        <v>0</v>
      </c>
      <c r="V22" s="5"/>
      <c r="W22" s="8">
        <f t="shared" si="7"/>
        <v>0</v>
      </c>
      <c r="X22" s="5"/>
      <c r="Y22" s="8">
        <f t="shared" si="8"/>
        <v>0</v>
      </c>
      <c r="Z22" s="5"/>
      <c r="AA22" s="8">
        <f t="shared" si="9"/>
        <v>0</v>
      </c>
      <c r="AB22" s="5"/>
      <c r="AC22" s="8">
        <f t="shared" si="10"/>
        <v>0</v>
      </c>
      <c r="AD22" s="5"/>
      <c r="AE22" s="8">
        <f t="shared" si="11"/>
        <v>0</v>
      </c>
      <c r="AF22" s="5"/>
      <c r="AG22" s="8">
        <f t="shared" si="12"/>
        <v>0</v>
      </c>
      <c r="AH22" s="5">
        <v>170</v>
      </c>
      <c r="AI22" s="8">
        <f t="shared" si="13"/>
        <v>93500</v>
      </c>
      <c r="AJ22" s="5"/>
      <c r="AK22" s="8">
        <f t="shared" si="14"/>
        <v>0</v>
      </c>
      <c r="AL22" s="5"/>
      <c r="AM22" s="8">
        <f t="shared" si="15"/>
        <v>0</v>
      </c>
      <c r="AN22" s="5"/>
      <c r="AO22" s="8">
        <f t="shared" si="16"/>
        <v>0</v>
      </c>
      <c r="AP22" s="5"/>
      <c r="AQ22" s="8">
        <f t="shared" si="17"/>
        <v>0</v>
      </c>
      <c r="AR22" s="5"/>
      <c r="AS22" s="8">
        <f t="shared" si="18"/>
        <v>0</v>
      </c>
      <c r="AT22" s="5"/>
      <c r="AU22" s="8">
        <f t="shared" si="19"/>
        <v>0</v>
      </c>
      <c r="AV22" s="5"/>
      <c r="AW22" s="8">
        <f t="shared" si="20"/>
        <v>0</v>
      </c>
      <c r="AX22" s="5"/>
      <c r="AY22" s="8">
        <f t="shared" si="21"/>
        <v>0</v>
      </c>
      <c r="AZ22" s="5"/>
      <c r="BA22" s="8">
        <f t="shared" si="22"/>
        <v>0</v>
      </c>
      <c r="BB22" s="5"/>
      <c r="BC22" s="8">
        <f t="shared" si="23"/>
        <v>0</v>
      </c>
      <c r="BD22" s="5"/>
      <c r="BE22" s="8">
        <f t="shared" si="24"/>
        <v>0</v>
      </c>
      <c r="BF22" s="5"/>
      <c r="BG22" s="8">
        <f t="shared" si="25"/>
        <v>0</v>
      </c>
      <c r="BH22" s="5"/>
      <c r="BI22" s="8">
        <f t="shared" si="26"/>
        <v>0</v>
      </c>
      <c r="BJ22" s="5"/>
      <c r="BK22" s="8">
        <f t="shared" si="27"/>
        <v>0</v>
      </c>
      <c r="BL22" s="5"/>
      <c r="BM22" s="8">
        <f t="shared" si="28"/>
        <v>0</v>
      </c>
      <c r="BN22" s="5"/>
      <c r="BO22" s="8">
        <f t="shared" si="29"/>
        <v>0</v>
      </c>
      <c r="BP22" s="8">
        <f t="shared" si="30"/>
        <v>170</v>
      </c>
      <c r="BQ22" s="8">
        <f t="shared" si="31"/>
        <v>93500</v>
      </c>
    </row>
    <row r="23" spans="1:69" ht="18" customHeight="1">
      <c r="A23" s="173">
        <v>15</v>
      </c>
      <c r="B23" s="813" t="s">
        <v>208</v>
      </c>
      <c r="C23" s="814"/>
      <c r="D23" s="814"/>
      <c r="E23" s="815"/>
      <c r="F23" s="86" t="s">
        <v>44</v>
      </c>
      <c r="G23" s="86">
        <v>1400</v>
      </c>
      <c r="H23" s="5"/>
      <c r="I23" s="8">
        <f t="shared" si="0"/>
        <v>0</v>
      </c>
      <c r="J23" s="5"/>
      <c r="K23" s="8">
        <f t="shared" si="1"/>
        <v>0</v>
      </c>
      <c r="L23" s="5"/>
      <c r="M23" s="8">
        <f t="shared" si="2"/>
        <v>0</v>
      </c>
      <c r="N23" s="5"/>
      <c r="O23" s="8">
        <f t="shared" si="3"/>
        <v>0</v>
      </c>
      <c r="P23" s="5"/>
      <c r="Q23" s="8">
        <f t="shared" si="4"/>
        <v>0</v>
      </c>
      <c r="R23" s="5"/>
      <c r="S23" s="8">
        <f t="shared" si="5"/>
        <v>0</v>
      </c>
      <c r="T23" s="5"/>
      <c r="U23" s="8">
        <f t="shared" si="6"/>
        <v>0</v>
      </c>
      <c r="V23" s="5"/>
      <c r="W23" s="8">
        <f t="shared" si="7"/>
        <v>0</v>
      </c>
      <c r="X23" s="5"/>
      <c r="Y23" s="8">
        <f t="shared" si="8"/>
        <v>0</v>
      </c>
      <c r="Z23" s="5"/>
      <c r="AA23" s="8">
        <f t="shared" si="9"/>
        <v>0</v>
      </c>
      <c r="AB23" s="5"/>
      <c r="AC23" s="8">
        <f t="shared" si="10"/>
        <v>0</v>
      </c>
      <c r="AD23" s="5"/>
      <c r="AE23" s="8">
        <f t="shared" si="11"/>
        <v>0</v>
      </c>
      <c r="AF23" s="5"/>
      <c r="AG23" s="8">
        <f t="shared" si="12"/>
        <v>0</v>
      </c>
      <c r="AH23" s="5"/>
      <c r="AI23" s="8">
        <f t="shared" si="13"/>
        <v>0</v>
      </c>
      <c r="AJ23" s="5"/>
      <c r="AK23" s="8">
        <f t="shared" si="14"/>
        <v>0</v>
      </c>
      <c r="AL23" s="5"/>
      <c r="AM23" s="8">
        <f t="shared" si="15"/>
        <v>0</v>
      </c>
      <c r="AN23" s="5"/>
      <c r="AO23" s="8">
        <f t="shared" si="16"/>
        <v>0</v>
      </c>
      <c r="AP23" s="5"/>
      <c r="AQ23" s="8">
        <f t="shared" si="17"/>
        <v>0</v>
      </c>
      <c r="AR23" s="5"/>
      <c r="AS23" s="8">
        <f t="shared" si="18"/>
        <v>0</v>
      </c>
      <c r="AT23" s="5"/>
      <c r="AU23" s="8">
        <f t="shared" si="19"/>
        <v>0</v>
      </c>
      <c r="AV23" s="5"/>
      <c r="AW23" s="8">
        <f t="shared" si="20"/>
        <v>0</v>
      </c>
      <c r="AX23" s="5">
        <v>50</v>
      </c>
      <c r="AY23" s="8">
        <f t="shared" si="21"/>
        <v>70000</v>
      </c>
      <c r="AZ23" s="595">
        <f>53*0</f>
        <v>0</v>
      </c>
      <c r="BA23" s="596">
        <f t="shared" si="22"/>
        <v>0</v>
      </c>
      <c r="BB23" s="5"/>
      <c r="BC23" s="8">
        <f t="shared" si="23"/>
        <v>0</v>
      </c>
      <c r="BD23" s="5"/>
      <c r="BE23" s="8">
        <f t="shared" si="24"/>
        <v>0</v>
      </c>
      <c r="BF23" s="5"/>
      <c r="BG23" s="8">
        <f t="shared" si="25"/>
        <v>0</v>
      </c>
      <c r="BH23" s="5"/>
      <c r="BI23" s="8">
        <f t="shared" si="26"/>
        <v>0</v>
      </c>
      <c r="BJ23" s="5"/>
      <c r="BK23" s="8">
        <f t="shared" si="27"/>
        <v>0</v>
      </c>
      <c r="BL23" s="5"/>
      <c r="BM23" s="8">
        <f t="shared" si="28"/>
        <v>0</v>
      </c>
      <c r="BN23" s="5"/>
      <c r="BO23" s="8">
        <f t="shared" si="29"/>
        <v>0</v>
      </c>
      <c r="BP23" s="8">
        <f t="shared" si="30"/>
        <v>50</v>
      </c>
      <c r="BQ23" s="8">
        <f t="shared" si="31"/>
        <v>70000</v>
      </c>
    </row>
    <row r="24" spans="1:69" ht="16.5" customHeight="1">
      <c r="A24" s="173">
        <v>16</v>
      </c>
      <c r="B24" s="813" t="s">
        <v>197</v>
      </c>
      <c r="C24" s="814"/>
      <c r="D24" s="814"/>
      <c r="E24" s="815"/>
      <c r="F24" s="86" t="s">
        <v>44</v>
      </c>
      <c r="G24" s="86">
        <v>420</v>
      </c>
      <c r="H24" s="5"/>
      <c r="I24" s="8">
        <f t="shared" si="0"/>
        <v>0</v>
      </c>
      <c r="J24" s="5"/>
      <c r="K24" s="8">
        <f t="shared" si="1"/>
        <v>0</v>
      </c>
      <c r="L24" s="5"/>
      <c r="M24" s="8">
        <f t="shared" si="2"/>
        <v>0</v>
      </c>
      <c r="N24" s="5"/>
      <c r="O24" s="8">
        <f t="shared" si="3"/>
        <v>0</v>
      </c>
      <c r="P24" s="5"/>
      <c r="Q24" s="8">
        <f t="shared" si="4"/>
        <v>0</v>
      </c>
      <c r="R24" s="5"/>
      <c r="S24" s="8">
        <f t="shared" si="5"/>
        <v>0</v>
      </c>
      <c r="T24" s="5"/>
      <c r="U24" s="8">
        <f t="shared" si="6"/>
        <v>0</v>
      </c>
      <c r="V24" s="5"/>
      <c r="W24" s="8">
        <f t="shared" si="7"/>
        <v>0</v>
      </c>
      <c r="X24" s="5"/>
      <c r="Y24" s="8">
        <f t="shared" si="8"/>
        <v>0</v>
      </c>
      <c r="Z24" s="5"/>
      <c r="AA24" s="8">
        <f t="shared" si="9"/>
        <v>0</v>
      </c>
      <c r="AB24" s="5"/>
      <c r="AC24" s="8">
        <f t="shared" si="10"/>
        <v>0</v>
      </c>
      <c r="AD24" s="5"/>
      <c r="AE24" s="8">
        <f t="shared" si="11"/>
        <v>0</v>
      </c>
      <c r="AF24" s="5"/>
      <c r="AG24" s="8">
        <f t="shared" si="12"/>
        <v>0</v>
      </c>
      <c r="AH24" s="5"/>
      <c r="AI24" s="8">
        <f t="shared" si="13"/>
        <v>0</v>
      </c>
      <c r="AJ24" s="5"/>
      <c r="AK24" s="8">
        <f t="shared" si="14"/>
        <v>0</v>
      </c>
      <c r="AL24" s="5"/>
      <c r="AM24" s="8">
        <f t="shared" si="15"/>
        <v>0</v>
      </c>
      <c r="AN24" s="5">
        <v>10</v>
      </c>
      <c r="AO24" s="8">
        <f t="shared" si="16"/>
        <v>4200</v>
      </c>
      <c r="AP24" s="5"/>
      <c r="AQ24" s="8">
        <f t="shared" si="17"/>
        <v>0</v>
      </c>
      <c r="AR24" s="5"/>
      <c r="AS24" s="8">
        <f t="shared" si="18"/>
        <v>0</v>
      </c>
      <c r="AT24" s="5"/>
      <c r="AU24" s="8">
        <f t="shared" si="19"/>
        <v>0</v>
      </c>
      <c r="AV24" s="5"/>
      <c r="AW24" s="8">
        <f t="shared" si="20"/>
        <v>0</v>
      </c>
      <c r="AX24" s="5"/>
      <c r="AY24" s="8">
        <f t="shared" si="21"/>
        <v>0</v>
      </c>
      <c r="AZ24" s="5"/>
      <c r="BA24" s="8">
        <f t="shared" si="22"/>
        <v>0</v>
      </c>
      <c r="BB24" s="5"/>
      <c r="BC24" s="8">
        <f t="shared" si="23"/>
        <v>0</v>
      </c>
      <c r="BD24" s="5"/>
      <c r="BE24" s="8">
        <f t="shared" si="24"/>
        <v>0</v>
      </c>
      <c r="BF24" s="5"/>
      <c r="BG24" s="8">
        <f t="shared" si="25"/>
        <v>0</v>
      </c>
      <c r="BH24" s="5"/>
      <c r="BI24" s="8">
        <f t="shared" si="26"/>
        <v>0</v>
      </c>
      <c r="BJ24" s="5"/>
      <c r="BK24" s="8">
        <f t="shared" si="27"/>
        <v>0</v>
      </c>
      <c r="BL24" s="5"/>
      <c r="BM24" s="8">
        <f t="shared" si="28"/>
        <v>0</v>
      </c>
      <c r="BN24" s="5"/>
      <c r="BO24" s="8">
        <f t="shared" si="29"/>
        <v>0</v>
      </c>
      <c r="BP24" s="8">
        <f t="shared" si="30"/>
        <v>10</v>
      </c>
      <c r="BQ24" s="8">
        <f t="shared" si="31"/>
        <v>4200</v>
      </c>
    </row>
    <row r="25" spans="1:69" ht="15.75" customHeight="1">
      <c r="A25" s="173">
        <v>17</v>
      </c>
      <c r="B25" s="813" t="s">
        <v>192</v>
      </c>
      <c r="C25" s="814"/>
      <c r="D25" s="814"/>
      <c r="E25" s="815"/>
      <c r="F25" s="86" t="s">
        <v>44</v>
      </c>
      <c r="G25" s="86">
        <v>30</v>
      </c>
      <c r="H25" s="5"/>
      <c r="I25" s="8">
        <f t="shared" si="0"/>
        <v>0</v>
      </c>
      <c r="J25" s="5"/>
      <c r="K25" s="8">
        <f t="shared" si="1"/>
        <v>0</v>
      </c>
      <c r="L25" s="5"/>
      <c r="M25" s="8">
        <f t="shared" si="2"/>
        <v>0</v>
      </c>
      <c r="N25" s="5"/>
      <c r="O25" s="8">
        <f t="shared" si="3"/>
        <v>0</v>
      </c>
      <c r="P25" s="5"/>
      <c r="Q25" s="8">
        <f t="shared" si="4"/>
        <v>0</v>
      </c>
      <c r="R25" s="5"/>
      <c r="S25" s="8">
        <f t="shared" si="5"/>
        <v>0</v>
      </c>
      <c r="T25" s="5"/>
      <c r="U25" s="8">
        <f t="shared" si="6"/>
        <v>0</v>
      </c>
      <c r="V25" s="5"/>
      <c r="W25" s="8">
        <f t="shared" si="7"/>
        <v>0</v>
      </c>
      <c r="X25" s="5"/>
      <c r="Y25" s="8">
        <f t="shared" si="8"/>
        <v>0</v>
      </c>
      <c r="Z25" s="5"/>
      <c r="AA25" s="8">
        <f t="shared" si="9"/>
        <v>0</v>
      </c>
      <c r="AB25" s="5"/>
      <c r="AC25" s="8">
        <f t="shared" si="10"/>
        <v>0</v>
      </c>
      <c r="AD25" s="5"/>
      <c r="AE25" s="8">
        <f t="shared" si="11"/>
        <v>0</v>
      </c>
      <c r="AF25" s="5"/>
      <c r="AG25" s="8">
        <f t="shared" si="12"/>
        <v>0</v>
      </c>
      <c r="AH25" s="5"/>
      <c r="AI25" s="8">
        <f t="shared" si="13"/>
        <v>0</v>
      </c>
      <c r="AJ25" s="5"/>
      <c r="AK25" s="8">
        <f t="shared" si="14"/>
        <v>0</v>
      </c>
      <c r="AL25" s="5"/>
      <c r="AM25" s="8">
        <f t="shared" si="15"/>
        <v>0</v>
      </c>
      <c r="AN25" s="5">
        <v>200</v>
      </c>
      <c r="AO25" s="8">
        <f t="shared" si="16"/>
        <v>6000</v>
      </c>
      <c r="AP25" s="5"/>
      <c r="AQ25" s="8">
        <f t="shared" si="17"/>
        <v>0</v>
      </c>
      <c r="AR25" s="5"/>
      <c r="AS25" s="8">
        <f t="shared" si="18"/>
        <v>0</v>
      </c>
      <c r="AT25" s="5"/>
      <c r="AU25" s="8">
        <f t="shared" si="19"/>
        <v>0</v>
      </c>
      <c r="AV25" s="5"/>
      <c r="AW25" s="8">
        <f t="shared" si="20"/>
        <v>0</v>
      </c>
      <c r="AX25" s="5"/>
      <c r="AY25" s="8">
        <f t="shared" si="21"/>
        <v>0</v>
      </c>
      <c r="AZ25" s="5"/>
      <c r="BA25" s="8">
        <f t="shared" si="22"/>
        <v>0</v>
      </c>
      <c r="BB25" s="5"/>
      <c r="BC25" s="8">
        <f t="shared" si="23"/>
        <v>0</v>
      </c>
      <c r="BD25" s="5"/>
      <c r="BE25" s="8">
        <f t="shared" si="24"/>
        <v>0</v>
      </c>
      <c r="BF25" s="5"/>
      <c r="BG25" s="8">
        <f t="shared" si="25"/>
        <v>0</v>
      </c>
      <c r="BH25" s="5"/>
      <c r="BI25" s="8">
        <f t="shared" si="26"/>
        <v>0</v>
      </c>
      <c r="BJ25" s="5"/>
      <c r="BK25" s="8">
        <f t="shared" si="27"/>
        <v>0</v>
      </c>
      <c r="BL25" s="5"/>
      <c r="BM25" s="8">
        <f t="shared" si="28"/>
        <v>0</v>
      </c>
      <c r="BN25" s="5"/>
      <c r="BO25" s="8">
        <f t="shared" si="29"/>
        <v>0</v>
      </c>
      <c r="BP25" s="8">
        <f t="shared" si="30"/>
        <v>200</v>
      </c>
      <c r="BQ25" s="8">
        <f t="shared" si="31"/>
        <v>6000</v>
      </c>
    </row>
    <row r="26" spans="1:69" ht="16.5" customHeight="1">
      <c r="A26" s="173">
        <v>18</v>
      </c>
      <c r="B26" s="813" t="s">
        <v>193</v>
      </c>
      <c r="C26" s="814"/>
      <c r="D26" s="814"/>
      <c r="E26" s="815"/>
      <c r="F26" s="86" t="s">
        <v>44</v>
      </c>
      <c r="G26" s="86">
        <v>300</v>
      </c>
      <c r="H26" s="5"/>
      <c r="I26" s="8">
        <f t="shared" si="0"/>
        <v>0</v>
      </c>
      <c r="J26" s="5"/>
      <c r="K26" s="8">
        <f t="shared" si="1"/>
        <v>0</v>
      </c>
      <c r="L26" s="5"/>
      <c r="M26" s="8">
        <f t="shared" si="2"/>
        <v>0</v>
      </c>
      <c r="N26" s="5"/>
      <c r="O26" s="8">
        <f t="shared" si="3"/>
        <v>0</v>
      </c>
      <c r="P26" s="5"/>
      <c r="Q26" s="8">
        <f t="shared" si="4"/>
        <v>0</v>
      </c>
      <c r="R26" s="5"/>
      <c r="S26" s="8">
        <f t="shared" si="5"/>
        <v>0</v>
      </c>
      <c r="T26" s="5"/>
      <c r="U26" s="8">
        <f t="shared" si="6"/>
        <v>0</v>
      </c>
      <c r="V26" s="5"/>
      <c r="W26" s="8">
        <f t="shared" si="7"/>
        <v>0</v>
      </c>
      <c r="X26" s="5"/>
      <c r="Y26" s="8">
        <f t="shared" si="8"/>
        <v>0</v>
      </c>
      <c r="Z26" s="5"/>
      <c r="AA26" s="8">
        <f t="shared" si="9"/>
        <v>0</v>
      </c>
      <c r="AB26" s="5"/>
      <c r="AC26" s="8">
        <f t="shared" si="10"/>
        <v>0</v>
      </c>
      <c r="AD26" s="5"/>
      <c r="AE26" s="8">
        <f t="shared" si="11"/>
        <v>0</v>
      </c>
      <c r="AF26" s="5"/>
      <c r="AG26" s="8">
        <f t="shared" si="12"/>
        <v>0</v>
      </c>
      <c r="AH26" s="5"/>
      <c r="AI26" s="8">
        <f t="shared" si="13"/>
        <v>0</v>
      </c>
      <c r="AJ26" s="5"/>
      <c r="AK26" s="8">
        <f t="shared" si="14"/>
        <v>0</v>
      </c>
      <c r="AL26" s="5"/>
      <c r="AM26" s="8">
        <f t="shared" si="15"/>
        <v>0</v>
      </c>
      <c r="AN26" s="5"/>
      <c r="AO26" s="8">
        <f t="shared" si="16"/>
        <v>0</v>
      </c>
      <c r="AP26" s="5"/>
      <c r="AQ26" s="8">
        <f t="shared" si="17"/>
        <v>0</v>
      </c>
      <c r="AR26" s="5"/>
      <c r="AS26" s="8">
        <f t="shared" si="18"/>
        <v>0</v>
      </c>
      <c r="AT26" s="5"/>
      <c r="AU26" s="8">
        <f t="shared" si="19"/>
        <v>0</v>
      </c>
      <c r="AV26" s="5"/>
      <c r="AW26" s="8">
        <f t="shared" si="20"/>
        <v>0</v>
      </c>
      <c r="AX26" s="5">
        <v>185</v>
      </c>
      <c r="AY26" s="8">
        <v>30000</v>
      </c>
      <c r="AZ26" s="5"/>
      <c r="BA26" s="8">
        <f>G26*AZ26</f>
        <v>0</v>
      </c>
      <c r="BB26" s="5"/>
      <c r="BC26" s="8">
        <f t="shared" si="23"/>
        <v>0</v>
      </c>
      <c r="BD26" s="5"/>
      <c r="BE26" s="8">
        <f t="shared" si="24"/>
        <v>0</v>
      </c>
      <c r="BF26" s="5"/>
      <c r="BG26" s="8">
        <f t="shared" si="25"/>
        <v>0</v>
      </c>
      <c r="BH26" s="5"/>
      <c r="BI26" s="8">
        <f t="shared" si="26"/>
        <v>0</v>
      </c>
      <c r="BJ26" s="5"/>
      <c r="BK26" s="8">
        <f t="shared" si="27"/>
        <v>0</v>
      </c>
      <c r="BL26" s="5"/>
      <c r="BM26" s="8">
        <f t="shared" si="28"/>
        <v>0</v>
      </c>
      <c r="BN26" s="5"/>
      <c r="BO26" s="8">
        <f t="shared" si="29"/>
        <v>0</v>
      </c>
      <c r="BP26" s="8">
        <f>H26+J26+L26+N26+P26+R26+T26+V26+X26+Z26+AB26+AD26+AF26+AH26+AJ26+AL26+AN26+AP26+AR26+AT26+AV26+AX26+AZ26+BB26+BD26+BF26+BH26+BJ26+BL26+BN26</f>
        <v>185</v>
      </c>
      <c r="BQ26" s="8">
        <f t="shared" si="31"/>
        <v>30000</v>
      </c>
    </row>
    <row r="27" spans="1:69" ht="15.75" customHeight="1">
      <c r="A27" s="173">
        <v>19</v>
      </c>
      <c r="B27" s="813" t="s">
        <v>210</v>
      </c>
      <c r="C27" s="814"/>
      <c r="D27" s="814"/>
      <c r="E27" s="815"/>
      <c r="F27" s="86" t="s">
        <v>17</v>
      </c>
      <c r="G27" s="86">
        <v>12000</v>
      </c>
      <c r="H27" s="5"/>
      <c r="I27" s="8">
        <f t="shared" si="0"/>
        <v>0</v>
      </c>
      <c r="J27" s="5"/>
      <c r="K27" s="8">
        <f t="shared" si="1"/>
        <v>0</v>
      </c>
      <c r="L27" s="5"/>
      <c r="M27" s="8">
        <f t="shared" si="2"/>
        <v>0</v>
      </c>
      <c r="N27" s="5"/>
      <c r="O27" s="8">
        <f t="shared" si="3"/>
        <v>0</v>
      </c>
      <c r="P27" s="5"/>
      <c r="Q27" s="8">
        <f t="shared" si="4"/>
        <v>0</v>
      </c>
      <c r="R27" s="5"/>
      <c r="S27" s="8">
        <f t="shared" si="5"/>
        <v>0</v>
      </c>
      <c r="T27" s="5"/>
      <c r="U27" s="8">
        <f t="shared" si="6"/>
        <v>0</v>
      </c>
      <c r="V27" s="5"/>
      <c r="W27" s="8">
        <f t="shared" si="7"/>
        <v>0</v>
      </c>
      <c r="X27" s="5">
        <f>1</f>
        <v>1</v>
      </c>
      <c r="Y27" s="8">
        <f t="shared" si="8"/>
        <v>12000</v>
      </c>
      <c r="Z27" s="5"/>
      <c r="AA27" s="8">
        <f t="shared" si="9"/>
        <v>0</v>
      </c>
      <c r="AB27" s="5"/>
      <c r="AC27" s="8">
        <f t="shared" si="10"/>
        <v>0</v>
      </c>
      <c r="AD27" s="5"/>
      <c r="AE27" s="8">
        <f t="shared" si="11"/>
        <v>0</v>
      </c>
      <c r="AF27" s="5"/>
      <c r="AG27" s="8">
        <f t="shared" si="12"/>
        <v>0</v>
      </c>
      <c r="AH27" s="5"/>
      <c r="AI27" s="8">
        <f t="shared" si="13"/>
        <v>0</v>
      </c>
      <c r="AJ27" s="5"/>
      <c r="AK27" s="8">
        <f t="shared" si="14"/>
        <v>0</v>
      </c>
      <c r="AL27" s="5"/>
      <c r="AM27" s="8">
        <f t="shared" si="15"/>
        <v>0</v>
      </c>
      <c r="AN27" s="5"/>
      <c r="AO27" s="8">
        <f t="shared" si="16"/>
        <v>0</v>
      </c>
      <c r="AP27" s="5"/>
      <c r="AQ27" s="8">
        <f t="shared" si="17"/>
        <v>0</v>
      </c>
      <c r="AR27" s="5"/>
      <c r="AS27" s="8">
        <f t="shared" si="18"/>
        <v>0</v>
      </c>
      <c r="AT27" s="5"/>
      <c r="AU27" s="8">
        <f t="shared" si="19"/>
        <v>0</v>
      </c>
      <c r="AV27" s="5"/>
      <c r="AW27" s="8">
        <f t="shared" si="20"/>
        <v>0</v>
      </c>
      <c r="AX27" s="5"/>
      <c r="AY27" s="8">
        <f t="shared" si="21"/>
        <v>0</v>
      </c>
      <c r="AZ27" s="5"/>
      <c r="BA27" s="8">
        <f t="shared" si="22"/>
        <v>0</v>
      </c>
      <c r="BB27" s="5"/>
      <c r="BC27" s="8">
        <f t="shared" si="23"/>
        <v>0</v>
      </c>
      <c r="BD27" s="5"/>
      <c r="BE27" s="8">
        <f t="shared" si="24"/>
        <v>0</v>
      </c>
      <c r="BF27" s="5"/>
      <c r="BG27" s="8">
        <f t="shared" si="25"/>
        <v>0</v>
      </c>
      <c r="BH27" s="5"/>
      <c r="BI27" s="8">
        <f t="shared" si="26"/>
        <v>0</v>
      </c>
      <c r="BJ27" s="5"/>
      <c r="BK27" s="8">
        <f t="shared" si="27"/>
        <v>0</v>
      </c>
      <c r="BL27" s="5"/>
      <c r="BM27" s="8">
        <f t="shared" si="28"/>
        <v>0</v>
      </c>
      <c r="BN27" s="5"/>
      <c r="BO27" s="8">
        <f t="shared" si="29"/>
        <v>0</v>
      </c>
      <c r="BP27" s="8">
        <f t="shared" si="30"/>
        <v>1</v>
      </c>
      <c r="BQ27" s="8">
        <f t="shared" si="31"/>
        <v>12000</v>
      </c>
    </row>
    <row r="28" spans="1:69" ht="16.5" customHeight="1">
      <c r="A28" s="173">
        <v>20</v>
      </c>
      <c r="B28" s="813" t="s">
        <v>260</v>
      </c>
      <c r="C28" s="814"/>
      <c r="D28" s="814"/>
      <c r="E28" s="815"/>
      <c r="F28" s="241" t="s">
        <v>44</v>
      </c>
      <c r="G28" s="86">
        <v>700</v>
      </c>
      <c r="H28" s="5"/>
      <c r="I28" s="8">
        <f t="shared" si="0"/>
        <v>0</v>
      </c>
      <c r="J28" s="5"/>
      <c r="K28" s="8">
        <f t="shared" si="1"/>
        <v>0</v>
      </c>
      <c r="L28" s="5"/>
      <c r="M28" s="8">
        <f t="shared" si="2"/>
        <v>0</v>
      </c>
      <c r="N28" s="5"/>
      <c r="O28" s="8">
        <f t="shared" si="3"/>
        <v>0</v>
      </c>
      <c r="P28" s="5"/>
      <c r="Q28" s="8">
        <f t="shared" si="4"/>
        <v>0</v>
      </c>
      <c r="R28" s="5"/>
      <c r="S28" s="8">
        <f t="shared" si="5"/>
        <v>0</v>
      </c>
      <c r="T28" s="5"/>
      <c r="U28" s="8">
        <f t="shared" si="6"/>
        <v>0</v>
      </c>
      <c r="V28" s="5"/>
      <c r="W28" s="8">
        <f t="shared" si="7"/>
        <v>0</v>
      </c>
      <c r="X28" s="5"/>
      <c r="Y28" s="8">
        <f t="shared" si="8"/>
        <v>0</v>
      </c>
      <c r="Z28" s="5"/>
      <c r="AA28" s="8">
        <f t="shared" si="9"/>
        <v>0</v>
      </c>
      <c r="AB28" s="5"/>
      <c r="AC28" s="8">
        <f t="shared" si="10"/>
        <v>0</v>
      </c>
      <c r="AD28" s="5"/>
      <c r="AE28" s="8">
        <f t="shared" si="11"/>
        <v>0</v>
      </c>
      <c r="AF28" s="5"/>
      <c r="AG28" s="8">
        <f t="shared" si="12"/>
        <v>0</v>
      </c>
      <c r="AH28" s="5"/>
      <c r="AI28" s="8">
        <f t="shared" si="13"/>
        <v>0</v>
      </c>
      <c r="AJ28" s="5"/>
      <c r="AK28" s="8">
        <f t="shared" si="14"/>
        <v>0</v>
      </c>
      <c r="AL28" s="5"/>
      <c r="AM28" s="8">
        <f t="shared" si="15"/>
        <v>0</v>
      </c>
      <c r="AN28" s="5"/>
      <c r="AO28" s="8">
        <f t="shared" si="16"/>
        <v>0</v>
      </c>
      <c r="AP28" s="5"/>
      <c r="AQ28" s="8">
        <f t="shared" si="17"/>
        <v>0</v>
      </c>
      <c r="AR28" s="5"/>
      <c r="AS28" s="8">
        <f t="shared" si="18"/>
        <v>0</v>
      </c>
      <c r="AT28" s="5"/>
      <c r="AU28" s="8">
        <f t="shared" si="19"/>
        <v>0</v>
      </c>
      <c r="AV28" s="5"/>
      <c r="AW28" s="8">
        <f t="shared" si="20"/>
        <v>0</v>
      </c>
      <c r="AX28" s="5"/>
      <c r="AY28" s="8">
        <f t="shared" si="21"/>
        <v>0</v>
      </c>
      <c r="AZ28" s="5"/>
      <c r="BA28" s="8">
        <f t="shared" si="22"/>
        <v>0</v>
      </c>
      <c r="BB28" s="5"/>
      <c r="BC28" s="8">
        <f t="shared" si="23"/>
        <v>0</v>
      </c>
      <c r="BD28" s="5"/>
      <c r="BE28" s="8">
        <f t="shared" si="24"/>
        <v>0</v>
      </c>
      <c r="BF28" s="5"/>
      <c r="BG28" s="8">
        <f t="shared" si="25"/>
        <v>0</v>
      </c>
      <c r="BH28" s="5"/>
      <c r="BI28" s="8">
        <f t="shared" si="26"/>
        <v>0</v>
      </c>
      <c r="BJ28" s="5"/>
      <c r="BK28" s="8">
        <f t="shared" si="27"/>
        <v>0</v>
      </c>
      <c r="BL28" s="5"/>
      <c r="BM28" s="8">
        <f t="shared" si="28"/>
        <v>0</v>
      </c>
      <c r="BN28" s="5"/>
      <c r="BO28" s="8">
        <f t="shared" si="29"/>
        <v>0</v>
      </c>
      <c r="BP28" s="8">
        <f t="shared" si="30"/>
        <v>0</v>
      </c>
      <c r="BQ28" s="8">
        <f t="shared" si="31"/>
        <v>0</v>
      </c>
    </row>
    <row r="29" spans="1:69" ht="16.5" customHeight="1">
      <c r="A29" s="173">
        <v>21</v>
      </c>
      <c r="B29" s="817" t="s">
        <v>48</v>
      </c>
      <c r="C29" s="818"/>
      <c r="D29" s="818"/>
      <c r="E29" s="819"/>
      <c r="F29" s="86" t="s">
        <v>17</v>
      </c>
      <c r="G29" s="86">
        <v>6500</v>
      </c>
      <c r="H29" s="5"/>
      <c r="I29" s="8">
        <f t="shared" si="0"/>
        <v>0</v>
      </c>
      <c r="J29" s="5">
        <v>3</v>
      </c>
      <c r="K29" s="8">
        <f t="shared" si="1"/>
        <v>19500</v>
      </c>
      <c r="L29" s="5"/>
      <c r="M29" s="8">
        <f t="shared" si="2"/>
        <v>0</v>
      </c>
      <c r="N29" s="5"/>
      <c r="O29" s="8">
        <f t="shared" si="3"/>
        <v>0</v>
      </c>
      <c r="P29" s="5">
        <v>10</v>
      </c>
      <c r="Q29" s="8">
        <f t="shared" si="4"/>
        <v>65000</v>
      </c>
      <c r="R29" s="5"/>
      <c r="S29" s="8">
        <f t="shared" si="5"/>
        <v>0</v>
      </c>
      <c r="T29" s="5">
        <v>5</v>
      </c>
      <c r="U29" s="8">
        <f t="shared" si="6"/>
        <v>32500</v>
      </c>
      <c r="V29" s="5"/>
      <c r="W29" s="8">
        <f t="shared" si="7"/>
        <v>0</v>
      </c>
      <c r="X29" s="5"/>
      <c r="Y29" s="8">
        <f t="shared" si="8"/>
        <v>0</v>
      </c>
      <c r="Z29" s="5"/>
      <c r="AA29" s="8">
        <f t="shared" si="9"/>
        <v>0</v>
      </c>
      <c r="AB29" s="5"/>
      <c r="AC29" s="8">
        <f t="shared" si="10"/>
        <v>0</v>
      </c>
      <c r="AD29" s="5"/>
      <c r="AE29" s="8">
        <f t="shared" si="11"/>
        <v>0</v>
      </c>
      <c r="AF29" s="5"/>
      <c r="AG29" s="8">
        <f t="shared" si="12"/>
        <v>0</v>
      </c>
      <c r="AH29" s="5"/>
      <c r="AI29" s="8">
        <f t="shared" si="13"/>
        <v>0</v>
      </c>
      <c r="AJ29" s="5">
        <v>2</v>
      </c>
      <c r="AK29" s="8">
        <f t="shared" si="14"/>
        <v>13000</v>
      </c>
      <c r="AL29" s="5"/>
      <c r="AM29" s="8">
        <f t="shared" si="15"/>
        <v>0</v>
      </c>
      <c r="AN29" s="5">
        <v>2</v>
      </c>
      <c r="AO29" s="8">
        <f t="shared" si="16"/>
        <v>13000</v>
      </c>
      <c r="AP29" s="5">
        <v>2</v>
      </c>
      <c r="AQ29" s="8">
        <f t="shared" si="17"/>
        <v>13000</v>
      </c>
      <c r="AR29" s="5"/>
      <c r="AS29" s="8">
        <f t="shared" si="18"/>
        <v>0</v>
      </c>
      <c r="AT29" s="52"/>
      <c r="AU29" s="8">
        <f t="shared" si="19"/>
        <v>0</v>
      </c>
      <c r="AV29" s="5"/>
      <c r="AW29" s="8">
        <f t="shared" si="20"/>
        <v>0</v>
      </c>
      <c r="AX29" s="5"/>
      <c r="AY29" s="8">
        <f t="shared" si="21"/>
        <v>0</v>
      </c>
      <c r="AZ29" s="5"/>
      <c r="BA29" s="8">
        <f t="shared" si="22"/>
        <v>0</v>
      </c>
      <c r="BB29" s="5"/>
      <c r="BC29" s="8">
        <f t="shared" si="23"/>
        <v>0</v>
      </c>
      <c r="BD29" s="5"/>
      <c r="BE29" s="8">
        <f t="shared" si="24"/>
        <v>0</v>
      </c>
      <c r="BF29" s="5">
        <v>1</v>
      </c>
      <c r="BG29" s="8">
        <f t="shared" si="25"/>
        <v>6500</v>
      </c>
      <c r="BH29" s="5"/>
      <c r="BI29" s="8">
        <f t="shared" si="26"/>
        <v>0</v>
      </c>
      <c r="BJ29" s="5">
        <v>1</v>
      </c>
      <c r="BK29" s="605">
        <f t="shared" si="27"/>
        <v>6500</v>
      </c>
      <c r="BL29" s="5"/>
      <c r="BM29" s="8">
        <f t="shared" si="28"/>
        <v>0</v>
      </c>
      <c r="BN29" s="5"/>
      <c r="BO29" s="8">
        <f t="shared" si="29"/>
        <v>0</v>
      </c>
      <c r="BP29" s="8">
        <f t="shared" si="30"/>
        <v>26</v>
      </c>
      <c r="BQ29" s="8">
        <f t="shared" si="31"/>
        <v>169000</v>
      </c>
    </row>
    <row r="30" spans="1:69" ht="16.5" customHeight="1">
      <c r="A30" s="173">
        <v>22</v>
      </c>
      <c r="B30" s="817" t="s">
        <v>154</v>
      </c>
      <c r="C30" s="818"/>
      <c r="D30" s="818"/>
      <c r="E30" s="819"/>
      <c r="F30" s="86" t="s">
        <v>43</v>
      </c>
      <c r="G30" s="86">
        <v>8000</v>
      </c>
      <c r="H30" s="5"/>
      <c r="I30" s="8">
        <f t="shared" si="0"/>
        <v>0</v>
      </c>
      <c r="J30" s="5"/>
      <c r="K30" s="8">
        <f t="shared" si="1"/>
        <v>0</v>
      </c>
      <c r="L30" s="5"/>
      <c r="M30" s="8">
        <f t="shared" si="2"/>
        <v>0</v>
      </c>
      <c r="N30" s="5"/>
      <c r="O30" s="8">
        <f t="shared" si="3"/>
        <v>0</v>
      </c>
      <c r="P30" s="5"/>
      <c r="Q30" s="8">
        <f t="shared" si="4"/>
        <v>0</v>
      </c>
      <c r="R30" s="5"/>
      <c r="S30" s="8">
        <f t="shared" si="5"/>
        <v>0</v>
      </c>
      <c r="T30" s="5"/>
      <c r="U30" s="8">
        <f t="shared" si="6"/>
        <v>0</v>
      </c>
      <c r="V30" s="5"/>
      <c r="W30" s="8">
        <f t="shared" si="7"/>
        <v>0</v>
      </c>
      <c r="X30" s="5"/>
      <c r="Y30" s="8">
        <f t="shared" si="8"/>
        <v>0</v>
      </c>
      <c r="Z30" s="5"/>
      <c r="AA30" s="8">
        <f t="shared" si="9"/>
        <v>0</v>
      </c>
      <c r="AB30" s="5"/>
      <c r="AC30" s="8">
        <f t="shared" si="10"/>
        <v>0</v>
      </c>
      <c r="AD30" s="5"/>
      <c r="AE30" s="8">
        <f t="shared" si="11"/>
        <v>0</v>
      </c>
      <c r="AF30" s="5"/>
      <c r="AG30" s="8">
        <f t="shared" si="12"/>
        <v>0</v>
      </c>
      <c r="AH30" s="5"/>
      <c r="AI30" s="8">
        <f t="shared" si="13"/>
        <v>0</v>
      </c>
      <c r="AJ30" s="5"/>
      <c r="AK30" s="8">
        <f t="shared" si="14"/>
        <v>0</v>
      </c>
      <c r="AL30" s="5"/>
      <c r="AM30" s="8">
        <f t="shared" si="15"/>
        <v>0</v>
      </c>
      <c r="AN30" s="5"/>
      <c r="AO30" s="8">
        <f t="shared" si="16"/>
        <v>0</v>
      </c>
      <c r="AP30" s="5"/>
      <c r="AQ30" s="8">
        <f t="shared" si="17"/>
        <v>0</v>
      </c>
      <c r="AR30" s="5"/>
      <c r="AS30" s="8">
        <f t="shared" si="18"/>
        <v>0</v>
      </c>
      <c r="AT30" s="5"/>
      <c r="AU30" s="8">
        <f t="shared" si="19"/>
        <v>0</v>
      </c>
      <c r="AV30" s="5"/>
      <c r="AW30" s="8">
        <f t="shared" si="20"/>
        <v>0</v>
      </c>
      <c r="AX30" s="5"/>
      <c r="AY30" s="8">
        <f t="shared" si="21"/>
        <v>0</v>
      </c>
      <c r="AZ30" s="5"/>
      <c r="BA30" s="8">
        <f t="shared" si="22"/>
        <v>0</v>
      </c>
      <c r="BB30" s="5"/>
      <c r="BC30" s="8">
        <f t="shared" si="23"/>
        <v>0</v>
      </c>
      <c r="BD30" s="5"/>
      <c r="BE30" s="8">
        <f t="shared" si="24"/>
        <v>0</v>
      </c>
      <c r="BF30" s="5"/>
      <c r="BG30" s="8">
        <f t="shared" si="25"/>
        <v>0</v>
      </c>
      <c r="BH30" s="5"/>
      <c r="BI30" s="8">
        <f t="shared" si="26"/>
        <v>0</v>
      </c>
      <c r="BJ30" s="5"/>
      <c r="BK30" s="8">
        <f t="shared" si="27"/>
        <v>0</v>
      </c>
      <c r="BL30" s="5"/>
      <c r="BM30" s="8">
        <f t="shared" si="28"/>
        <v>0</v>
      </c>
      <c r="BN30" s="5"/>
      <c r="BO30" s="8">
        <f t="shared" si="29"/>
        <v>0</v>
      </c>
      <c r="BP30" s="8">
        <f t="shared" si="30"/>
        <v>0</v>
      </c>
      <c r="BQ30" s="8">
        <f t="shared" si="31"/>
        <v>0</v>
      </c>
    </row>
    <row r="31" spans="1:69" ht="29.25" customHeight="1">
      <c r="A31" s="173">
        <v>23</v>
      </c>
      <c r="B31" s="813" t="s">
        <v>251</v>
      </c>
      <c r="C31" s="814"/>
      <c r="D31" s="814"/>
      <c r="E31" s="815"/>
      <c r="F31" s="86" t="s">
        <v>44</v>
      </c>
      <c r="G31" s="86">
        <v>3000</v>
      </c>
      <c r="H31" s="5"/>
      <c r="I31" s="8">
        <f t="shared" si="0"/>
        <v>0</v>
      </c>
      <c r="J31" s="5"/>
      <c r="K31" s="8">
        <f t="shared" si="1"/>
        <v>0</v>
      </c>
      <c r="L31" s="5"/>
      <c r="M31" s="8">
        <f t="shared" si="2"/>
        <v>0</v>
      </c>
      <c r="N31" s="5"/>
      <c r="O31" s="8">
        <f t="shared" si="3"/>
        <v>0</v>
      </c>
      <c r="P31" s="5"/>
      <c r="Q31" s="8">
        <f t="shared" si="4"/>
        <v>0</v>
      </c>
      <c r="R31" s="5"/>
      <c r="S31" s="8">
        <f t="shared" si="5"/>
        <v>0</v>
      </c>
      <c r="T31" s="5"/>
      <c r="U31" s="8">
        <f t="shared" si="6"/>
        <v>0</v>
      </c>
      <c r="V31" s="5"/>
      <c r="W31" s="8">
        <f t="shared" si="7"/>
        <v>0</v>
      </c>
      <c r="X31" s="5"/>
      <c r="Y31" s="8">
        <f t="shared" si="8"/>
        <v>0</v>
      </c>
      <c r="Z31" s="5"/>
      <c r="AA31" s="8">
        <f t="shared" si="9"/>
        <v>0</v>
      </c>
      <c r="AB31" s="5"/>
      <c r="AC31" s="8">
        <f t="shared" si="10"/>
        <v>0</v>
      </c>
      <c r="AD31" s="5"/>
      <c r="AE31" s="8">
        <f t="shared" si="11"/>
        <v>0</v>
      </c>
      <c r="AF31" s="5"/>
      <c r="AG31" s="8">
        <f t="shared" si="12"/>
        <v>0</v>
      </c>
      <c r="AH31" s="5"/>
      <c r="AI31" s="8">
        <f t="shared" si="13"/>
        <v>0</v>
      </c>
      <c r="AJ31" s="5"/>
      <c r="AK31" s="8">
        <f t="shared" si="14"/>
        <v>0</v>
      </c>
      <c r="AL31" s="5"/>
      <c r="AM31" s="8">
        <f t="shared" si="15"/>
        <v>0</v>
      </c>
      <c r="AN31" s="5"/>
      <c r="AO31" s="8">
        <f t="shared" si="16"/>
        <v>0</v>
      </c>
      <c r="AP31" s="5"/>
      <c r="AQ31" s="8">
        <f t="shared" si="17"/>
        <v>0</v>
      </c>
      <c r="AR31" s="5"/>
      <c r="AS31" s="8">
        <f t="shared" si="18"/>
        <v>0</v>
      </c>
      <c r="AT31" s="5"/>
      <c r="AU31" s="8">
        <f t="shared" si="19"/>
        <v>0</v>
      </c>
      <c r="AV31" s="5"/>
      <c r="AW31" s="8">
        <f t="shared" si="20"/>
        <v>0</v>
      </c>
      <c r="AX31" s="5"/>
      <c r="AY31" s="8">
        <f t="shared" si="21"/>
        <v>0</v>
      </c>
      <c r="AZ31" s="5"/>
      <c r="BA31" s="8">
        <f t="shared" si="22"/>
        <v>0</v>
      </c>
      <c r="BB31" s="5"/>
      <c r="BC31" s="8">
        <f t="shared" si="23"/>
        <v>0</v>
      </c>
      <c r="BD31" s="5"/>
      <c r="BE31" s="8">
        <f t="shared" si="24"/>
        <v>0</v>
      </c>
      <c r="BF31" s="5"/>
      <c r="BG31" s="8">
        <f t="shared" si="25"/>
        <v>0</v>
      </c>
      <c r="BH31" s="5"/>
      <c r="BI31" s="8">
        <f t="shared" si="26"/>
        <v>0</v>
      </c>
      <c r="BJ31" s="5"/>
      <c r="BK31" s="8">
        <f t="shared" si="27"/>
        <v>0</v>
      </c>
      <c r="BL31" s="5"/>
      <c r="BM31" s="8">
        <f t="shared" si="28"/>
        <v>0</v>
      </c>
      <c r="BN31" s="5"/>
      <c r="BO31" s="8">
        <f t="shared" si="29"/>
        <v>0</v>
      </c>
      <c r="BP31" s="8">
        <f t="shared" si="30"/>
        <v>0</v>
      </c>
      <c r="BQ31" s="8">
        <f t="shared" si="31"/>
        <v>0</v>
      </c>
    </row>
    <row r="32" spans="1:69" ht="17.25" customHeight="1" thickBot="1">
      <c r="A32" s="353">
        <v>24</v>
      </c>
      <c r="B32" s="820" t="s">
        <v>266</v>
      </c>
      <c r="C32" s="821"/>
      <c r="D32" s="821"/>
      <c r="E32" s="822"/>
      <c r="F32" s="86" t="s">
        <v>252</v>
      </c>
      <c r="G32" s="86">
        <v>23000</v>
      </c>
      <c r="H32" s="5"/>
      <c r="I32" s="8">
        <f t="shared" si="0"/>
        <v>0</v>
      </c>
      <c r="J32" s="5"/>
      <c r="K32" s="8">
        <f t="shared" si="1"/>
        <v>0</v>
      </c>
      <c r="L32" s="5"/>
      <c r="M32" s="8">
        <f t="shared" si="2"/>
        <v>0</v>
      </c>
      <c r="N32" s="5"/>
      <c r="O32" s="8">
        <f t="shared" si="3"/>
        <v>0</v>
      </c>
      <c r="P32" s="5"/>
      <c r="Q32" s="8">
        <f t="shared" si="4"/>
        <v>0</v>
      </c>
      <c r="R32" s="5"/>
      <c r="S32" s="8">
        <f t="shared" si="5"/>
        <v>0</v>
      </c>
      <c r="T32" s="5"/>
      <c r="U32" s="8">
        <f t="shared" si="6"/>
        <v>0</v>
      </c>
      <c r="V32" s="5"/>
      <c r="W32" s="8">
        <f t="shared" si="7"/>
        <v>0</v>
      </c>
      <c r="X32" s="5"/>
      <c r="Y32" s="8">
        <f t="shared" si="8"/>
        <v>0</v>
      </c>
      <c r="Z32" s="5"/>
      <c r="AA32" s="8">
        <f t="shared" si="9"/>
        <v>0</v>
      </c>
      <c r="AB32" s="5"/>
      <c r="AC32" s="8">
        <f t="shared" si="10"/>
        <v>0</v>
      </c>
      <c r="AD32" s="5"/>
      <c r="AE32" s="8">
        <f t="shared" si="11"/>
        <v>0</v>
      </c>
      <c r="AF32" s="5"/>
      <c r="AG32" s="8">
        <f t="shared" si="12"/>
        <v>0</v>
      </c>
      <c r="AH32" s="5"/>
      <c r="AI32" s="8">
        <f t="shared" si="13"/>
        <v>0</v>
      </c>
      <c r="AJ32" s="5"/>
      <c r="AK32" s="8">
        <f t="shared" si="14"/>
        <v>0</v>
      </c>
      <c r="AL32" s="5"/>
      <c r="AM32" s="8">
        <f t="shared" si="15"/>
        <v>0</v>
      </c>
      <c r="AN32" s="5"/>
      <c r="AO32" s="8">
        <f t="shared" si="16"/>
        <v>0</v>
      </c>
      <c r="AP32" s="5"/>
      <c r="AQ32" s="8">
        <f t="shared" si="17"/>
        <v>0</v>
      </c>
      <c r="AR32" s="5"/>
      <c r="AS32" s="8">
        <f t="shared" si="18"/>
        <v>0</v>
      </c>
      <c r="AT32" s="5"/>
      <c r="AU32" s="8">
        <f t="shared" si="19"/>
        <v>0</v>
      </c>
      <c r="AV32" s="5"/>
      <c r="AW32" s="8">
        <f t="shared" si="20"/>
        <v>0</v>
      </c>
      <c r="AX32" s="5"/>
      <c r="AY32" s="8">
        <f t="shared" si="21"/>
        <v>0</v>
      </c>
      <c r="AZ32" s="5"/>
      <c r="BA32" s="8">
        <f t="shared" si="22"/>
        <v>0</v>
      </c>
      <c r="BB32" s="5"/>
      <c r="BC32" s="8">
        <f t="shared" si="23"/>
        <v>0</v>
      </c>
      <c r="BD32" s="5"/>
      <c r="BE32" s="8">
        <f t="shared" si="24"/>
        <v>0</v>
      </c>
      <c r="BF32" s="5"/>
      <c r="BG32" s="8">
        <f t="shared" si="25"/>
        <v>0</v>
      </c>
      <c r="BH32" s="5"/>
      <c r="BI32" s="8">
        <f t="shared" si="26"/>
        <v>0</v>
      </c>
      <c r="BJ32" s="5"/>
      <c r="BK32" s="8">
        <f t="shared" si="27"/>
        <v>0</v>
      </c>
      <c r="BL32" s="5"/>
      <c r="BM32" s="8">
        <f t="shared" si="28"/>
        <v>0</v>
      </c>
      <c r="BN32" s="5"/>
      <c r="BO32" s="8">
        <f t="shared" si="29"/>
        <v>0</v>
      </c>
      <c r="BP32" s="8">
        <f t="shared" si="30"/>
        <v>0</v>
      </c>
      <c r="BQ32" s="8">
        <f t="shared" si="31"/>
        <v>0</v>
      </c>
    </row>
    <row r="33" spans="1:69" ht="16.5" customHeight="1" thickBot="1">
      <c r="A33" s="831" t="s">
        <v>49</v>
      </c>
      <c r="B33" s="832"/>
      <c r="C33" s="832"/>
      <c r="D33" s="832"/>
      <c r="E33" s="833"/>
      <c r="F33" s="237"/>
      <c r="G33" s="86"/>
      <c r="H33" s="5"/>
      <c r="I33" s="8">
        <f t="shared" si="0"/>
        <v>0</v>
      </c>
      <c r="J33" s="5"/>
      <c r="K33" s="8">
        <f t="shared" si="1"/>
        <v>0</v>
      </c>
      <c r="L33" s="5"/>
      <c r="M33" s="8">
        <f t="shared" si="2"/>
        <v>0</v>
      </c>
      <c r="N33" s="5"/>
      <c r="O33" s="8">
        <f t="shared" si="3"/>
        <v>0</v>
      </c>
      <c r="P33" s="5"/>
      <c r="Q33" s="8">
        <f t="shared" si="4"/>
        <v>0</v>
      </c>
      <c r="R33" s="5"/>
      <c r="S33" s="8">
        <f t="shared" si="5"/>
        <v>0</v>
      </c>
      <c r="T33" s="5"/>
      <c r="U33" s="8">
        <f t="shared" si="6"/>
        <v>0</v>
      </c>
      <c r="V33" s="5"/>
      <c r="W33" s="8">
        <f t="shared" si="7"/>
        <v>0</v>
      </c>
      <c r="X33" s="5"/>
      <c r="Y33" s="8">
        <f t="shared" si="8"/>
        <v>0</v>
      </c>
      <c r="Z33" s="5"/>
      <c r="AA33" s="8">
        <f t="shared" si="9"/>
        <v>0</v>
      </c>
      <c r="AB33" s="5"/>
      <c r="AC33" s="8">
        <f t="shared" si="10"/>
        <v>0</v>
      </c>
      <c r="AD33" s="5"/>
      <c r="AE33" s="8">
        <f t="shared" si="11"/>
        <v>0</v>
      </c>
      <c r="AF33" s="52"/>
      <c r="AG33" s="8">
        <f t="shared" si="12"/>
        <v>0</v>
      </c>
      <c r="AH33" s="5"/>
      <c r="AI33" s="8">
        <f t="shared" si="13"/>
        <v>0</v>
      </c>
      <c r="AJ33" s="5"/>
      <c r="AK33" s="8">
        <f t="shared" si="14"/>
        <v>0</v>
      </c>
      <c r="AL33" s="5"/>
      <c r="AM33" s="8">
        <f t="shared" si="15"/>
        <v>0</v>
      </c>
      <c r="AN33" s="5"/>
      <c r="AO33" s="8">
        <f t="shared" si="16"/>
        <v>0</v>
      </c>
      <c r="AP33" s="5"/>
      <c r="AQ33" s="8">
        <f t="shared" si="17"/>
        <v>0</v>
      </c>
      <c r="AR33" s="5"/>
      <c r="AS33" s="8">
        <f t="shared" si="18"/>
        <v>0</v>
      </c>
      <c r="AT33" s="5"/>
      <c r="AU33" s="8">
        <f t="shared" si="19"/>
        <v>0</v>
      </c>
      <c r="AV33" s="5"/>
      <c r="AW33" s="8">
        <f t="shared" si="20"/>
        <v>0</v>
      </c>
      <c r="AX33" s="5"/>
      <c r="AY33" s="8">
        <f t="shared" si="21"/>
        <v>0</v>
      </c>
      <c r="AZ33" s="5"/>
      <c r="BA33" s="8">
        <f t="shared" si="22"/>
        <v>0</v>
      </c>
      <c r="BB33" s="5"/>
      <c r="BC33" s="8">
        <f t="shared" si="23"/>
        <v>0</v>
      </c>
      <c r="BD33" s="5"/>
      <c r="BE33" s="8">
        <f t="shared" si="24"/>
        <v>0</v>
      </c>
      <c r="BF33" s="5"/>
      <c r="BG33" s="8">
        <f t="shared" si="25"/>
        <v>0</v>
      </c>
      <c r="BH33" s="5"/>
      <c r="BI33" s="8">
        <f t="shared" si="26"/>
        <v>0</v>
      </c>
      <c r="BJ33" s="5"/>
      <c r="BK33" s="8">
        <f t="shared" si="27"/>
        <v>0</v>
      </c>
      <c r="BL33" s="5"/>
      <c r="BM33" s="8">
        <f t="shared" si="28"/>
        <v>0</v>
      </c>
      <c r="BN33" s="5"/>
      <c r="BO33" s="8">
        <f t="shared" si="29"/>
        <v>0</v>
      </c>
      <c r="BP33" s="8">
        <f t="shared" si="30"/>
        <v>0</v>
      </c>
      <c r="BQ33" s="8">
        <f t="shared" si="31"/>
        <v>0</v>
      </c>
    </row>
    <row r="34" spans="1:69" ht="16.5" customHeight="1">
      <c r="A34" s="354">
        <v>25</v>
      </c>
      <c r="B34" s="836" t="s">
        <v>70</v>
      </c>
      <c r="C34" s="837"/>
      <c r="D34" s="837"/>
      <c r="E34" s="838"/>
      <c r="F34" s="86" t="s">
        <v>17</v>
      </c>
      <c r="G34" s="86">
        <v>35000</v>
      </c>
      <c r="H34" s="5">
        <v>4</v>
      </c>
      <c r="I34" s="8">
        <f t="shared" si="0"/>
        <v>140000</v>
      </c>
      <c r="J34" s="5"/>
      <c r="K34" s="8">
        <f t="shared" si="1"/>
        <v>0</v>
      </c>
      <c r="L34" s="5"/>
      <c r="M34" s="8">
        <f t="shared" si="2"/>
        <v>0</v>
      </c>
      <c r="N34" s="5"/>
      <c r="O34" s="8">
        <f t="shared" si="3"/>
        <v>0</v>
      </c>
      <c r="P34" s="5"/>
      <c r="Q34" s="8">
        <f t="shared" si="4"/>
        <v>0</v>
      </c>
      <c r="R34" s="5"/>
      <c r="S34" s="8">
        <f t="shared" si="5"/>
        <v>0</v>
      </c>
      <c r="T34" s="5"/>
      <c r="U34" s="8">
        <f t="shared" si="6"/>
        <v>0</v>
      </c>
      <c r="V34" s="5"/>
      <c r="W34" s="8">
        <f t="shared" si="7"/>
        <v>0</v>
      </c>
      <c r="X34" s="5"/>
      <c r="Y34" s="8">
        <f t="shared" si="8"/>
        <v>0</v>
      </c>
      <c r="Z34" s="5"/>
      <c r="AA34" s="8">
        <f t="shared" si="9"/>
        <v>0</v>
      </c>
      <c r="AB34" s="5"/>
      <c r="AC34" s="8">
        <f t="shared" si="10"/>
        <v>0</v>
      </c>
      <c r="AD34" s="5"/>
      <c r="AE34" s="8">
        <f t="shared" si="11"/>
        <v>0</v>
      </c>
      <c r="AF34" s="5"/>
      <c r="AG34" s="8">
        <f t="shared" si="12"/>
        <v>0</v>
      </c>
      <c r="AH34" s="5"/>
      <c r="AI34" s="8">
        <f t="shared" si="13"/>
        <v>0</v>
      </c>
      <c r="AJ34" s="5">
        <v>3</v>
      </c>
      <c r="AK34" s="8">
        <f t="shared" si="14"/>
        <v>105000</v>
      </c>
      <c r="AL34" s="5"/>
      <c r="AM34" s="8">
        <f t="shared" si="15"/>
        <v>0</v>
      </c>
      <c r="AN34" s="5"/>
      <c r="AO34" s="8">
        <f t="shared" si="16"/>
        <v>0</v>
      </c>
      <c r="AP34" s="5">
        <v>6</v>
      </c>
      <c r="AQ34" s="8">
        <v>100000</v>
      </c>
      <c r="AR34" s="5"/>
      <c r="AS34" s="8">
        <f t="shared" si="18"/>
        <v>0</v>
      </c>
      <c r="AT34" s="5">
        <v>6</v>
      </c>
      <c r="AU34" s="8">
        <v>180000</v>
      </c>
      <c r="AV34" s="5"/>
      <c r="AW34" s="8">
        <f t="shared" si="20"/>
        <v>0</v>
      </c>
      <c r="AX34" s="5"/>
      <c r="AY34" s="8">
        <f t="shared" si="21"/>
        <v>0</v>
      </c>
      <c r="AZ34" s="5"/>
      <c r="BA34" s="8">
        <f t="shared" si="22"/>
        <v>0</v>
      </c>
      <c r="BB34" s="5"/>
      <c r="BC34" s="8">
        <f t="shared" si="23"/>
        <v>0</v>
      </c>
      <c r="BD34" s="5"/>
      <c r="BE34" s="8">
        <f t="shared" si="24"/>
        <v>0</v>
      </c>
      <c r="BF34" s="5"/>
      <c r="BG34" s="8">
        <f t="shared" si="25"/>
        <v>0</v>
      </c>
      <c r="BH34" s="5">
        <v>4</v>
      </c>
      <c r="BI34" s="8">
        <v>20000</v>
      </c>
      <c r="BJ34" s="5"/>
      <c r="BK34" s="8">
        <f t="shared" si="27"/>
        <v>0</v>
      </c>
      <c r="BL34" s="5"/>
      <c r="BM34" s="8">
        <f t="shared" si="28"/>
        <v>0</v>
      </c>
      <c r="BN34" s="5"/>
      <c r="BO34" s="8">
        <f t="shared" si="29"/>
        <v>0</v>
      </c>
      <c r="BP34" s="8">
        <f t="shared" si="30"/>
        <v>23</v>
      </c>
      <c r="BQ34" s="8">
        <f t="shared" si="31"/>
        <v>545000</v>
      </c>
    </row>
    <row r="35" spans="1:69" ht="15.75" customHeight="1">
      <c r="A35" s="173">
        <v>26</v>
      </c>
      <c r="B35" s="817" t="s">
        <v>50</v>
      </c>
      <c r="C35" s="818"/>
      <c r="D35" s="818"/>
      <c r="E35" s="819"/>
      <c r="F35" s="86" t="s">
        <v>17</v>
      </c>
      <c r="G35" s="86">
        <v>14000</v>
      </c>
      <c r="H35" s="5"/>
      <c r="I35" s="8">
        <f t="shared" si="0"/>
        <v>0</v>
      </c>
      <c r="J35" s="5"/>
      <c r="K35" s="8">
        <f t="shared" si="1"/>
        <v>0</v>
      </c>
      <c r="L35" s="5">
        <v>5</v>
      </c>
      <c r="M35" s="8">
        <f t="shared" si="2"/>
        <v>70000</v>
      </c>
      <c r="N35" s="5"/>
      <c r="O35" s="8">
        <f t="shared" si="3"/>
        <v>0</v>
      </c>
      <c r="P35" s="5"/>
      <c r="Q35" s="8">
        <f t="shared" si="4"/>
        <v>0</v>
      </c>
      <c r="R35" s="5"/>
      <c r="S35" s="8">
        <f t="shared" si="5"/>
        <v>0</v>
      </c>
      <c r="T35" s="5"/>
      <c r="U35" s="8">
        <f t="shared" si="6"/>
        <v>0</v>
      </c>
      <c r="V35" s="5"/>
      <c r="W35" s="8">
        <f t="shared" si="7"/>
        <v>0</v>
      </c>
      <c r="X35" s="5"/>
      <c r="Y35" s="8">
        <f t="shared" si="8"/>
        <v>0</v>
      </c>
      <c r="Z35" s="5"/>
      <c r="AA35" s="8">
        <f t="shared" si="9"/>
        <v>0</v>
      </c>
      <c r="AB35" s="5"/>
      <c r="AC35" s="8">
        <f t="shared" si="10"/>
        <v>0</v>
      </c>
      <c r="AD35" s="5"/>
      <c r="AE35" s="8">
        <f t="shared" si="11"/>
        <v>0</v>
      </c>
      <c r="AF35" s="5"/>
      <c r="AG35" s="8">
        <f t="shared" si="12"/>
        <v>0</v>
      </c>
      <c r="AH35" s="5"/>
      <c r="AI35" s="8">
        <f t="shared" si="13"/>
        <v>0</v>
      </c>
      <c r="AJ35" s="5"/>
      <c r="AK35" s="8">
        <f t="shared" si="14"/>
        <v>0</v>
      </c>
      <c r="AL35" s="5"/>
      <c r="AM35" s="8">
        <f t="shared" si="15"/>
        <v>0</v>
      </c>
      <c r="AN35" s="5"/>
      <c r="AO35" s="8">
        <f t="shared" si="16"/>
        <v>0</v>
      </c>
      <c r="AP35" s="5"/>
      <c r="AQ35" s="8">
        <f t="shared" si="17"/>
        <v>0</v>
      </c>
      <c r="AR35" s="5"/>
      <c r="AS35" s="8">
        <f t="shared" si="18"/>
        <v>0</v>
      </c>
      <c r="AT35" s="5"/>
      <c r="AU35" s="8">
        <f t="shared" si="19"/>
        <v>0</v>
      </c>
      <c r="AV35" s="5"/>
      <c r="AW35" s="8">
        <f t="shared" si="20"/>
        <v>0</v>
      </c>
      <c r="AX35" s="5"/>
      <c r="AY35" s="8">
        <f t="shared" si="21"/>
        <v>0</v>
      </c>
      <c r="AZ35" s="5"/>
      <c r="BA35" s="8">
        <f t="shared" si="22"/>
        <v>0</v>
      </c>
      <c r="BB35" s="5"/>
      <c r="BC35" s="8">
        <f t="shared" si="23"/>
        <v>0</v>
      </c>
      <c r="BD35" s="5"/>
      <c r="BE35" s="8">
        <f t="shared" si="24"/>
        <v>0</v>
      </c>
      <c r="BF35" s="5"/>
      <c r="BG35" s="8">
        <f t="shared" si="25"/>
        <v>0</v>
      </c>
      <c r="BH35" s="5"/>
      <c r="BI35" s="8">
        <f t="shared" si="26"/>
        <v>0</v>
      </c>
      <c r="BJ35" s="5"/>
      <c r="BK35" s="8">
        <f t="shared" si="27"/>
        <v>0</v>
      </c>
      <c r="BL35" s="5"/>
      <c r="BM35" s="8">
        <f t="shared" si="28"/>
        <v>0</v>
      </c>
      <c r="BN35" s="5"/>
      <c r="BO35" s="8">
        <f t="shared" si="29"/>
        <v>0</v>
      </c>
      <c r="BP35" s="8">
        <f t="shared" si="30"/>
        <v>5</v>
      </c>
      <c r="BQ35" s="8">
        <f t="shared" si="31"/>
        <v>70000</v>
      </c>
    </row>
    <row r="36" spans="1:69" ht="16.5" customHeight="1">
      <c r="A36" s="173">
        <v>27</v>
      </c>
      <c r="B36" s="813" t="s">
        <v>106</v>
      </c>
      <c r="C36" s="814"/>
      <c r="D36" s="814"/>
      <c r="E36" s="815"/>
      <c r="F36" s="86" t="s">
        <v>17</v>
      </c>
      <c r="G36" s="86">
        <v>4500</v>
      </c>
      <c r="H36" s="5"/>
      <c r="I36" s="8">
        <f t="shared" si="0"/>
        <v>0</v>
      </c>
      <c r="J36" s="5"/>
      <c r="K36" s="8">
        <f t="shared" si="1"/>
        <v>0</v>
      </c>
      <c r="L36" s="5"/>
      <c r="M36" s="8">
        <f t="shared" si="2"/>
        <v>0</v>
      </c>
      <c r="N36" s="5"/>
      <c r="O36" s="8">
        <f t="shared" si="3"/>
        <v>0</v>
      </c>
      <c r="P36" s="5"/>
      <c r="Q36" s="8">
        <f t="shared" si="4"/>
        <v>0</v>
      </c>
      <c r="R36" s="5"/>
      <c r="S36" s="8">
        <f t="shared" si="5"/>
        <v>0</v>
      </c>
      <c r="T36" s="5"/>
      <c r="U36" s="8">
        <f t="shared" si="6"/>
        <v>0</v>
      </c>
      <c r="V36" s="5"/>
      <c r="W36" s="8">
        <f t="shared" si="7"/>
        <v>0</v>
      </c>
      <c r="X36" s="5"/>
      <c r="Y36" s="8">
        <f t="shared" si="8"/>
        <v>0</v>
      </c>
      <c r="Z36" s="5"/>
      <c r="AA36" s="8">
        <f t="shared" si="9"/>
        <v>0</v>
      </c>
      <c r="AB36" s="5"/>
      <c r="AC36" s="8">
        <f t="shared" si="10"/>
        <v>0</v>
      </c>
      <c r="AD36" s="5"/>
      <c r="AE36" s="8">
        <f t="shared" si="11"/>
        <v>0</v>
      </c>
      <c r="AF36" s="5"/>
      <c r="AG36" s="8">
        <f t="shared" si="12"/>
        <v>0</v>
      </c>
      <c r="AH36" s="5"/>
      <c r="AI36" s="8">
        <f t="shared" si="13"/>
        <v>0</v>
      </c>
      <c r="AJ36" s="5"/>
      <c r="AK36" s="8">
        <f t="shared" si="14"/>
        <v>0</v>
      </c>
      <c r="AL36" s="5"/>
      <c r="AM36" s="8">
        <f t="shared" si="15"/>
        <v>0</v>
      </c>
      <c r="AN36" s="5"/>
      <c r="AO36" s="8">
        <f t="shared" si="16"/>
        <v>0</v>
      </c>
      <c r="AP36" s="5"/>
      <c r="AQ36" s="8">
        <f t="shared" si="17"/>
        <v>0</v>
      </c>
      <c r="AR36" s="5"/>
      <c r="AS36" s="8">
        <f t="shared" si="18"/>
        <v>0</v>
      </c>
      <c r="AT36" s="5"/>
      <c r="AU36" s="8">
        <f t="shared" si="19"/>
        <v>0</v>
      </c>
      <c r="AV36" s="5"/>
      <c r="AW36" s="8">
        <f t="shared" si="20"/>
        <v>0</v>
      </c>
      <c r="AX36" s="5"/>
      <c r="AY36" s="8">
        <f t="shared" si="21"/>
        <v>0</v>
      </c>
      <c r="AZ36" s="5"/>
      <c r="BA36" s="8">
        <f t="shared" si="22"/>
        <v>0</v>
      </c>
      <c r="BB36" s="5"/>
      <c r="BC36" s="8">
        <f t="shared" si="23"/>
        <v>0</v>
      </c>
      <c r="BD36" s="5"/>
      <c r="BE36" s="8">
        <f t="shared" si="24"/>
        <v>0</v>
      </c>
      <c r="BF36" s="5"/>
      <c r="BG36" s="8">
        <f t="shared" si="25"/>
        <v>0</v>
      </c>
      <c r="BH36" s="5"/>
      <c r="BI36" s="8">
        <f t="shared" si="26"/>
        <v>0</v>
      </c>
      <c r="BJ36" s="5"/>
      <c r="BK36" s="8">
        <f t="shared" si="27"/>
        <v>0</v>
      </c>
      <c r="BL36" s="5"/>
      <c r="BM36" s="8">
        <f t="shared" si="28"/>
        <v>0</v>
      </c>
      <c r="BN36" s="5"/>
      <c r="BO36" s="8">
        <f t="shared" si="29"/>
        <v>0</v>
      </c>
      <c r="BP36" s="8">
        <f t="shared" si="30"/>
        <v>0</v>
      </c>
      <c r="BQ36" s="8">
        <f t="shared" si="31"/>
        <v>0</v>
      </c>
    </row>
    <row r="37" spans="1:69" ht="15" customHeight="1">
      <c r="A37" s="173">
        <v>28</v>
      </c>
      <c r="B37" s="817" t="s">
        <v>142</v>
      </c>
      <c r="C37" s="818"/>
      <c r="D37" s="818"/>
      <c r="E37" s="819"/>
      <c r="F37" s="86" t="s">
        <v>17</v>
      </c>
      <c r="G37" s="86">
        <v>12500</v>
      </c>
      <c r="H37" s="5"/>
      <c r="I37" s="8">
        <f t="shared" si="0"/>
        <v>0</v>
      </c>
      <c r="J37" s="5"/>
      <c r="K37" s="8">
        <f t="shared" si="1"/>
        <v>0</v>
      </c>
      <c r="L37" s="5"/>
      <c r="M37" s="8">
        <f t="shared" si="2"/>
        <v>0</v>
      </c>
      <c r="N37" s="5"/>
      <c r="O37" s="8">
        <f t="shared" si="3"/>
        <v>0</v>
      </c>
      <c r="P37" s="5"/>
      <c r="Q37" s="8">
        <f t="shared" si="4"/>
        <v>0</v>
      </c>
      <c r="R37" s="5"/>
      <c r="S37" s="8">
        <f t="shared" si="5"/>
        <v>0</v>
      </c>
      <c r="T37" s="5"/>
      <c r="U37" s="8">
        <f t="shared" si="6"/>
        <v>0</v>
      </c>
      <c r="V37" s="5"/>
      <c r="W37" s="8">
        <f t="shared" si="7"/>
        <v>0</v>
      </c>
      <c r="X37" s="5"/>
      <c r="Y37" s="8">
        <f t="shared" si="8"/>
        <v>0</v>
      </c>
      <c r="Z37" s="5"/>
      <c r="AA37" s="8">
        <f t="shared" si="9"/>
        <v>0</v>
      </c>
      <c r="AB37" s="5"/>
      <c r="AC37" s="8">
        <f t="shared" si="10"/>
        <v>0</v>
      </c>
      <c r="AD37" s="5"/>
      <c r="AE37" s="8">
        <f t="shared" si="11"/>
        <v>0</v>
      </c>
      <c r="AF37" s="5"/>
      <c r="AG37" s="8">
        <f t="shared" si="12"/>
        <v>0</v>
      </c>
      <c r="AH37" s="5"/>
      <c r="AI37" s="8">
        <f t="shared" si="13"/>
        <v>0</v>
      </c>
      <c r="AJ37" s="5"/>
      <c r="AK37" s="8">
        <f t="shared" si="14"/>
        <v>0</v>
      </c>
      <c r="AL37" s="5"/>
      <c r="AM37" s="8">
        <f t="shared" si="15"/>
        <v>0</v>
      </c>
      <c r="AN37" s="5"/>
      <c r="AO37" s="8">
        <f t="shared" si="16"/>
        <v>0</v>
      </c>
      <c r="AP37" s="5"/>
      <c r="AQ37" s="8">
        <f t="shared" si="17"/>
        <v>0</v>
      </c>
      <c r="AR37" s="5"/>
      <c r="AS37" s="8">
        <f t="shared" si="18"/>
        <v>0</v>
      </c>
      <c r="AT37" s="5"/>
      <c r="AU37" s="8">
        <f t="shared" si="19"/>
        <v>0</v>
      </c>
      <c r="AV37" s="5"/>
      <c r="AW37" s="8">
        <f t="shared" si="20"/>
        <v>0</v>
      </c>
      <c r="AX37" s="5"/>
      <c r="AY37" s="8">
        <f t="shared" si="21"/>
        <v>0</v>
      </c>
      <c r="AZ37" s="5"/>
      <c r="BA37" s="8">
        <f t="shared" si="22"/>
        <v>0</v>
      </c>
      <c r="BB37" s="5"/>
      <c r="BC37" s="8">
        <f t="shared" si="23"/>
        <v>0</v>
      </c>
      <c r="BD37" s="5"/>
      <c r="BE37" s="8">
        <f t="shared" si="24"/>
        <v>0</v>
      </c>
      <c r="BF37" s="5"/>
      <c r="BG37" s="8">
        <f t="shared" si="25"/>
        <v>0</v>
      </c>
      <c r="BH37" s="5"/>
      <c r="BI37" s="8">
        <f t="shared" si="26"/>
        <v>0</v>
      </c>
      <c r="BJ37" s="5"/>
      <c r="BK37" s="8">
        <f t="shared" si="27"/>
        <v>0</v>
      </c>
      <c r="BL37" s="5"/>
      <c r="BM37" s="8">
        <f t="shared" si="28"/>
        <v>0</v>
      </c>
      <c r="BN37" s="5"/>
      <c r="BO37" s="8">
        <f t="shared" si="29"/>
        <v>0</v>
      </c>
      <c r="BP37" s="8">
        <f t="shared" si="30"/>
        <v>0</v>
      </c>
      <c r="BQ37" s="8">
        <f t="shared" si="31"/>
        <v>0</v>
      </c>
    </row>
    <row r="38" spans="1:69" ht="15" customHeight="1">
      <c r="A38" s="173">
        <v>29</v>
      </c>
      <c r="B38" s="813" t="s">
        <v>261</v>
      </c>
      <c r="C38" s="818"/>
      <c r="D38" s="818"/>
      <c r="E38" s="819"/>
      <c r="F38" s="241" t="s">
        <v>17</v>
      </c>
      <c r="G38" s="86">
        <v>20000</v>
      </c>
      <c r="H38" s="5"/>
      <c r="I38" s="8">
        <f t="shared" si="0"/>
        <v>0</v>
      </c>
      <c r="J38" s="5">
        <v>2</v>
      </c>
      <c r="K38" s="8">
        <f t="shared" si="1"/>
        <v>40000</v>
      </c>
      <c r="L38" s="5"/>
      <c r="M38" s="8">
        <f t="shared" si="2"/>
        <v>0</v>
      </c>
      <c r="N38" s="5"/>
      <c r="O38" s="8">
        <f t="shared" si="3"/>
        <v>0</v>
      </c>
      <c r="P38" s="5"/>
      <c r="Q38" s="8">
        <f t="shared" si="4"/>
        <v>0</v>
      </c>
      <c r="R38" s="5"/>
      <c r="S38" s="8">
        <f t="shared" si="5"/>
        <v>0</v>
      </c>
      <c r="T38" s="5"/>
      <c r="U38" s="8">
        <f t="shared" si="6"/>
        <v>0</v>
      </c>
      <c r="V38" s="5"/>
      <c r="W38" s="8">
        <f t="shared" si="7"/>
        <v>0</v>
      </c>
      <c r="X38" s="5"/>
      <c r="Y38" s="8">
        <f t="shared" si="8"/>
        <v>0</v>
      </c>
      <c r="Z38" s="5"/>
      <c r="AA38" s="8">
        <f t="shared" si="9"/>
        <v>0</v>
      </c>
      <c r="AB38" s="5"/>
      <c r="AC38" s="8">
        <f t="shared" si="10"/>
        <v>0</v>
      </c>
      <c r="AD38" s="5"/>
      <c r="AE38" s="8">
        <f t="shared" si="11"/>
        <v>0</v>
      </c>
      <c r="AF38" s="5"/>
      <c r="AG38" s="8">
        <f t="shared" si="12"/>
        <v>0</v>
      </c>
      <c r="AH38" s="5"/>
      <c r="AI38" s="8">
        <f t="shared" si="13"/>
        <v>0</v>
      </c>
      <c r="AJ38" s="5"/>
      <c r="AK38" s="8">
        <f t="shared" si="14"/>
        <v>0</v>
      </c>
      <c r="AL38" s="5"/>
      <c r="AM38" s="8">
        <f t="shared" si="15"/>
        <v>0</v>
      </c>
      <c r="AN38" s="5"/>
      <c r="AO38" s="8">
        <f t="shared" si="16"/>
        <v>0</v>
      </c>
      <c r="AP38" s="5"/>
      <c r="AQ38" s="8">
        <f t="shared" si="17"/>
        <v>0</v>
      </c>
      <c r="AR38" s="5"/>
      <c r="AS38" s="8">
        <f t="shared" si="18"/>
        <v>0</v>
      </c>
      <c r="AT38" s="5"/>
      <c r="AU38" s="8">
        <f t="shared" si="19"/>
        <v>0</v>
      </c>
      <c r="AV38" s="5"/>
      <c r="AW38" s="8">
        <f t="shared" si="20"/>
        <v>0</v>
      </c>
      <c r="AX38" s="5"/>
      <c r="AY38" s="8">
        <f t="shared" si="21"/>
        <v>0</v>
      </c>
      <c r="AZ38" s="5"/>
      <c r="BA38" s="8">
        <f t="shared" si="22"/>
        <v>0</v>
      </c>
      <c r="BB38" s="5"/>
      <c r="BC38" s="8">
        <f t="shared" si="23"/>
        <v>0</v>
      </c>
      <c r="BD38" s="5"/>
      <c r="BE38" s="8">
        <f t="shared" si="24"/>
        <v>0</v>
      </c>
      <c r="BF38" s="5"/>
      <c r="BG38" s="8">
        <f t="shared" si="25"/>
        <v>0</v>
      </c>
      <c r="BH38" s="5"/>
      <c r="BI38" s="8">
        <f t="shared" si="26"/>
        <v>0</v>
      </c>
      <c r="BJ38" s="5"/>
      <c r="BK38" s="8">
        <f t="shared" si="27"/>
        <v>0</v>
      </c>
      <c r="BL38" s="5"/>
      <c r="BM38" s="8">
        <f t="shared" si="28"/>
        <v>0</v>
      </c>
      <c r="BN38" s="5"/>
      <c r="BO38" s="8">
        <f t="shared" si="29"/>
        <v>0</v>
      </c>
      <c r="BP38" s="8">
        <f t="shared" si="30"/>
        <v>2</v>
      </c>
      <c r="BQ38" s="8">
        <f t="shared" si="31"/>
        <v>40000</v>
      </c>
    </row>
    <row r="39" spans="1:69" ht="15" customHeight="1">
      <c r="A39" s="173">
        <v>30</v>
      </c>
      <c r="B39" s="813" t="s">
        <v>107</v>
      </c>
      <c r="C39" s="814"/>
      <c r="D39" s="814"/>
      <c r="E39" s="815"/>
      <c r="F39" s="86" t="s">
        <v>17</v>
      </c>
      <c r="G39" s="86">
        <v>8500</v>
      </c>
      <c r="H39" s="5"/>
      <c r="I39" s="8">
        <f t="shared" si="0"/>
        <v>0</v>
      </c>
      <c r="J39" s="5"/>
      <c r="K39" s="8">
        <f t="shared" si="1"/>
        <v>0</v>
      </c>
      <c r="L39" s="5"/>
      <c r="M39" s="8">
        <f t="shared" si="2"/>
        <v>0</v>
      </c>
      <c r="N39" s="5"/>
      <c r="O39" s="8">
        <f t="shared" si="3"/>
        <v>0</v>
      </c>
      <c r="P39" s="5"/>
      <c r="Q39" s="8">
        <f t="shared" si="4"/>
        <v>0</v>
      </c>
      <c r="R39" s="5"/>
      <c r="S39" s="8">
        <f t="shared" si="5"/>
        <v>0</v>
      </c>
      <c r="T39" s="5"/>
      <c r="U39" s="8">
        <f t="shared" si="6"/>
        <v>0</v>
      </c>
      <c r="V39" s="5"/>
      <c r="W39" s="8">
        <f t="shared" si="7"/>
        <v>0</v>
      </c>
      <c r="X39" s="5"/>
      <c r="Y39" s="8">
        <f t="shared" si="8"/>
        <v>0</v>
      </c>
      <c r="Z39" s="5"/>
      <c r="AA39" s="8">
        <f t="shared" si="9"/>
        <v>0</v>
      </c>
      <c r="AB39" s="5"/>
      <c r="AC39" s="8">
        <f t="shared" si="10"/>
        <v>0</v>
      </c>
      <c r="AD39" s="5"/>
      <c r="AE39" s="8">
        <f t="shared" si="11"/>
        <v>0</v>
      </c>
      <c r="AF39" s="5"/>
      <c r="AG39" s="8">
        <f t="shared" si="12"/>
        <v>0</v>
      </c>
      <c r="AH39" s="5"/>
      <c r="AI39" s="8">
        <f t="shared" si="13"/>
        <v>0</v>
      </c>
      <c r="AJ39" s="5"/>
      <c r="AK39" s="8">
        <f t="shared" si="14"/>
        <v>0</v>
      </c>
      <c r="AL39" s="5"/>
      <c r="AM39" s="8">
        <f t="shared" si="15"/>
        <v>0</v>
      </c>
      <c r="AN39" s="5"/>
      <c r="AO39" s="8">
        <f t="shared" si="16"/>
        <v>0</v>
      </c>
      <c r="AP39" s="5"/>
      <c r="AQ39" s="8">
        <f t="shared" si="17"/>
        <v>0</v>
      </c>
      <c r="AR39" s="5"/>
      <c r="AS39" s="8">
        <f t="shared" si="18"/>
        <v>0</v>
      </c>
      <c r="AT39" s="5"/>
      <c r="AU39" s="8">
        <f t="shared" si="19"/>
        <v>0</v>
      </c>
      <c r="AV39" s="5"/>
      <c r="AW39" s="8">
        <f t="shared" si="20"/>
        <v>0</v>
      </c>
      <c r="AX39" s="5"/>
      <c r="AY39" s="8">
        <f t="shared" si="21"/>
        <v>0</v>
      </c>
      <c r="AZ39" s="5"/>
      <c r="BA39" s="8">
        <f t="shared" si="22"/>
        <v>0</v>
      </c>
      <c r="BB39" s="5">
        <v>24</v>
      </c>
      <c r="BC39" s="8">
        <f t="shared" si="23"/>
        <v>204000</v>
      </c>
      <c r="BD39" s="5"/>
      <c r="BE39" s="8">
        <f t="shared" si="24"/>
        <v>0</v>
      </c>
      <c r="BF39" s="5"/>
      <c r="BG39" s="8">
        <f t="shared" si="25"/>
        <v>0</v>
      </c>
      <c r="BH39" s="5"/>
      <c r="BI39" s="8">
        <f t="shared" si="26"/>
        <v>0</v>
      </c>
      <c r="BJ39" s="5"/>
      <c r="BK39" s="8">
        <f t="shared" si="27"/>
        <v>0</v>
      </c>
      <c r="BL39" s="5"/>
      <c r="BM39" s="8">
        <f t="shared" si="28"/>
        <v>0</v>
      </c>
      <c r="BN39" s="5"/>
      <c r="BO39" s="8">
        <f t="shared" si="29"/>
        <v>0</v>
      </c>
      <c r="BP39" s="8">
        <f t="shared" si="30"/>
        <v>24</v>
      </c>
      <c r="BQ39" s="8">
        <f t="shared" si="31"/>
        <v>204000</v>
      </c>
    </row>
    <row r="40" spans="1:69" s="52" customFormat="1" ht="15" customHeight="1">
      <c r="A40" s="173">
        <v>31</v>
      </c>
      <c r="B40" s="813" t="s">
        <v>108</v>
      </c>
      <c r="C40" s="814"/>
      <c r="D40" s="814"/>
      <c r="E40" s="815"/>
      <c r="F40" s="86" t="s">
        <v>17</v>
      </c>
      <c r="G40" s="86">
        <v>12000</v>
      </c>
      <c r="H40" s="5"/>
      <c r="I40" s="8">
        <f t="shared" si="0"/>
        <v>0</v>
      </c>
      <c r="J40" s="5"/>
      <c r="K40" s="8">
        <f t="shared" si="1"/>
        <v>0</v>
      </c>
      <c r="L40" s="5"/>
      <c r="M40" s="8">
        <f t="shared" si="2"/>
        <v>0</v>
      </c>
      <c r="N40" s="5"/>
      <c r="O40" s="8">
        <f t="shared" si="3"/>
        <v>0</v>
      </c>
      <c r="P40" s="5"/>
      <c r="Q40" s="8">
        <f t="shared" si="4"/>
        <v>0</v>
      </c>
      <c r="R40" s="5"/>
      <c r="S40" s="8">
        <f t="shared" si="5"/>
        <v>0</v>
      </c>
      <c r="T40" s="5"/>
      <c r="U40" s="8">
        <f t="shared" si="6"/>
        <v>0</v>
      </c>
      <c r="V40" s="5"/>
      <c r="W40" s="8">
        <f t="shared" si="7"/>
        <v>0</v>
      </c>
      <c r="X40" s="5"/>
      <c r="Y40" s="8">
        <f t="shared" si="8"/>
        <v>0</v>
      </c>
      <c r="Z40" s="5"/>
      <c r="AA40" s="8">
        <f t="shared" si="9"/>
        <v>0</v>
      </c>
      <c r="AB40" s="5"/>
      <c r="AC40" s="8">
        <f t="shared" si="10"/>
        <v>0</v>
      </c>
      <c r="AD40" s="5"/>
      <c r="AE40" s="8">
        <f t="shared" si="11"/>
        <v>0</v>
      </c>
      <c r="AF40" s="5"/>
      <c r="AG40" s="8">
        <f t="shared" si="12"/>
        <v>0</v>
      </c>
      <c r="AH40" s="5"/>
      <c r="AI40" s="8">
        <f t="shared" si="13"/>
        <v>0</v>
      </c>
      <c r="AJ40" s="5"/>
      <c r="AK40" s="8">
        <f t="shared" si="14"/>
        <v>0</v>
      </c>
      <c r="AL40" s="5"/>
      <c r="AM40" s="8">
        <f t="shared" si="15"/>
        <v>0</v>
      </c>
      <c r="AN40" s="5"/>
      <c r="AO40" s="8">
        <f t="shared" si="16"/>
        <v>0</v>
      </c>
      <c r="AP40" s="5"/>
      <c r="AQ40" s="8">
        <f t="shared" si="17"/>
        <v>0</v>
      </c>
      <c r="AR40" s="5"/>
      <c r="AS40" s="8">
        <f t="shared" si="18"/>
        <v>0</v>
      </c>
      <c r="AT40" s="5"/>
      <c r="AU40" s="8">
        <f t="shared" si="19"/>
        <v>0</v>
      </c>
      <c r="AV40" s="5"/>
      <c r="AW40" s="8">
        <f t="shared" si="20"/>
        <v>0</v>
      </c>
      <c r="AX40" s="5"/>
      <c r="AY40" s="8">
        <f t="shared" si="21"/>
        <v>0</v>
      </c>
      <c r="AZ40" s="5"/>
      <c r="BA40" s="8">
        <f t="shared" si="22"/>
        <v>0</v>
      </c>
      <c r="BB40" s="5"/>
      <c r="BC40" s="8">
        <f t="shared" si="23"/>
        <v>0</v>
      </c>
      <c r="BD40" s="5"/>
      <c r="BE40" s="8">
        <f t="shared" si="24"/>
        <v>0</v>
      </c>
      <c r="BF40" s="5"/>
      <c r="BG40" s="8">
        <f t="shared" si="25"/>
        <v>0</v>
      </c>
      <c r="BH40" s="5"/>
      <c r="BI40" s="8">
        <f t="shared" si="26"/>
        <v>0</v>
      </c>
      <c r="BJ40" s="5"/>
      <c r="BK40" s="8">
        <f t="shared" si="27"/>
        <v>0</v>
      </c>
      <c r="BL40" s="5"/>
      <c r="BM40" s="8">
        <f t="shared" si="28"/>
        <v>0</v>
      </c>
      <c r="BN40" s="5"/>
      <c r="BO40" s="8">
        <f t="shared" si="29"/>
        <v>0</v>
      </c>
      <c r="BP40" s="8">
        <f t="shared" si="30"/>
        <v>0</v>
      </c>
      <c r="BQ40" s="8">
        <f t="shared" si="31"/>
        <v>0</v>
      </c>
    </row>
    <row r="41" spans="1:69" ht="15" customHeight="1">
      <c r="A41" s="173">
        <v>32</v>
      </c>
      <c r="B41" s="813" t="s">
        <v>109</v>
      </c>
      <c r="C41" s="814"/>
      <c r="D41" s="814"/>
      <c r="E41" s="815"/>
      <c r="F41" s="86" t="s">
        <v>17</v>
      </c>
      <c r="G41" s="86">
        <v>6500</v>
      </c>
      <c r="H41" s="5"/>
      <c r="I41" s="8">
        <f t="shared" si="0"/>
        <v>0</v>
      </c>
      <c r="J41" s="5"/>
      <c r="K41" s="8">
        <f t="shared" si="1"/>
        <v>0</v>
      </c>
      <c r="L41" s="5"/>
      <c r="M41" s="8">
        <f t="shared" si="2"/>
        <v>0</v>
      </c>
      <c r="N41" s="5"/>
      <c r="O41" s="8">
        <f t="shared" si="3"/>
        <v>0</v>
      </c>
      <c r="P41" s="5"/>
      <c r="Q41" s="8">
        <f t="shared" si="4"/>
        <v>0</v>
      </c>
      <c r="R41" s="5"/>
      <c r="S41" s="8">
        <f t="shared" si="5"/>
        <v>0</v>
      </c>
      <c r="T41" s="5"/>
      <c r="U41" s="8">
        <f t="shared" si="6"/>
        <v>0</v>
      </c>
      <c r="V41" s="5"/>
      <c r="W41" s="8">
        <f t="shared" si="7"/>
        <v>0</v>
      </c>
      <c r="X41" s="5"/>
      <c r="Y41" s="8">
        <f t="shared" si="8"/>
        <v>0</v>
      </c>
      <c r="Z41" s="5"/>
      <c r="AA41" s="8">
        <f t="shared" si="9"/>
        <v>0</v>
      </c>
      <c r="AB41" s="5"/>
      <c r="AC41" s="8">
        <f t="shared" si="10"/>
        <v>0</v>
      </c>
      <c r="AD41" s="5"/>
      <c r="AE41" s="8">
        <f t="shared" si="11"/>
        <v>0</v>
      </c>
      <c r="AF41" s="5"/>
      <c r="AG41" s="8">
        <f t="shared" si="12"/>
        <v>0</v>
      </c>
      <c r="AH41" s="5"/>
      <c r="AI41" s="8">
        <f t="shared" si="13"/>
        <v>0</v>
      </c>
      <c r="AJ41" s="5"/>
      <c r="AK41" s="8">
        <f t="shared" si="14"/>
        <v>0</v>
      </c>
      <c r="AL41" s="5"/>
      <c r="AM41" s="8">
        <f t="shared" si="15"/>
        <v>0</v>
      </c>
      <c r="AN41" s="5"/>
      <c r="AO41" s="8">
        <f t="shared" si="16"/>
        <v>0</v>
      </c>
      <c r="AP41" s="5"/>
      <c r="AQ41" s="8">
        <f t="shared" si="17"/>
        <v>0</v>
      </c>
      <c r="AR41" s="5"/>
      <c r="AS41" s="8">
        <f t="shared" si="18"/>
        <v>0</v>
      </c>
      <c r="AT41" s="5"/>
      <c r="AU41" s="8">
        <f t="shared" si="19"/>
        <v>0</v>
      </c>
      <c r="AV41" s="5"/>
      <c r="AW41" s="8">
        <f t="shared" si="20"/>
        <v>0</v>
      </c>
      <c r="AX41" s="5"/>
      <c r="AY41" s="8">
        <f t="shared" si="21"/>
        <v>0</v>
      </c>
      <c r="AZ41" s="5"/>
      <c r="BA41" s="8">
        <f t="shared" si="22"/>
        <v>0</v>
      </c>
      <c r="BB41" s="5"/>
      <c r="BC41" s="8">
        <f t="shared" si="23"/>
        <v>0</v>
      </c>
      <c r="BD41" s="5"/>
      <c r="BE41" s="8">
        <f t="shared" si="24"/>
        <v>0</v>
      </c>
      <c r="BF41" s="5"/>
      <c r="BG41" s="8">
        <f t="shared" si="25"/>
        <v>0</v>
      </c>
      <c r="BH41" s="5"/>
      <c r="BI41" s="8">
        <f t="shared" si="26"/>
        <v>0</v>
      </c>
      <c r="BJ41" s="5"/>
      <c r="BK41" s="8">
        <f t="shared" si="27"/>
        <v>0</v>
      </c>
      <c r="BL41" s="5"/>
      <c r="BM41" s="8">
        <f t="shared" si="28"/>
        <v>0</v>
      </c>
      <c r="BN41" s="5"/>
      <c r="BO41" s="8">
        <f t="shared" si="29"/>
        <v>0</v>
      </c>
      <c r="BP41" s="8">
        <f t="shared" si="30"/>
        <v>0</v>
      </c>
      <c r="BQ41" s="8">
        <f t="shared" si="31"/>
        <v>0</v>
      </c>
    </row>
    <row r="42" spans="1:69" ht="15" customHeight="1">
      <c r="A42" s="173">
        <v>33</v>
      </c>
      <c r="B42" s="813" t="s">
        <v>267</v>
      </c>
      <c r="C42" s="814"/>
      <c r="D42" s="814"/>
      <c r="E42" s="815"/>
      <c r="F42" s="86" t="s">
        <v>44</v>
      </c>
      <c r="G42" s="86">
        <v>800</v>
      </c>
      <c r="H42" s="5"/>
      <c r="I42" s="8">
        <f t="shared" si="0"/>
        <v>0</v>
      </c>
      <c r="J42" s="5"/>
      <c r="K42" s="8">
        <f t="shared" si="1"/>
        <v>0</v>
      </c>
      <c r="L42" s="5"/>
      <c r="M42" s="8">
        <f t="shared" si="2"/>
        <v>0</v>
      </c>
      <c r="N42" s="5"/>
      <c r="O42" s="8">
        <f t="shared" si="3"/>
        <v>0</v>
      </c>
      <c r="P42" s="5"/>
      <c r="Q42" s="8">
        <f t="shared" si="4"/>
        <v>0</v>
      </c>
      <c r="R42" s="5"/>
      <c r="S42" s="8">
        <f t="shared" si="5"/>
        <v>0</v>
      </c>
      <c r="T42" s="5"/>
      <c r="U42" s="8">
        <f t="shared" si="6"/>
        <v>0</v>
      </c>
      <c r="V42" s="5"/>
      <c r="W42" s="8">
        <f t="shared" si="7"/>
        <v>0</v>
      </c>
      <c r="X42" s="5"/>
      <c r="Y42" s="8">
        <f t="shared" si="8"/>
        <v>0</v>
      </c>
      <c r="Z42" s="5"/>
      <c r="AA42" s="8">
        <f t="shared" si="9"/>
        <v>0</v>
      </c>
      <c r="AB42" s="5"/>
      <c r="AC42" s="8">
        <f t="shared" si="10"/>
        <v>0</v>
      </c>
      <c r="AD42" s="5"/>
      <c r="AE42" s="8">
        <f t="shared" si="11"/>
        <v>0</v>
      </c>
      <c r="AF42" s="5"/>
      <c r="AG42" s="8">
        <f t="shared" si="12"/>
        <v>0</v>
      </c>
      <c r="AH42" s="5"/>
      <c r="AI42" s="8">
        <f t="shared" si="13"/>
        <v>0</v>
      </c>
      <c r="AJ42" s="5"/>
      <c r="AK42" s="8">
        <f t="shared" si="14"/>
        <v>0</v>
      </c>
      <c r="AL42" s="5"/>
      <c r="AM42" s="8">
        <f t="shared" si="15"/>
        <v>0</v>
      </c>
      <c r="AN42" s="5"/>
      <c r="AO42" s="8">
        <f t="shared" si="16"/>
        <v>0</v>
      </c>
      <c r="AP42" s="5"/>
      <c r="AQ42" s="8">
        <f t="shared" si="17"/>
        <v>0</v>
      </c>
      <c r="AR42" s="5"/>
      <c r="AS42" s="8">
        <f t="shared" si="18"/>
        <v>0</v>
      </c>
      <c r="AT42" s="5"/>
      <c r="AU42" s="8">
        <f t="shared" si="19"/>
        <v>0</v>
      </c>
      <c r="AV42" s="5"/>
      <c r="AW42" s="8">
        <f t="shared" si="20"/>
        <v>0</v>
      </c>
      <c r="AX42" s="5"/>
      <c r="AY42" s="8">
        <f t="shared" si="21"/>
        <v>0</v>
      </c>
      <c r="AZ42" s="5"/>
      <c r="BA42" s="8">
        <f t="shared" si="22"/>
        <v>0</v>
      </c>
      <c r="BB42" s="5"/>
      <c r="BC42" s="8">
        <f t="shared" si="23"/>
        <v>0</v>
      </c>
      <c r="BD42" s="5"/>
      <c r="BE42" s="8">
        <f t="shared" si="24"/>
        <v>0</v>
      </c>
      <c r="BF42" s="5"/>
      <c r="BG42" s="8">
        <f t="shared" si="25"/>
        <v>0</v>
      </c>
      <c r="BH42" s="5"/>
      <c r="BI42" s="8">
        <f t="shared" si="26"/>
        <v>0</v>
      </c>
      <c r="BJ42" s="5"/>
      <c r="BK42" s="8">
        <f t="shared" si="27"/>
        <v>0</v>
      </c>
      <c r="BL42" s="5"/>
      <c r="BM42" s="8">
        <f t="shared" si="28"/>
        <v>0</v>
      </c>
      <c r="BN42" s="5"/>
      <c r="BO42" s="8">
        <f t="shared" si="29"/>
        <v>0</v>
      </c>
      <c r="BP42" s="8">
        <f t="shared" si="30"/>
        <v>0</v>
      </c>
      <c r="BQ42" s="8">
        <f t="shared" si="31"/>
        <v>0</v>
      </c>
    </row>
    <row r="43" spans="1:69" ht="15" customHeight="1">
      <c r="A43" s="173">
        <v>34</v>
      </c>
      <c r="B43" s="813" t="s">
        <v>263</v>
      </c>
      <c r="C43" s="818"/>
      <c r="D43" s="818"/>
      <c r="E43" s="819"/>
      <c r="F43" s="86" t="s">
        <v>44</v>
      </c>
      <c r="G43" s="86">
        <v>100</v>
      </c>
      <c r="H43" s="5"/>
      <c r="I43" s="8">
        <f t="shared" si="0"/>
        <v>0</v>
      </c>
      <c r="J43" s="5"/>
      <c r="K43" s="8">
        <f t="shared" si="1"/>
        <v>0</v>
      </c>
      <c r="L43" s="5"/>
      <c r="M43" s="8">
        <f t="shared" si="2"/>
        <v>0</v>
      </c>
      <c r="N43" s="5">
        <v>36</v>
      </c>
      <c r="O43" s="8">
        <f t="shared" si="3"/>
        <v>3600</v>
      </c>
      <c r="P43" s="5"/>
      <c r="Q43" s="8">
        <f t="shared" si="4"/>
        <v>0</v>
      </c>
      <c r="R43" s="5"/>
      <c r="S43" s="8">
        <f t="shared" si="5"/>
        <v>0</v>
      </c>
      <c r="T43" s="5">
        <v>100</v>
      </c>
      <c r="U43" s="8">
        <f t="shared" si="6"/>
        <v>10000</v>
      </c>
      <c r="V43" s="5"/>
      <c r="W43" s="8">
        <f t="shared" si="7"/>
        <v>0</v>
      </c>
      <c r="X43" s="5"/>
      <c r="Y43" s="8">
        <f t="shared" si="8"/>
        <v>0</v>
      </c>
      <c r="Z43" s="5"/>
      <c r="AA43" s="8">
        <f t="shared" si="9"/>
        <v>0</v>
      </c>
      <c r="AB43" s="5">
        <v>150</v>
      </c>
      <c r="AC43" s="8">
        <f t="shared" si="10"/>
        <v>15000</v>
      </c>
      <c r="AD43" s="5"/>
      <c r="AE43" s="8">
        <f t="shared" si="11"/>
        <v>0</v>
      </c>
      <c r="AF43" s="5"/>
      <c r="AG43" s="8">
        <f t="shared" si="12"/>
        <v>0</v>
      </c>
      <c r="AH43" s="5"/>
      <c r="AI43" s="8">
        <f t="shared" si="13"/>
        <v>0</v>
      </c>
      <c r="AJ43" s="5"/>
      <c r="AK43" s="8">
        <f t="shared" si="14"/>
        <v>0</v>
      </c>
      <c r="AL43" s="5"/>
      <c r="AM43" s="8">
        <f t="shared" si="15"/>
        <v>0</v>
      </c>
      <c r="AN43" s="5"/>
      <c r="AO43" s="8">
        <f t="shared" si="16"/>
        <v>0</v>
      </c>
      <c r="AP43" s="5">
        <v>36</v>
      </c>
      <c r="AQ43" s="8">
        <f t="shared" si="17"/>
        <v>3600</v>
      </c>
      <c r="AR43" s="5">
        <v>36</v>
      </c>
      <c r="AS43" s="8">
        <f t="shared" si="18"/>
        <v>3600</v>
      </c>
      <c r="AT43" s="5">
        <v>36</v>
      </c>
      <c r="AU43" s="8">
        <f t="shared" si="19"/>
        <v>3600</v>
      </c>
      <c r="AV43" s="5"/>
      <c r="AW43" s="8">
        <f t="shared" si="20"/>
        <v>0</v>
      </c>
      <c r="AX43" s="5"/>
      <c r="AY43" s="8">
        <f t="shared" si="21"/>
        <v>0</v>
      </c>
      <c r="AZ43" s="5"/>
      <c r="BA43" s="8">
        <f t="shared" si="22"/>
        <v>0</v>
      </c>
      <c r="BB43" s="5"/>
      <c r="BC43" s="8">
        <f t="shared" si="23"/>
        <v>0</v>
      </c>
      <c r="BD43" s="5"/>
      <c r="BE43" s="8">
        <f t="shared" si="24"/>
        <v>0</v>
      </c>
      <c r="BF43" s="5"/>
      <c r="BG43" s="8">
        <f t="shared" si="25"/>
        <v>0</v>
      </c>
      <c r="BH43" s="5"/>
      <c r="BI43" s="8">
        <f t="shared" si="26"/>
        <v>0</v>
      </c>
      <c r="BJ43" s="5"/>
      <c r="BK43" s="8">
        <f t="shared" si="27"/>
        <v>0</v>
      </c>
      <c r="BL43" s="5"/>
      <c r="BM43" s="8">
        <f t="shared" si="28"/>
        <v>0</v>
      </c>
      <c r="BN43" s="5"/>
      <c r="BO43" s="8">
        <f t="shared" si="29"/>
        <v>0</v>
      </c>
      <c r="BP43" s="8">
        <f t="shared" si="30"/>
        <v>394</v>
      </c>
      <c r="BQ43" s="8">
        <f t="shared" si="31"/>
        <v>39400</v>
      </c>
    </row>
    <row r="44" spans="1:69" ht="15" customHeight="1" thickBot="1">
      <c r="A44" s="353">
        <v>35</v>
      </c>
      <c r="B44" s="828" t="s">
        <v>133</v>
      </c>
      <c r="C44" s="829"/>
      <c r="D44" s="829"/>
      <c r="E44" s="830"/>
      <c r="F44" s="237" t="s">
        <v>17</v>
      </c>
      <c r="G44" s="86">
        <v>1800</v>
      </c>
      <c r="H44" s="5"/>
      <c r="I44" s="8">
        <f t="shared" si="0"/>
        <v>0</v>
      </c>
      <c r="J44" s="5"/>
      <c r="K44" s="8">
        <f t="shared" si="1"/>
        <v>0</v>
      </c>
      <c r="L44" s="5"/>
      <c r="M44" s="8">
        <f t="shared" si="2"/>
        <v>0</v>
      </c>
      <c r="N44" s="5"/>
      <c r="O44" s="8">
        <f t="shared" si="3"/>
        <v>0</v>
      </c>
      <c r="P44" s="5"/>
      <c r="Q44" s="8">
        <f t="shared" si="4"/>
        <v>0</v>
      </c>
      <c r="R44" s="5"/>
      <c r="S44" s="8">
        <f t="shared" si="5"/>
        <v>0</v>
      </c>
      <c r="T44" s="5"/>
      <c r="U44" s="8">
        <f t="shared" si="6"/>
        <v>0</v>
      </c>
      <c r="V44" s="5"/>
      <c r="W44" s="8">
        <f t="shared" si="7"/>
        <v>0</v>
      </c>
      <c r="X44" s="5"/>
      <c r="Y44" s="8">
        <f t="shared" si="8"/>
        <v>0</v>
      </c>
      <c r="Z44" s="5"/>
      <c r="AA44" s="8">
        <f t="shared" si="9"/>
        <v>0</v>
      </c>
      <c r="AB44" s="5"/>
      <c r="AC44" s="8">
        <f t="shared" si="10"/>
        <v>0</v>
      </c>
      <c r="AD44" s="5"/>
      <c r="AE44" s="8">
        <f t="shared" si="11"/>
        <v>0</v>
      </c>
      <c r="AF44" s="5"/>
      <c r="AG44" s="8">
        <f t="shared" si="12"/>
        <v>0</v>
      </c>
      <c r="AH44" s="5"/>
      <c r="AI44" s="8">
        <f t="shared" si="13"/>
        <v>0</v>
      </c>
      <c r="AJ44" s="5"/>
      <c r="AK44" s="8">
        <f t="shared" si="14"/>
        <v>0</v>
      </c>
      <c r="AL44" s="5"/>
      <c r="AM44" s="8">
        <f t="shared" si="15"/>
        <v>0</v>
      </c>
      <c r="AN44" s="5"/>
      <c r="AO44" s="8">
        <f t="shared" si="16"/>
        <v>0</v>
      </c>
      <c r="AP44" s="5"/>
      <c r="AQ44" s="8">
        <f t="shared" si="17"/>
        <v>0</v>
      </c>
      <c r="AR44" s="5"/>
      <c r="AS44" s="8">
        <f t="shared" si="18"/>
        <v>0</v>
      </c>
      <c r="AT44" s="5"/>
      <c r="AU44" s="8">
        <f t="shared" si="19"/>
        <v>0</v>
      </c>
      <c r="AV44" s="5"/>
      <c r="AW44" s="8">
        <f t="shared" si="20"/>
        <v>0</v>
      </c>
      <c r="AX44" s="5"/>
      <c r="AY44" s="8">
        <f t="shared" si="21"/>
        <v>0</v>
      </c>
      <c r="AZ44" s="5"/>
      <c r="BA44" s="8">
        <f t="shared" si="22"/>
        <v>0</v>
      </c>
      <c r="BB44" s="5"/>
      <c r="BC44" s="8">
        <f t="shared" si="23"/>
        <v>0</v>
      </c>
      <c r="BD44" s="5"/>
      <c r="BE44" s="8">
        <f t="shared" si="24"/>
        <v>0</v>
      </c>
      <c r="BF44" s="5"/>
      <c r="BG44" s="8">
        <f t="shared" si="25"/>
        <v>0</v>
      </c>
      <c r="BH44" s="5"/>
      <c r="BI44" s="8">
        <f t="shared" si="26"/>
        <v>0</v>
      </c>
      <c r="BJ44" s="5"/>
      <c r="BK44" s="8">
        <f t="shared" si="27"/>
        <v>0</v>
      </c>
      <c r="BL44" s="5"/>
      <c r="BM44" s="8">
        <f t="shared" si="28"/>
        <v>0</v>
      </c>
      <c r="BN44" s="5"/>
      <c r="BO44" s="8">
        <f t="shared" si="29"/>
        <v>0</v>
      </c>
      <c r="BP44" s="8">
        <f t="shared" si="30"/>
        <v>0</v>
      </c>
      <c r="BQ44" s="8">
        <f t="shared" si="31"/>
        <v>0</v>
      </c>
    </row>
    <row r="45" spans="1:69" ht="15.75" customHeight="1" thickBot="1">
      <c r="A45" s="831" t="s">
        <v>51</v>
      </c>
      <c r="B45" s="832"/>
      <c r="C45" s="832"/>
      <c r="D45" s="832"/>
      <c r="E45" s="833"/>
      <c r="F45" s="237"/>
      <c r="G45" s="86"/>
      <c r="H45" s="5"/>
      <c r="I45" s="8">
        <f t="shared" si="0"/>
        <v>0</v>
      </c>
      <c r="J45" s="5"/>
      <c r="K45" s="8">
        <f t="shared" si="1"/>
        <v>0</v>
      </c>
      <c r="L45" s="5"/>
      <c r="M45" s="8">
        <f t="shared" si="2"/>
        <v>0</v>
      </c>
      <c r="N45" s="5"/>
      <c r="O45" s="8">
        <f t="shared" si="3"/>
        <v>0</v>
      </c>
      <c r="P45" s="5"/>
      <c r="Q45" s="8">
        <f t="shared" si="4"/>
        <v>0</v>
      </c>
      <c r="R45" s="5"/>
      <c r="S45" s="8">
        <f t="shared" si="5"/>
        <v>0</v>
      </c>
      <c r="T45" s="5"/>
      <c r="U45" s="8">
        <f t="shared" si="6"/>
        <v>0</v>
      </c>
      <c r="V45" s="5"/>
      <c r="W45" s="8">
        <f t="shared" si="7"/>
        <v>0</v>
      </c>
      <c r="X45" s="5"/>
      <c r="Y45" s="8">
        <f t="shared" si="8"/>
        <v>0</v>
      </c>
      <c r="Z45" s="5"/>
      <c r="AA45" s="8">
        <f t="shared" si="9"/>
        <v>0</v>
      </c>
      <c r="AB45" s="5"/>
      <c r="AC45" s="8">
        <f t="shared" si="10"/>
        <v>0</v>
      </c>
      <c r="AD45" s="5"/>
      <c r="AE45" s="8">
        <f t="shared" si="11"/>
        <v>0</v>
      </c>
      <c r="AF45" s="5"/>
      <c r="AG45" s="8">
        <f t="shared" si="12"/>
        <v>0</v>
      </c>
      <c r="AH45" s="5"/>
      <c r="AI45" s="8">
        <f t="shared" si="13"/>
        <v>0</v>
      </c>
      <c r="AJ45" s="5"/>
      <c r="AK45" s="8">
        <f t="shared" si="14"/>
        <v>0</v>
      </c>
      <c r="AL45" s="5"/>
      <c r="AM45" s="8">
        <f t="shared" si="15"/>
        <v>0</v>
      </c>
      <c r="AN45" s="5"/>
      <c r="AO45" s="8">
        <f t="shared" si="16"/>
        <v>0</v>
      </c>
      <c r="AP45" s="5"/>
      <c r="AQ45" s="8">
        <f t="shared" si="17"/>
        <v>0</v>
      </c>
      <c r="AR45" s="5"/>
      <c r="AS45" s="8">
        <f t="shared" si="18"/>
        <v>0</v>
      </c>
      <c r="AT45" s="5"/>
      <c r="AU45" s="8">
        <f t="shared" si="19"/>
        <v>0</v>
      </c>
      <c r="AV45" s="5"/>
      <c r="AW45" s="8">
        <f t="shared" si="20"/>
        <v>0</v>
      </c>
      <c r="AX45" s="5"/>
      <c r="AY45" s="8">
        <f t="shared" si="21"/>
        <v>0</v>
      </c>
      <c r="AZ45" s="5"/>
      <c r="BA45" s="8">
        <f t="shared" si="22"/>
        <v>0</v>
      </c>
      <c r="BB45" s="5"/>
      <c r="BC45" s="8">
        <f t="shared" si="23"/>
        <v>0</v>
      </c>
      <c r="BD45" s="5"/>
      <c r="BE45" s="8">
        <f t="shared" si="24"/>
        <v>0</v>
      </c>
      <c r="BF45" s="5"/>
      <c r="BG45" s="8">
        <f t="shared" si="25"/>
        <v>0</v>
      </c>
      <c r="BH45" s="5"/>
      <c r="BI45" s="8">
        <f t="shared" si="26"/>
        <v>0</v>
      </c>
      <c r="BJ45" s="5"/>
      <c r="BK45" s="8">
        <f t="shared" si="27"/>
        <v>0</v>
      </c>
      <c r="BL45" s="5"/>
      <c r="BM45" s="8">
        <f t="shared" si="28"/>
        <v>0</v>
      </c>
      <c r="BN45" s="5"/>
      <c r="BO45" s="8">
        <f t="shared" si="29"/>
        <v>0</v>
      </c>
      <c r="BP45" s="8">
        <f t="shared" si="30"/>
        <v>0</v>
      </c>
      <c r="BQ45" s="8">
        <f t="shared" si="31"/>
        <v>0</v>
      </c>
    </row>
    <row r="46" spans="1:69" ht="15.75" customHeight="1">
      <c r="A46" s="354">
        <v>36</v>
      </c>
      <c r="B46" s="836" t="s">
        <v>80</v>
      </c>
      <c r="C46" s="837"/>
      <c r="D46" s="837"/>
      <c r="E46" s="838"/>
      <c r="F46" s="86" t="s">
        <v>44</v>
      </c>
      <c r="G46" s="86">
        <v>850</v>
      </c>
      <c r="H46" s="5"/>
      <c r="I46" s="8">
        <f t="shared" si="0"/>
        <v>0</v>
      </c>
      <c r="J46" s="5"/>
      <c r="K46" s="8">
        <f t="shared" si="1"/>
        <v>0</v>
      </c>
      <c r="L46" s="5"/>
      <c r="M46" s="8">
        <f t="shared" si="2"/>
        <v>0</v>
      </c>
      <c r="N46" s="5"/>
      <c r="O46" s="8">
        <f t="shared" si="3"/>
        <v>0</v>
      </c>
      <c r="P46" s="5"/>
      <c r="Q46" s="8">
        <f t="shared" si="4"/>
        <v>0</v>
      </c>
      <c r="R46" s="5"/>
      <c r="S46" s="8">
        <f t="shared" si="5"/>
        <v>0</v>
      </c>
      <c r="T46" s="5"/>
      <c r="U46" s="8">
        <f t="shared" si="6"/>
        <v>0</v>
      </c>
      <c r="V46" s="5"/>
      <c r="W46" s="8">
        <f t="shared" si="7"/>
        <v>0</v>
      </c>
      <c r="X46" s="5"/>
      <c r="Y46" s="8">
        <f t="shared" si="8"/>
        <v>0</v>
      </c>
      <c r="Z46" s="5"/>
      <c r="AA46" s="8">
        <f t="shared" si="9"/>
        <v>0</v>
      </c>
      <c r="AB46" s="5"/>
      <c r="AC46" s="8">
        <f t="shared" si="10"/>
        <v>0</v>
      </c>
      <c r="AD46" s="5"/>
      <c r="AE46" s="8">
        <f t="shared" si="11"/>
        <v>0</v>
      </c>
      <c r="AF46" s="5"/>
      <c r="AG46" s="8">
        <f t="shared" si="12"/>
        <v>0</v>
      </c>
      <c r="AH46" s="5"/>
      <c r="AI46" s="8">
        <f t="shared" si="13"/>
        <v>0</v>
      </c>
      <c r="AJ46" s="5"/>
      <c r="AK46" s="8">
        <f t="shared" si="14"/>
        <v>0</v>
      </c>
      <c r="AL46" s="5"/>
      <c r="AM46" s="8">
        <f t="shared" si="15"/>
        <v>0</v>
      </c>
      <c r="AN46" s="5"/>
      <c r="AO46" s="8">
        <f t="shared" si="16"/>
        <v>0</v>
      </c>
      <c r="AP46" s="5"/>
      <c r="AQ46" s="8">
        <f t="shared" si="17"/>
        <v>0</v>
      </c>
      <c r="AR46" s="5"/>
      <c r="AS46" s="8">
        <f t="shared" si="18"/>
        <v>0</v>
      </c>
      <c r="AT46" s="5"/>
      <c r="AU46" s="8">
        <f t="shared" si="19"/>
        <v>0</v>
      </c>
      <c r="AV46" s="5"/>
      <c r="AW46" s="8">
        <f t="shared" si="20"/>
        <v>0</v>
      </c>
      <c r="AX46" s="5"/>
      <c r="AY46" s="8">
        <f t="shared" si="21"/>
        <v>0</v>
      </c>
      <c r="AZ46" s="5"/>
      <c r="BA46" s="8">
        <f t="shared" si="22"/>
        <v>0</v>
      </c>
      <c r="BB46" s="5"/>
      <c r="BC46" s="8">
        <f t="shared" si="23"/>
        <v>0</v>
      </c>
      <c r="BD46" s="5"/>
      <c r="BE46" s="8">
        <f t="shared" si="24"/>
        <v>0</v>
      </c>
      <c r="BF46" s="5"/>
      <c r="BG46" s="8">
        <f t="shared" si="25"/>
        <v>0</v>
      </c>
      <c r="BH46" s="5"/>
      <c r="BI46" s="8">
        <f t="shared" si="26"/>
        <v>0</v>
      </c>
      <c r="BJ46" s="606"/>
      <c r="BK46" s="8">
        <f t="shared" si="27"/>
        <v>0</v>
      </c>
      <c r="BL46" s="5"/>
      <c r="BM46" s="8">
        <f t="shared" si="28"/>
        <v>0</v>
      </c>
      <c r="BN46" s="5"/>
      <c r="BO46" s="8">
        <f t="shared" si="29"/>
        <v>0</v>
      </c>
      <c r="BP46" s="8">
        <f t="shared" si="30"/>
        <v>0</v>
      </c>
      <c r="BQ46" s="8">
        <f t="shared" si="31"/>
        <v>0</v>
      </c>
    </row>
    <row r="47" spans="1:69" ht="17.25" customHeight="1">
      <c r="A47" s="173">
        <v>37</v>
      </c>
      <c r="B47" s="817" t="s">
        <v>101</v>
      </c>
      <c r="C47" s="818"/>
      <c r="D47" s="818"/>
      <c r="E47" s="819"/>
      <c r="F47" s="86" t="s">
        <v>44</v>
      </c>
      <c r="G47" s="86"/>
      <c r="H47" s="5"/>
      <c r="I47" s="8">
        <f t="shared" si="0"/>
        <v>0</v>
      </c>
      <c r="J47" s="5"/>
      <c r="K47" s="8">
        <f t="shared" si="1"/>
        <v>0</v>
      </c>
      <c r="L47" s="5"/>
      <c r="M47" s="8">
        <f t="shared" si="2"/>
        <v>0</v>
      </c>
      <c r="N47" s="5">
        <v>258</v>
      </c>
      <c r="O47" s="8">
        <v>211140</v>
      </c>
      <c r="P47" s="5"/>
      <c r="Q47" s="8">
        <f t="shared" si="4"/>
        <v>0</v>
      </c>
      <c r="R47" s="5"/>
      <c r="S47" s="8">
        <f t="shared" si="5"/>
        <v>0</v>
      </c>
      <c r="T47" s="5"/>
      <c r="U47" s="8">
        <f t="shared" si="6"/>
        <v>0</v>
      </c>
      <c r="V47" s="5">
        <v>80</v>
      </c>
      <c r="W47" s="8">
        <v>64000</v>
      </c>
      <c r="X47" s="5"/>
      <c r="Y47" s="8">
        <f t="shared" si="8"/>
        <v>0</v>
      </c>
      <c r="Z47" s="5">
        <v>120</v>
      </c>
      <c r="AA47" s="8">
        <v>96000</v>
      </c>
      <c r="AB47" s="5"/>
      <c r="AC47" s="8">
        <f t="shared" si="10"/>
        <v>0</v>
      </c>
      <c r="AD47" s="5"/>
      <c r="AE47" s="8">
        <f t="shared" si="11"/>
        <v>0</v>
      </c>
      <c r="AF47" s="5"/>
      <c r="AG47" s="8">
        <f t="shared" si="12"/>
        <v>0</v>
      </c>
      <c r="AH47" s="5"/>
      <c r="AI47" s="8">
        <f t="shared" si="13"/>
        <v>0</v>
      </c>
      <c r="AJ47" s="5"/>
      <c r="AK47" s="8">
        <f t="shared" si="14"/>
        <v>0</v>
      </c>
      <c r="AL47" s="5"/>
      <c r="AM47" s="8">
        <f t="shared" si="15"/>
        <v>0</v>
      </c>
      <c r="AN47" s="5"/>
      <c r="AO47" s="8">
        <f t="shared" si="16"/>
        <v>0</v>
      </c>
      <c r="AP47" s="5"/>
      <c r="AQ47" s="8">
        <f t="shared" si="17"/>
        <v>0</v>
      </c>
      <c r="AR47" s="5"/>
      <c r="AS47" s="8">
        <f t="shared" si="18"/>
        <v>0</v>
      </c>
      <c r="AT47" s="5"/>
      <c r="AU47" s="8">
        <f t="shared" si="19"/>
        <v>0</v>
      </c>
      <c r="AV47" s="595">
        <f>274*0+245</f>
        <v>245</v>
      </c>
      <c r="AW47" s="596">
        <f>213190*0+190610</f>
        <v>190610</v>
      </c>
      <c r="AX47" s="5"/>
      <c r="AY47" s="8">
        <f t="shared" si="21"/>
        <v>0</v>
      </c>
      <c r="AZ47" s="5"/>
      <c r="BA47" s="8">
        <f t="shared" si="22"/>
        <v>0</v>
      </c>
      <c r="BB47" s="5"/>
      <c r="BC47" s="8">
        <f t="shared" si="23"/>
        <v>0</v>
      </c>
      <c r="BD47" s="5"/>
      <c r="BE47" s="8">
        <f t="shared" si="24"/>
        <v>0</v>
      </c>
      <c r="BF47" s="5"/>
      <c r="BG47" s="8">
        <f t="shared" si="25"/>
        <v>0</v>
      </c>
      <c r="BH47" s="5"/>
      <c r="BI47" s="8">
        <f t="shared" si="26"/>
        <v>0</v>
      </c>
      <c r="BJ47" s="607">
        <f>50*0+48</f>
        <v>48</v>
      </c>
      <c r="BK47" s="605">
        <f>42600/50*48</f>
        <v>40896</v>
      </c>
      <c r="BL47" s="595">
        <f>262*0+156</f>
        <v>156</v>
      </c>
      <c r="BM47" s="596">
        <f>213000*0+127000</f>
        <v>127000</v>
      </c>
      <c r="BN47" s="5">
        <v>439</v>
      </c>
      <c r="BO47" s="8">
        <v>402000</v>
      </c>
      <c r="BP47" s="8">
        <f t="shared" si="30"/>
        <v>1346</v>
      </c>
      <c r="BQ47" s="8">
        <f t="shared" si="31"/>
        <v>1131646</v>
      </c>
    </row>
    <row r="48" spans="1:69" ht="18" customHeight="1">
      <c r="A48" s="173">
        <v>38</v>
      </c>
      <c r="B48" s="813" t="s">
        <v>254</v>
      </c>
      <c r="C48" s="814"/>
      <c r="D48" s="814"/>
      <c r="E48" s="815"/>
      <c r="F48" s="86" t="s">
        <v>44</v>
      </c>
      <c r="G48" s="86">
        <v>400</v>
      </c>
      <c r="H48" s="5"/>
      <c r="I48" s="8">
        <f t="shared" si="0"/>
        <v>0</v>
      </c>
      <c r="J48" s="5"/>
      <c r="K48" s="8">
        <f t="shared" si="1"/>
        <v>0</v>
      </c>
      <c r="L48" s="5"/>
      <c r="M48" s="8">
        <f t="shared" si="2"/>
        <v>0</v>
      </c>
      <c r="N48" s="5"/>
      <c r="O48" s="8">
        <f t="shared" si="3"/>
        <v>0</v>
      </c>
      <c r="P48" s="5"/>
      <c r="Q48" s="8">
        <f t="shared" si="4"/>
        <v>0</v>
      </c>
      <c r="R48" s="5"/>
      <c r="S48" s="8">
        <f t="shared" si="5"/>
        <v>0</v>
      </c>
      <c r="T48" s="5"/>
      <c r="U48" s="8">
        <f t="shared" si="6"/>
        <v>0</v>
      </c>
      <c r="V48" s="5"/>
      <c r="W48" s="8">
        <f t="shared" si="7"/>
        <v>0</v>
      </c>
      <c r="X48" s="5"/>
      <c r="Y48" s="8">
        <f t="shared" si="8"/>
        <v>0</v>
      </c>
      <c r="Z48" s="5"/>
      <c r="AA48" s="8">
        <f t="shared" si="9"/>
        <v>0</v>
      </c>
      <c r="AB48" s="5"/>
      <c r="AC48" s="8">
        <f t="shared" si="10"/>
        <v>0</v>
      </c>
      <c r="AD48" s="5"/>
      <c r="AE48" s="8">
        <f t="shared" si="11"/>
        <v>0</v>
      </c>
      <c r="AF48" s="5"/>
      <c r="AG48" s="8">
        <f t="shared" si="12"/>
        <v>0</v>
      </c>
      <c r="AH48" s="5"/>
      <c r="AI48" s="8">
        <f t="shared" si="13"/>
        <v>0</v>
      </c>
      <c r="AJ48" s="5"/>
      <c r="AK48" s="8">
        <f t="shared" si="14"/>
        <v>0</v>
      </c>
      <c r="AL48" s="5"/>
      <c r="AM48" s="8">
        <f t="shared" si="15"/>
        <v>0</v>
      </c>
      <c r="AN48" s="5"/>
      <c r="AO48" s="8">
        <f t="shared" si="16"/>
        <v>0</v>
      </c>
      <c r="AP48" s="5"/>
      <c r="AQ48" s="8">
        <f t="shared" si="17"/>
        <v>0</v>
      </c>
      <c r="AR48" s="5"/>
      <c r="AS48" s="8">
        <f t="shared" si="18"/>
        <v>0</v>
      </c>
      <c r="AT48" s="5"/>
      <c r="AU48" s="8">
        <f t="shared" si="19"/>
        <v>0</v>
      </c>
      <c r="AV48" s="5"/>
      <c r="AW48" s="8">
        <f t="shared" si="20"/>
        <v>0</v>
      </c>
      <c r="AX48" s="5"/>
      <c r="AY48" s="8">
        <f t="shared" si="21"/>
        <v>0</v>
      </c>
      <c r="AZ48" s="5"/>
      <c r="BA48" s="8">
        <f t="shared" si="22"/>
        <v>0</v>
      </c>
      <c r="BB48" s="5"/>
      <c r="BC48" s="8">
        <f t="shared" si="23"/>
        <v>0</v>
      </c>
      <c r="BD48" s="5"/>
      <c r="BE48" s="8">
        <f t="shared" si="24"/>
        <v>0</v>
      </c>
      <c r="BF48" s="5"/>
      <c r="BG48" s="8">
        <f t="shared" si="25"/>
        <v>0</v>
      </c>
      <c r="BH48" s="5"/>
      <c r="BI48" s="8">
        <f t="shared" si="26"/>
        <v>0</v>
      </c>
      <c r="BJ48" s="607">
        <f>300*0+250*0+145</f>
        <v>145</v>
      </c>
      <c r="BK48" s="605">
        <f t="shared" si="27"/>
        <v>58000</v>
      </c>
      <c r="BL48" s="5"/>
      <c r="BM48" s="8">
        <f t="shared" si="28"/>
        <v>0</v>
      </c>
      <c r="BN48" s="5"/>
      <c r="BO48" s="8">
        <f t="shared" si="29"/>
        <v>0</v>
      </c>
      <c r="BP48" s="8">
        <f>H48+J48+L48+N48+P48+R48+T48+V48+X48+Z48+AB48+AD48+AF48+AH48+AJ48+AL48+AN48+AP48+AR48+AT48+AV48+AX48+AZ48+BB48+BD48+BF48+BH48+BJ48+BL48+BN48</f>
        <v>145</v>
      </c>
      <c r="BQ48" s="8">
        <f t="shared" si="31"/>
        <v>58000</v>
      </c>
    </row>
    <row r="49" spans="1:69" ht="14.25" customHeight="1">
      <c r="A49" s="173">
        <v>39</v>
      </c>
      <c r="B49" s="817" t="s">
        <v>52</v>
      </c>
      <c r="C49" s="818"/>
      <c r="D49" s="818"/>
      <c r="E49" s="819"/>
      <c r="F49" s="86" t="s">
        <v>17</v>
      </c>
      <c r="G49" s="86">
        <v>2700</v>
      </c>
      <c r="H49" s="5"/>
      <c r="I49" s="8">
        <f t="shared" si="0"/>
        <v>0</v>
      </c>
      <c r="J49" s="5"/>
      <c r="K49" s="8">
        <f t="shared" si="1"/>
        <v>0</v>
      </c>
      <c r="L49" s="5"/>
      <c r="M49" s="8">
        <f t="shared" si="2"/>
        <v>0</v>
      </c>
      <c r="N49" s="5"/>
      <c r="O49" s="8">
        <f t="shared" si="3"/>
        <v>0</v>
      </c>
      <c r="P49" s="5">
        <v>1</v>
      </c>
      <c r="Q49" s="8">
        <f t="shared" si="4"/>
        <v>2700</v>
      </c>
      <c r="R49" s="5"/>
      <c r="S49" s="8">
        <f t="shared" si="5"/>
        <v>0</v>
      </c>
      <c r="T49" s="5"/>
      <c r="U49" s="8">
        <f t="shared" si="6"/>
        <v>0</v>
      </c>
      <c r="V49" s="5"/>
      <c r="W49" s="8">
        <f t="shared" si="7"/>
        <v>0</v>
      </c>
      <c r="X49" s="5"/>
      <c r="Y49" s="8">
        <f t="shared" si="8"/>
        <v>0</v>
      </c>
      <c r="Z49" s="5"/>
      <c r="AA49" s="8">
        <f t="shared" si="9"/>
        <v>0</v>
      </c>
      <c r="AB49" s="5">
        <v>3</v>
      </c>
      <c r="AC49" s="8">
        <v>10500</v>
      </c>
      <c r="AD49" s="5"/>
      <c r="AE49" s="8">
        <f t="shared" si="11"/>
        <v>0</v>
      </c>
      <c r="AF49" s="5"/>
      <c r="AG49" s="8">
        <f t="shared" si="12"/>
        <v>0</v>
      </c>
      <c r="AH49" s="5">
        <v>5</v>
      </c>
      <c r="AI49" s="8">
        <f t="shared" si="13"/>
        <v>13500</v>
      </c>
      <c r="AJ49" s="5"/>
      <c r="AK49" s="8">
        <f t="shared" si="14"/>
        <v>0</v>
      </c>
      <c r="AL49" s="5"/>
      <c r="AM49" s="8">
        <f t="shared" si="15"/>
        <v>0</v>
      </c>
      <c r="AN49" s="5"/>
      <c r="AO49" s="8">
        <f t="shared" si="16"/>
        <v>0</v>
      </c>
      <c r="AP49" s="5">
        <v>3</v>
      </c>
      <c r="AQ49" s="8">
        <v>10500</v>
      </c>
      <c r="AR49" s="5">
        <v>8</v>
      </c>
      <c r="AS49" s="8">
        <f t="shared" si="18"/>
        <v>21600</v>
      </c>
      <c r="AT49" s="5"/>
      <c r="AU49" s="8">
        <f t="shared" si="19"/>
        <v>0</v>
      </c>
      <c r="AV49" s="5"/>
      <c r="AW49" s="8">
        <f t="shared" si="20"/>
        <v>0</v>
      </c>
      <c r="AX49" s="5">
        <v>6</v>
      </c>
      <c r="AY49" s="8">
        <v>21000</v>
      </c>
      <c r="AZ49" s="5"/>
      <c r="BA49" s="8">
        <f t="shared" si="22"/>
        <v>0</v>
      </c>
      <c r="BB49" s="5"/>
      <c r="BC49" s="8">
        <f t="shared" si="23"/>
        <v>0</v>
      </c>
      <c r="BD49" s="5"/>
      <c r="BE49" s="8">
        <f t="shared" si="24"/>
        <v>0</v>
      </c>
      <c r="BF49" s="5"/>
      <c r="BG49" s="8">
        <f t="shared" si="25"/>
        <v>0</v>
      </c>
      <c r="BH49" s="5"/>
      <c r="BI49" s="8">
        <f t="shared" si="26"/>
        <v>0</v>
      </c>
      <c r="BJ49" s="607">
        <f>4*0+3</f>
        <v>3</v>
      </c>
      <c r="BK49" s="605">
        <f>14000*0+10500*0+G49*BJ49</f>
        <v>8100</v>
      </c>
      <c r="BL49" s="5"/>
      <c r="BM49" s="8">
        <f t="shared" si="28"/>
        <v>0</v>
      </c>
      <c r="BN49" s="5"/>
      <c r="BO49" s="8">
        <f t="shared" si="29"/>
        <v>0</v>
      </c>
      <c r="BP49" s="8">
        <f t="shared" si="30"/>
        <v>29</v>
      </c>
      <c r="BQ49" s="8">
        <f t="shared" si="31"/>
        <v>87900</v>
      </c>
    </row>
    <row r="50" spans="1:69" ht="17.25" customHeight="1">
      <c r="A50" s="173">
        <v>40</v>
      </c>
      <c r="B50" s="817" t="s">
        <v>53</v>
      </c>
      <c r="C50" s="818"/>
      <c r="D50" s="818"/>
      <c r="E50" s="819"/>
      <c r="F50" s="86" t="s">
        <v>17</v>
      </c>
      <c r="G50" s="86">
        <v>3700</v>
      </c>
      <c r="H50" s="5"/>
      <c r="I50" s="8">
        <f t="shared" si="0"/>
        <v>0</v>
      </c>
      <c r="J50" s="5"/>
      <c r="K50" s="8">
        <f t="shared" si="1"/>
        <v>0</v>
      </c>
      <c r="L50" s="5"/>
      <c r="M50" s="8">
        <f t="shared" si="2"/>
        <v>0</v>
      </c>
      <c r="N50" s="5"/>
      <c r="O50" s="8">
        <f t="shared" si="3"/>
        <v>0</v>
      </c>
      <c r="P50" s="5"/>
      <c r="Q50" s="8">
        <f t="shared" si="4"/>
        <v>0</v>
      </c>
      <c r="R50" s="5"/>
      <c r="S50" s="8">
        <f t="shared" si="5"/>
        <v>0</v>
      </c>
      <c r="T50" s="5"/>
      <c r="U50" s="8">
        <f t="shared" si="6"/>
        <v>0</v>
      </c>
      <c r="V50" s="5"/>
      <c r="W50" s="8">
        <f t="shared" si="7"/>
        <v>0</v>
      </c>
      <c r="X50" s="5"/>
      <c r="Y50" s="8">
        <f t="shared" si="8"/>
        <v>0</v>
      </c>
      <c r="Z50" s="5"/>
      <c r="AA50" s="8">
        <f t="shared" si="9"/>
        <v>0</v>
      </c>
      <c r="AB50" s="5"/>
      <c r="AC50" s="8">
        <f t="shared" si="10"/>
        <v>0</v>
      </c>
      <c r="AD50" s="5"/>
      <c r="AE50" s="8">
        <f t="shared" si="11"/>
        <v>0</v>
      </c>
      <c r="AF50" s="5"/>
      <c r="AG50" s="8">
        <f t="shared" si="12"/>
        <v>0</v>
      </c>
      <c r="AH50" s="5"/>
      <c r="AI50" s="8">
        <f t="shared" si="13"/>
        <v>0</v>
      </c>
      <c r="AJ50" s="5"/>
      <c r="AK50" s="8">
        <f t="shared" si="14"/>
        <v>0</v>
      </c>
      <c r="AL50" s="5"/>
      <c r="AM50" s="8">
        <f t="shared" si="15"/>
        <v>0</v>
      </c>
      <c r="AN50" s="5"/>
      <c r="AO50" s="8">
        <f t="shared" si="16"/>
        <v>0</v>
      </c>
      <c r="AP50" s="5"/>
      <c r="AQ50" s="8">
        <f t="shared" si="17"/>
        <v>0</v>
      </c>
      <c r="AR50" s="5"/>
      <c r="AS50" s="8">
        <f t="shared" si="18"/>
        <v>0</v>
      </c>
      <c r="AT50" s="5"/>
      <c r="AU50" s="8">
        <f t="shared" si="19"/>
        <v>0</v>
      </c>
      <c r="AV50" s="5"/>
      <c r="AW50" s="8">
        <f t="shared" si="20"/>
        <v>0</v>
      </c>
      <c r="AX50" s="5"/>
      <c r="AY50" s="8">
        <f t="shared" si="21"/>
        <v>0</v>
      </c>
      <c r="AZ50" s="5"/>
      <c r="BA50" s="8">
        <f t="shared" si="22"/>
        <v>0</v>
      </c>
      <c r="BB50" s="5"/>
      <c r="BC50" s="8">
        <f t="shared" si="23"/>
        <v>0</v>
      </c>
      <c r="BD50" s="5"/>
      <c r="BE50" s="8">
        <f t="shared" si="24"/>
        <v>0</v>
      </c>
      <c r="BF50" s="5"/>
      <c r="BG50" s="8">
        <f t="shared" si="25"/>
        <v>0</v>
      </c>
      <c r="BH50" s="5"/>
      <c r="BI50" s="8">
        <f t="shared" si="26"/>
        <v>0</v>
      </c>
      <c r="BJ50" s="5"/>
      <c r="BK50" s="8">
        <f t="shared" si="27"/>
        <v>0</v>
      </c>
      <c r="BL50" s="5"/>
      <c r="BM50" s="8">
        <f t="shared" si="28"/>
        <v>0</v>
      </c>
      <c r="BN50" s="5"/>
      <c r="BO50" s="8">
        <f t="shared" si="29"/>
        <v>0</v>
      </c>
      <c r="BP50" s="8">
        <f t="shared" si="30"/>
        <v>0</v>
      </c>
      <c r="BQ50" s="8">
        <f t="shared" si="31"/>
        <v>0</v>
      </c>
    </row>
    <row r="51" spans="1:69" ht="18" customHeight="1">
      <c r="A51" s="173">
        <v>41</v>
      </c>
      <c r="B51" s="817" t="s">
        <v>259</v>
      </c>
      <c r="C51" s="818"/>
      <c r="D51" s="818"/>
      <c r="E51" s="819"/>
      <c r="F51" s="86" t="s">
        <v>17</v>
      </c>
      <c r="G51" s="86">
        <v>12500</v>
      </c>
      <c r="H51" s="5"/>
      <c r="I51" s="8">
        <f t="shared" si="0"/>
        <v>0</v>
      </c>
      <c r="J51" s="5"/>
      <c r="K51" s="8">
        <f t="shared" si="1"/>
        <v>0</v>
      </c>
      <c r="L51" s="5"/>
      <c r="M51" s="8">
        <f t="shared" si="2"/>
        <v>0</v>
      </c>
      <c r="N51" s="5"/>
      <c r="O51" s="8">
        <f t="shared" si="3"/>
        <v>0</v>
      </c>
      <c r="P51" s="5"/>
      <c r="Q51" s="8">
        <f t="shared" si="4"/>
        <v>0</v>
      </c>
      <c r="R51" s="5"/>
      <c r="S51" s="8">
        <f t="shared" si="5"/>
        <v>0</v>
      </c>
      <c r="T51" s="5">
        <v>1</v>
      </c>
      <c r="U51" s="8">
        <f t="shared" si="6"/>
        <v>12500</v>
      </c>
      <c r="V51" s="5"/>
      <c r="W51" s="8">
        <f t="shared" si="7"/>
        <v>0</v>
      </c>
      <c r="X51" s="5"/>
      <c r="Y51" s="8">
        <f t="shared" si="8"/>
        <v>0</v>
      </c>
      <c r="Z51" s="5"/>
      <c r="AA51" s="8">
        <f t="shared" si="9"/>
        <v>0</v>
      </c>
      <c r="AB51" s="5"/>
      <c r="AC51" s="8">
        <f t="shared" si="10"/>
        <v>0</v>
      </c>
      <c r="AD51" s="5">
        <v>1</v>
      </c>
      <c r="AE51" s="8">
        <f t="shared" si="11"/>
        <v>12500</v>
      </c>
      <c r="AF51" s="5"/>
      <c r="AG51" s="8">
        <f t="shared" si="12"/>
        <v>0</v>
      </c>
      <c r="AH51" s="5"/>
      <c r="AI51" s="8">
        <f t="shared" si="13"/>
        <v>0</v>
      </c>
      <c r="AJ51" s="5"/>
      <c r="AK51" s="8">
        <f t="shared" si="14"/>
        <v>0</v>
      </c>
      <c r="AL51" s="5"/>
      <c r="AM51" s="8">
        <f t="shared" si="15"/>
        <v>0</v>
      </c>
      <c r="AN51" s="5"/>
      <c r="AO51" s="8">
        <f t="shared" si="16"/>
        <v>0</v>
      </c>
      <c r="AP51" s="5"/>
      <c r="AQ51" s="8">
        <f t="shared" si="17"/>
        <v>0</v>
      </c>
      <c r="AR51" s="5"/>
      <c r="AS51" s="8">
        <f t="shared" si="18"/>
        <v>0</v>
      </c>
      <c r="AT51" s="5"/>
      <c r="AU51" s="8">
        <f t="shared" si="19"/>
        <v>0</v>
      </c>
      <c r="AV51" s="5"/>
      <c r="AW51" s="8">
        <f t="shared" si="20"/>
        <v>0</v>
      </c>
      <c r="AX51" s="5"/>
      <c r="AY51" s="8">
        <f t="shared" si="21"/>
        <v>0</v>
      </c>
      <c r="AZ51" s="5"/>
      <c r="BA51" s="8">
        <f t="shared" si="22"/>
        <v>0</v>
      </c>
      <c r="BB51" s="5"/>
      <c r="BC51" s="8">
        <f t="shared" si="23"/>
        <v>0</v>
      </c>
      <c r="BD51" s="5"/>
      <c r="BE51" s="8">
        <f t="shared" si="24"/>
        <v>0</v>
      </c>
      <c r="BF51" s="5"/>
      <c r="BG51" s="8">
        <f t="shared" si="25"/>
        <v>0</v>
      </c>
      <c r="BH51" s="5"/>
      <c r="BI51" s="8">
        <f t="shared" si="26"/>
        <v>0</v>
      </c>
      <c r="BJ51" s="5"/>
      <c r="BK51" s="8">
        <f t="shared" si="27"/>
        <v>0</v>
      </c>
      <c r="BL51" s="5"/>
      <c r="BM51" s="8">
        <f t="shared" si="28"/>
        <v>0</v>
      </c>
      <c r="BN51" s="5"/>
      <c r="BO51" s="8">
        <f t="shared" si="29"/>
        <v>0</v>
      </c>
      <c r="BP51" s="8">
        <f t="shared" si="30"/>
        <v>2</v>
      </c>
      <c r="BQ51" s="8">
        <f t="shared" si="31"/>
        <v>25000</v>
      </c>
    </row>
    <row r="52" spans="1:69" ht="17.25" customHeight="1">
      <c r="A52" s="173">
        <v>42</v>
      </c>
      <c r="B52" s="813" t="s">
        <v>76</v>
      </c>
      <c r="C52" s="814"/>
      <c r="D52" s="814"/>
      <c r="E52" s="815"/>
      <c r="F52" s="86" t="s">
        <v>17</v>
      </c>
      <c r="G52" s="86">
        <v>5000</v>
      </c>
      <c r="H52" s="5"/>
      <c r="I52" s="8">
        <f t="shared" si="0"/>
        <v>0</v>
      </c>
      <c r="J52" s="5"/>
      <c r="K52" s="8">
        <f t="shared" si="1"/>
        <v>0</v>
      </c>
      <c r="L52" s="5"/>
      <c r="M52" s="8">
        <f t="shared" si="2"/>
        <v>0</v>
      </c>
      <c r="N52" s="5"/>
      <c r="O52" s="8">
        <f t="shared" si="3"/>
        <v>0</v>
      </c>
      <c r="P52" s="5"/>
      <c r="Q52" s="8">
        <f t="shared" si="4"/>
        <v>0</v>
      </c>
      <c r="R52" s="5"/>
      <c r="S52" s="8">
        <f t="shared" si="5"/>
        <v>0</v>
      </c>
      <c r="T52" s="5"/>
      <c r="U52" s="8">
        <f t="shared" si="6"/>
        <v>0</v>
      </c>
      <c r="V52" s="5"/>
      <c r="W52" s="8">
        <f t="shared" si="7"/>
        <v>0</v>
      </c>
      <c r="X52" s="5"/>
      <c r="Y52" s="8">
        <f t="shared" si="8"/>
        <v>0</v>
      </c>
      <c r="Z52" s="5"/>
      <c r="AA52" s="8">
        <f t="shared" si="9"/>
        <v>0</v>
      </c>
      <c r="AB52" s="5"/>
      <c r="AC52" s="8">
        <f t="shared" si="10"/>
        <v>0</v>
      </c>
      <c r="AD52" s="5"/>
      <c r="AE52" s="8">
        <f t="shared" si="11"/>
        <v>0</v>
      </c>
      <c r="AF52" s="5"/>
      <c r="AG52" s="8">
        <f t="shared" si="12"/>
        <v>0</v>
      </c>
      <c r="AH52" s="5"/>
      <c r="AI52" s="8">
        <f t="shared" si="13"/>
        <v>0</v>
      </c>
      <c r="AJ52" s="5"/>
      <c r="AK52" s="8">
        <f t="shared" si="14"/>
        <v>0</v>
      </c>
      <c r="AL52" s="5"/>
      <c r="AM52" s="8">
        <f t="shared" si="15"/>
        <v>0</v>
      </c>
      <c r="AN52" s="5"/>
      <c r="AO52" s="8">
        <f t="shared" si="16"/>
        <v>0</v>
      </c>
      <c r="AP52" s="5"/>
      <c r="AQ52" s="8">
        <f t="shared" si="17"/>
        <v>0</v>
      </c>
      <c r="AR52" s="5"/>
      <c r="AS52" s="8">
        <f t="shared" si="18"/>
        <v>0</v>
      </c>
      <c r="AT52" s="5"/>
      <c r="AU52" s="8">
        <f t="shared" si="19"/>
        <v>0</v>
      </c>
      <c r="AV52" s="5"/>
      <c r="AW52" s="8">
        <f t="shared" si="20"/>
        <v>0</v>
      </c>
      <c r="AX52" s="5"/>
      <c r="AY52" s="8">
        <f t="shared" si="21"/>
        <v>0</v>
      </c>
      <c r="AZ52" s="5"/>
      <c r="BA52" s="8">
        <f t="shared" si="22"/>
        <v>0</v>
      </c>
      <c r="BB52" s="5"/>
      <c r="BC52" s="8">
        <f t="shared" si="23"/>
        <v>0</v>
      </c>
      <c r="BD52" s="5"/>
      <c r="BE52" s="8">
        <f t="shared" si="24"/>
        <v>0</v>
      </c>
      <c r="BF52" s="5"/>
      <c r="BG52" s="8">
        <f t="shared" si="25"/>
        <v>0</v>
      </c>
      <c r="BH52" s="5"/>
      <c r="BI52" s="8">
        <f t="shared" si="26"/>
        <v>0</v>
      </c>
      <c r="BJ52" s="5"/>
      <c r="BK52" s="8">
        <f t="shared" si="27"/>
        <v>0</v>
      </c>
      <c r="BL52" s="5"/>
      <c r="BM52" s="8">
        <f t="shared" si="28"/>
        <v>0</v>
      </c>
      <c r="BN52" s="5"/>
      <c r="BO52" s="8">
        <f t="shared" si="29"/>
        <v>0</v>
      </c>
      <c r="BP52" s="8">
        <f t="shared" si="30"/>
        <v>0</v>
      </c>
      <c r="BQ52" s="8">
        <f t="shared" si="31"/>
        <v>0</v>
      </c>
    </row>
    <row r="53" spans="1:69" ht="15.75" customHeight="1">
      <c r="A53" s="173">
        <v>43</v>
      </c>
      <c r="B53" s="817" t="s">
        <v>102</v>
      </c>
      <c r="C53" s="818"/>
      <c r="D53" s="818"/>
      <c r="E53" s="819"/>
      <c r="F53" s="86" t="s">
        <v>17</v>
      </c>
      <c r="G53" s="86">
        <v>14000</v>
      </c>
      <c r="H53" s="5"/>
      <c r="I53" s="8">
        <f t="shared" si="0"/>
        <v>0</v>
      </c>
      <c r="J53" s="5"/>
      <c r="K53" s="8">
        <f t="shared" si="1"/>
        <v>0</v>
      </c>
      <c r="L53" s="5"/>
      <c r="M53" s="8">
        <f t="shared" si="2"/>
        <v>0</v>
      </c>
      <c r="N53" s="5">
        <v>1</v>
      </c>
      <c r="O53" s="8">
        <f t="shared" si="3"/>
        <v>14000</v>
      </c>
      <c r="P53" s="5"/>
      <c r="Q53" s="8">
        <f t="shared" si="4"/>
        <v>0</v>
      </c>
      <c r="R53" s="5"/>
      <c r="S53" s="8">
        <f t="shared" si="5"/>
        <v>0</v>
      </c>
      <c r="T53" s="5"/>
      <c r="U53" s="8">
        <f t="shared" si="6"/>
        <v>0</v>
      </c>
      <c r="V53" s="5"/>
      <c r="W53" s="8">
        <f t="shared" si="7"/>
        <v>0</v>
      </c>
      <c r="X53" s="5"/>
      <c r="Y53" s="8">
        <f t="shared" si="8"/>
        <v>0</v>
      </c>
      <c r="Z53" s="5"/>
      <c r="AA53" s="8">
        <f t="shared" si="9"/>
        <v>0</v>
      </c>
      <c r="AB53" s="5"/>
      <c r="AC53" s="8">
        <f t="shared" si="10"/>
        <v>0</v>
      </c>
      <c r="AD53" s="5"/>
      <c r="AE53" s="8">
        <f t="shared" si="11"/>
        <v>0</v>
      </c>
      <c r="AF53" s="5"/>
      <c r="AG53" s="8">
        <f t="shared" si="12"/>
        <v>0</v>
      </c>
      <c r="AH53" s="5"/>
      <c r="AI53" s="8">
        <f t="shared" si="13"/>
        <v>0</v>
      </c>
      <c r="AJ53" s="5">
        <v>1</v>
      </c>
      <c r="AK53" s="8">
        <f t="shared" si="14"/>
        <v>14000</v>
      </c>
      <c r="AL53" s="5"/>
      <c r="AM53" s="8">
        <f t="shared" si="15"/>
        <v>0</v>
      </c>
      <c r="AN53" s="5"/>
      <c r="AO53" s="8">
        <f t="shared" si="16"/>
        <v>0</v>
      </c>
      <c r="AP53" s="344"/>
      <c r="AQ53" s="8">
        <f t="shared" si="17"/>
        <v>0</v>
      </c>
      <c r="AR53" s="5"/>
      <c r="AS53" s="8">
        <f t="shared" si="18"/>
        <v>0</v>
      </c>
      <c r="AT53" s="5"/>
      <c r="AU53" s="8">
        <f t="shared" si="19"/>
        <v>0</v>
      </c>
      <c r="AV53" s="5"/>
      <c r="AW53" s="8">
        <f t="shared" si="20"/>
        <v>0</v>
      </c>
      <c r="AX53" s="5"/>
      <c r="AY53" s="8">
        <f t="shared" si="21"/>
        <v>0</v>
      </c>
      <c r="AZ53" s="5"/>
      <c r="BA53" s="8">
        <f t="shared" si="22"/>
        <v>0</v>
      </c>
      <c r="BB53" s="5"/>
      <c r="BC53" s="8">
        <f t="shared" si="23"/>
        <v>0</v>
      </c>
      <c r="BD53" s="5"/>
      <c r="BE53" s="8">
        <f t="shared" si="24"/>
        <v>0</v>
      </c>
      <c r="BF53" s="5"/>
      <c r="BG53" s="8">
        <f t="shared" si="25"/>
        <v>0</v>
      </c>
      <c r="BH53" s="5"/>
      <c r="BI53" s="8">
        <f t="shared" si="26"/>
        <v>0</v>
      </c>
      <c r="BJ53" s="5"/>
      <c r="BK53" s="8">
        <f t="shared" si="27"/>
        <v>0</v>
      </c>
      <c r="BL53" s="5"/>
      <c r="BM53" s="8">
        <f t="shared" si="28"/>
        <v>0</v>
      </c>
      <c r="BN53" s="5"/>
      <c r="BO53" s="8">
        <f t="shared" si="29"/>
        <v>0</v>
      </c>
      <c r="BP53" s="8">
        <f t="shared" si="30"/>
        <v>2</v>
      </c>
      <c r="BQ53" s="8">
        <f t="shared" si="31"/>
        <v>28000</v>
      </c>
    </row>
    <row r="54" spans="1:69" ht="15.75" customHeight="1">
      <c r="A54" s="173">
        <v>44</v>
      </c>
      <c r="B54" s="817" t="s">
        <v>112</v>
      </c>
      <c r="C54" s="818"/>
      <c r="D54" s="818"/>
      <c r="E54" s="819"/>
      <c r="F54" s="86" t="s">
        <v>17</v>
      </c>
      <c r="G54" s="86">
        <v>16000</v>
      </c>
      <c r="H54" s="5"/>
      <c r="I54" s="8">
        <f t="shared" si="0"/>
        <v>0</v>
      </c>
      <c r="J54" s="5"/>
      <c r="K54" s="8">
        <f t="shared" si="1"/>
        <v>0</v>
      </c>
      <c r="L54" s="5"/>
      <c r="M54" s="8">
        <f t="shared" si="2"/>
        <v>0</v>
      </c>
      <c r="N54" s="5"/>
      <c r="O54" s="8">
        <f t="shared" si="3"/>
        <v>0</v>
      </c>
      <c r="P54" s="5"/>
      <c r="Q54" s="8">
        <f t="shared" si="4"/>
        <v>0</v>
      </c>
      <c r="R54" s="5"/>
      <c r="S54" s="8">
        <f t="shared" si="5"/>
        <v>0</v>
      </c>
      <c r="T54" s="5"/>
      <c r="U54" s="8">
        <f t="shared" si="6"/>
        <v>0</v>
      </c>
      <c r="V54" s="5"/>
      <c r="W54" s="8">
        <f t="shared" si="7"/>
        <v>0</v>
      </c>
      <c r="X54" s="5"/>
      <c r="Y54" s="8">
        <f t="shared" si="8"/>
        <v>0</v>
      </c>
      <c r="Z54" s="5"/>
      <c r="AA54" s="8">
        <f t="shared" si="9"/>
        <v>0</v>
      </c>
      <c r="AB54" s="5"/>
      <c r="AC54" s="8">
        <f t="shared" si="10"/>
        <v>0</v>
      </c>
      <c r="AD54" s="5"/>
      <c r="AE54" s="8">
        <f t="shared" si="11"/>
        <v>0</v>
      </c>
      <c r="AF54" s="5"/>
      <c r="AG54" s="8">
        <f t="shared" si="12"/>
        <v>0</v>
      </c>
      <c r="AH54" s="5"/>
      <c r="AI54" s="8">
        <f t="shared" si="13"/>
        <v>0</v>
      </c>
      <c r="AJ54" s="5"/>
      <c r="AK54" s="8">
        <f t="shared" si="14"/>
        <v>0</v>
      </c>
      <c r="AL54" s="5"/>
      <c r="AM54" s="8">
        <f t="shared" si="15"/>
        <v>0</v>
      </c>
      <c r="AN54" s="5"/>
      <c r="AO54" s="8">
        <f t="shared" si="16"/>
        <v>0</v>
      </c>
      <c r="AP54" s="5"/>
      <c r="AQ54" s="8">
        <f t="shared" si="17"/>
        <v>0</v>
      </c>
      <c r="AR54" s="5"/>
      <c r="AS54" s="8">
        <f t="shared" si="18"/>
        <v>0</v>
      </c>
      <c r="AT54" s="5"/>
      <c r="AU54" s="8">
        <f t="shared" si="19"/>
        <v>0</v>
      </c>
      <c r="AV54" s="5"/>
      <c r="AW54" s="8">
        <f t="shared" si="20"/>
        <v>0</v>
      </c>
      <c r="AX54" s="5"/>
      <c r="AY54" s="8">
        <f t="shared" si="21"/>
        <v>0</v>
      </c>
      <c r="AZ54" s="5"/>
      <c r="BA54" s="8">
        <f t="shared" si="22"/>
        <v>0</v>
      </c>
      <c r="BB54" s="5"/>
      <c r="BC54" s="8">
        <f t="shared" si="23"/>
        <v>0</v>
      </c>
      <c r="BD54" s="5"/>
      <c r="BE54" s="8">
        <f t="shared" si="24"/>
        <v>0</v>
      </c>
      <c r="BF54" s="5"/>
      <c r="BG54" s="8">
        <f t="shared" si="25"/>
        <v>0</v>
      </c>
      <c r="BH54" s="5"/>
      <c r="BI54" s="8">
        <f t="shared" si="26"/>
        <v>0</v>
      </c>
      <c r="BJ54" s="5"/>
      <c r="BK54" s="8">
        <f t="shared" si="27"/>
        <v>0</v>
      </c>
      <c r="BL54" s="5"/>
      <c r="BM54" s="8">
        <f t="shared" si="28"/>
        <v>0</v>
      </c>
      <c r="BN54" s="5"/>
      <c r="BO54" s="8">
        <f t="shared" si="29"/>
        <v>0</v>
      </c>
      <c r="BP54" s="8">
        <f t="shared" si="30"/>
        <v>0</v>
      </c>
      <c r="BQ54" s="8">
        <f t="shared" si="31"/>
        <v>0</v>
      </c>
    </row>
    <row r="55" spans="1:69" ht="15.75" customHeight="1">
      <c r="A55" s="173">
        <v>45</v>
      </c>
      <c r="B55" s="813" t="s">
        <v>111</v>
      </c>
      <c r="C55" s="814"/>
      <c r="D55" s="814"/>
      <c r="E55" s="815"/>
      <c r="F55" s="86" t="s">
        <v>17</v>
      </c>
      <c r="G55" s="86">
        <v>11000</v>
      </c>
      <c r="H55" s="5"/>
      <c r="I55" s="8">
        <f t="shared" si="0"/>
        <v>0</v>
      </c>
      <c r="J55" s="5"/>
      <c r="K55" s="8">
        <f t="shared" si="1"/>
        <v>0</v>
      </c>
      <c r="L55" s="5"/>
      <c r="M55" s="8">
        <f t="shared" si="2"/>
        <v>0</v>
      </c>
      <c r="N55" s="5"/>
      <c r="O55" s="8">
        <f t="shared" si="3"/>
        <v>0</v>
      </c>
      <c r="P55" s="5"/>
      <c r="Q55" s="8">
        <f t="shared" si="4"/>
        <v>0</v>
      </c>
      <c r="R55" s="5"/>
      <c r="S55" s="8">
        <f t="shared" si="5"/>
        <v>0</v>
      </c>
      <c r="T55" s="5"/>
      <c r="U55" s="8">
        <f t="shared" si="6"/>
        <v>0</v>
      </c>
      <c r="V55" s="5"/>
      <c r="W55" s="8">
        <f t="shared" si="7"/>
        <v>0</v>
      </c>
      <c r="X55" s="5"/>
      <c r="Y55" s="8">
        <f t="shared" si="8"/>
        <v>0</v>
      </c>
      <c r="Z55" s="5"/>
      <c r="AA55" s="8">
        <f t="shared" si="9"/>
        <v>0</v>
      </c>
      <c r="AB55" s="5"/>
      <c r="AC55" s="8">
        <f t="shared" si="10"/>
        <v>0</v>
      </c>
      <c r="AD55" s="5"/>
      <c r="AE55" s="8">
        <f t="shared" si="11"/>
        <v>0</v>
      </c>
      <c r="AF55" s="5">
        <v>1</v>
      </c>
      <c r="AG55" s="8">
        <f t="shared" si="12"/>
        <v>11000</v>
      </c>
      <c r="AH55" s="5"/>
      <c r="AI55" s="8">
        <f t="shared" si="13"/>
        <v>0</v>
      </c>
      <c r="AJ55" s="5"/>
      <c r="AK55" s="8">
        <f t="shared" si="14"/>
        <v>0</v>
      </c>
      <c r="AL55" s="5"/>
      <c r="AM55" s="8">
        <f t="shared" si="15"/>
        <v>0</v>
      </c>
      <c r="AN55" s="5"/>
      <c r="AO55" s="8">
        <f t="shared" si="16"/>
        <v>0</v>
      </c>
      <c r="AP55" s="5"/>
      <c r="AQ55" s="8">
        <f t="shared" si="17"/>
        <v>0</v>
      </c>
      <c r="AR55" s="5"/>
      <c r="AS55" s="8">
        <f t="shared" si="18"/>
        <v>0</v>
      </c>
      <c r="AT55" s="5"/>
      <c r="AU55" s="8">
        <f t="shared" si="19"/>
        <v>0</v>
      </c>
      <c r="AV55" s="5"/>
      <c r="AW55" s="8">
        <f t="shared" si="20"/>
        <v>0</v>
      </c>
      <c r="AX55" s="5"/>
      <c r="AY55" s="8">
        <f t="shared" si="21"/>
        <v>0</v>
      </c>
      <c r="AZ55" s="5"/>
      <c r="BA55" s="8">
        <f t="shared" si="22"/>
        <v>0</v>
      </c>
      <c r="BB55" s="5"/>
      <c r="BC55" s="8">
        <f t="shared" si="23"/>
        <v>0</v>
      </c>
      <c r="BD55" s="5"/>
      <c r="BE55" s="8">
        <f t="shared" si="24"/>
        <v>0</v>
      </c>
      <c r="BF55" s="5"/>
      <c r="BG55" s="8">
        <f t="shared" si="25"/>
        <v>0</v>
      </c>
      <c r="BH55" s="5"/>
      <c r="BI55" s="8">
        <f t="shared" si="26"/>
        <v>0</v>
      </c>
      <c r="BJ55" s="5"/>
      <c r="BK55" s="8">
        <f t="shared" si="27"/>
        <v>0</v>
      </c>
      <c r="BL55" s="5"/>
      <c r="BM55" s="8">
        <f t="shared" si="28"/>
        <v>0</v>
      </c>
      <c r="BN55" s="5"/>
      <c r="BO55" s="8">
        <f t="shared" si="29"/>
        <v>0</v>
      </c>
      <c r="BP55" s="8">
        <f t="shared" si="30"/>
        <v>1</v>
      </c>
      <c r="BQ55" s="8">
        <f t="shared" si="31"/>
        <v>11000</v>
      </c>
    </row>
    <row r="56" spans="1:73" ht="17.25" customHeight="1">
      <c r="A56" s="173">
        <v>46</v>
      </c>
      <c r="B56" s="817" t="s">
        <v>131</v>
      </c>
      <c r="C56" s="818"/>
      <c r="D56" s="818"/>
      <c r="E56" s="819"/>
      <c r="F56" s="86" t="s">
        <v>17</v>
      </c>
      <c r="G56" s="86">
        <v>1400</v>
      </c>
      <c r="H56" s="5"/>
      <c r="I56" s="8">
        <f t="shared" si="0"/>
        <v>0</v>
      </c>
      <c r="J56" s="5"/>
      <c r="K56" s="8">
        <f t="shared" si="1"/>
        <v>0</v>
      </c>
      <c r="L56" s="5"/>
      <c r="M56" s="8">
        <f t="shared" si="2"/>
        <v>0</v>
      </c>
      <c r="N56" s="5"/>
      <c r="O56" s="8">
        <f t="shared" si="3"/>
        <v>0</v>
      </c>
      <c r="P56" s="5"/>
      <c r="Q56" s="8">
        <f t="shared" si="4"/>
        <v>0</v>
      </c>
      <c r="R56" s="5"/>
      <c r="S56" s="8">
        <f t="shared" si="5"/>
        <v>0</v>
      </c>
      <c r="T56" s="5"/>
      <c r="U56" s="8">
        <f t="shared" si="6"/>
        <v>0</v>
      </c>
      <c r="V56" s="5"/>
      <c r="W56" s="8">
        <f t="shared" si="7"/>
        <v>0</v>
      </c>
      <c r="X56" s="5"/>
      <c r="Y56" s="8">
        <f t="shared" si="8"/>
        <v>0</v>
      </c>
      <c r="Z56" s="5"/>
      <c r="AA56" s="8">
        <f t="shared" si="9"/>
        <v>0</v>
      </c>
      <c r="AB56" s="5"/>
      <c r="AC56" s="8">
        <f t="shared" si="10"/>
        <v>0</v>
      </c>
      <c r="AD56" s="5"/>
      <c r="AE56" s="8">
        <f t="shared" si="11"/>
        <v>0</v>
      </c>
      <c r="AF56" s="5"/>
      <c r="AG56" s="8">
        <f t="shared" si="12"/>
        <v>0</v>
      </c>
      <c r="AH56" s="5"/>
      <c r="AI56" s="8">
        <f t="shared" si="13"/>
        <v>0</v>
      </c>
      <c r="AJ56" s="5"/>
      <c r="AK56" s="8">
        <f t="shared" si="14"/>
        <v>0</v>
      </c>
      <c r="AL56" s="5"/>
      <c r="AM56" s="8">
        <f t="shared" si="15"/>
        <v>0</v>
      </c>
      <c r="AN56" s="5"/>
      <c r="AO56" s="8">
        <f t="shared" si="16"/>
        <v>0</v>
      </c>
      <c r="AP56" s="5"/>
      <c r="AQ56" s="8">
        <f t="shared" si="17"/>
        <v>0</v>
      </c>
      <c r="AR56" s="5"/>
      <c r="AS56" s="8">
        <f t="shared" si="18"/>
        <v>0</v>
      </c>
      <c r="AT56" s="5"/>
      <c r="AU56" s="8">
        <f t="shared" si="19"/>
        <v>0</v>
      </c>
      <c r="AV56" s="5">
        <v>6</v>
      </c>
      <c r="AW56" s="8">
        <f t="shared" si="20"/>
        <v>8400</v>
      </c>
      <c r="AX56" s="5"/>
      <c r="AY56" s="8">
        <f t="shared" si="21"/>
        <v>0</v>
      </c>
      <c r="AZ56" s="5"/>
      <c r="BA56" s="8">
        <f t="shared" si="22"/>
        <v>0</v>
      </c>
      <c r="BB56" s="5"/>
      <c r="BC56" s="8">
        <f t="shared" si="23"/>
        <v>0</v>
      </c>
      <c r="BD56" s="5"/>
      <c r="BE56" s="8">
        <f t="shared" si="24"/>
        <v>0</v>
      </c>
      <c r="BF56" s="5"/>
      <c r="BG56" s="8">
        <f t="shared" si="25"/>
        <v>0</v>
      </c>
      <c r="BH56" s="5"/>
      <c r="BI56" s="8">
        <f t="shared" si="26"/>
        <v>0</v>
      </c>
      <c r="BJ56" s="5"/>
      <c r="BK56" s="8">
        <f t="shared" si="27"/>
        <v>0</v>
      </c>
      <c r="BL56" s="5"/>
      <c r="BM56" s="8">
        <f t="shared" si="28"/>
        <v>0</v>
      </c>
      <c r="BN56" s="5"/>
      <c r="BO56" s="8">
        <f t="shared" si="29"/>
        <v>0</v>
      </c>
      <c r="BP56" s="8">
        <f t="shared" si="30"/>
        <v>6</v>
      </c>
      <c r="BQ56" s="8">
        <f t="shared" si="31"/>
        <v>8400</v>
      </c>
      <c r="BU56" s="7"/>
    </row>
    <row r="57" spans="1:69" ht="18" customHeight="1">
      <c r="A57" s="173">
        <v>47</v>
      </c>
      <c r="B57" s="817" t="s">
        <v>132</v>
      </c>
      <c r="C57" s="818"/>
      <c r="D57" s="818"/>
      <c r="E57" s="819"/>
      <c r="F57" s="86" t="s">
        <v>17</v>
      </c>
      <c r="G57" s="86">
        <v>1500</v>
      </c>
      <c r="H57" s="5"/>
      <c r="I57" s="8">
        <f t="shared" si="0"/>
        <v>0</v>
      </c>
      <c r="J57" s="5"/>
      <c r="K57" s="8">
        <f t="shared" si="1"/>
        <v>0</v>
      </c>
      <c r="L57" s="5"/>
      <c r="M57" s="8">
        <f t="shared" si="2"/>
        <v>0</v>
      </c>
      <c r="N57" s="5"/>
      <c r="O57" s="8">
        <f t="shared" si="3"/>
        <v>0</v>
      </c>
      <c r="P57" s="5"/>
      <c r="Q57" s="8">
        <f t="shared" si="4"/>
        <v>0</v>
      </c>
      <c r="R57" s="5"/>
      <c r="S57" s="8">
        <f t="shared" si="5"/>
        <v>0</v>
      </c>
      <c r="T57" s="5"/>
      <c r="U57" s="8">
        <f t="shared" si="6"/>
        <v>0</v>
      </c>
      <c r="V57" s="5"/>
      <c r="W57" s="8">
        <f t="shared" si="7"/>
        <v>0</v>
      </c>
      <c r="X57" s="5"/>
      <c r="Y57" s="8">
        <f t="shared" si="8"/>
        <v>0</v>
      </c>
      <c r="Z57" s="5">
        <v>24</v>
      </c>
      <c r="AA57" s="8">
        <f t="shared" si="9"/>
        <v>36000</v>
      </c>
      <c r="AB57" s="5"/>
      <c r="AC57" s="8">
        <f t="shared" si="10"/>
        <v>0</v>
      </c>
      <c r="AD57" s="5"/>
      <c r="AE57" s="8">
        <f t="shared" si="11"/>
        <v>0</v>
      </c>
      <c r="AF57" s="5"/>
      <c r="AG57" s="8">
        <f t="shared" si="12"/>
        <v>0</v>
      </c>
      <c r="AH57" s="5"/>
      <c r="AI57" s="8">
        <f t="shared" si="13"/>
        <v>0</v>
      </c>
      <c r="AJ57" s="5">
        <v>12</v>
      </c>
      <c r="AK57" s="8">
        <f t="shared" si="14"/>
        <v>18000</v>
      </c>
      <c r="AL57" s="5"/>
      <c r="AM57" s="8">
        <f t="shared" si="15"/>
        <v>0</v>
      </c>
      <c r="AN57" s="5"/>
      <c r="AO57" s="8">
        <f t="shared" si="16"/>
        <v>0</v>
      </c>
      <c r="AP57" s="5"/>
      <c r="AQ57" s="8">
        <f t="shared" si="17"/>
        <v>0</v>
      </c>
      <c r="AR57" s="5"/>
      <c r="AS57" s="8">
        <f t="shared" si="18"/>
        <v>0</v>
      </c>
      <c r="AT57" s="5"/>
      <c r="AU57" s="8">
        <f t="shared" si="19"/>
        <v>0</v>
      </c>
      <c r="AV57" s="5">
        <v>18</v>
      </c>
      <c r="AW57" s="8">
        <f t="shared" si="20"/>
        <v>27000</v>
      </c>
      <c r="AX57" s="5"/>
      <c r="AY57" s="8">
        <f t="shared" si="21"/>
        <v>0</v>
      </c>
      <c r="AZ57" s="5"/>
      <c r="BA57" s="8">
        <f t="shared" si="22"/>
        <v>0</v>
      </c>
      <c r="BB57" s="5"/>
      <c r="BC57" s="8">
        <f t="shared" si="23"/>
        <v>0</v>
      </c>
      <c r="BD57" s="5"/>
      <c r="BE57" s="8">
        <f t="shared" si="24"/>
        <v>0</v>
      </c>
      <c r="BF57" s="5"/>
      <c r="BG57" s="8">
        <f t="shared" si="25"/>
        <v>0</v>
      </c>
      <c r="BH57" s="5"/>
      <c r="BI57" s="8">
        <f t="shared" si="26"/>
        <v>0</v>
      </c>
      <c r="BJ57" s="5"/>
      <c r="BK57" s="8">
        <f t="shared" si="27"/>
        <v>0</v>
      </c>
      <c r="BL57" s="5"/>
      <c r="BM57" s="8">
        <f t="shared" si="28"/>
        <v>0</v>
      </c>
      <c r="BN57" s="5"/>
      <c r="BO57" s="8">
        <f t="shared" si="29"/>
        <v>0</v>
      </c>
      <c r="BP57" s="8">
        <f t="shared" si="30"/>
        <v>54</v>
      </c>
      <c r="BQ57" s="8">
        <f t="shared" si="31"/>
        <v>81000</v>
      </c>
    </row>
    <row r="58" spans="1:69" ht="17.25" customHeight="1">
      <c r="A58" s="173">
        <v>48</v>
      </c>
      <c r="B58" s="817" t="s">
        <v>256</v>
      </c>
      <c r="C58" s="818"/>
      <c r="D58" s="818"/>
      <c r="E58" s="819"/>
      <c r="F58" s="86" t="s">
        <v>165</v>
      </c>
      <c r="G58" s="86">
        <v>850</v>
      </c>
      <c r="H58" s="5"/>
      <c r="I58" s="8">
        <f t="shared" si="0"/>
        <v>0</v>
      </c>
      <c r="J58" s="5"/>
      <c r="K58" s="8">
        <f t="shared" si="1"/>
        <v>0</v>
      </c>
      <c r="L58" s="5"/>
      <c r="M58" s="8">
        <f t="shared" si="2"/>
        <v>0</v>
      </c>
      <c r="N58" s="5"/>
      <c r="O58" s="8">
        <f t="shared" si="3"/>
        <v>0</v>
      </c>
      <c r="P58" s="5"/>
      <c r="Q58" s="8">
        <f t="shared" si="4"/>
        <v>0</v>
      </c>
      <c r="R58" s="5"/>
      <c r="S58" s="8">
        <f t="shared" si="5"/>
        <v>0</v>
      </c>
      <c r="T58" s="5"/>
      <c r="U58" s="8">
        <f t="shared" si="6"/>
        <v>0</v>
      </c>
      <c r="V58" s="5"/>
      <c r="W58" s="8">
        <f t="shared" si="7"/>
        <v>0</v>
      </c>
      <c r="X58" s="5"/>
      <c r="Y58" s="8">
        <f t="shared" si="8"/>
        <v>0</v>
      </c>
      <c r="Z58" s="5"/>
      <c r="AA58" s="8">
        <f t="shared" si="9"/>
        <v>0</v>
      </c>
      <c r="AB58" s="5"/>
      <c r="AC58" s="8">
        <f t="shared" si="10"/>
        <v>0</v>
      </c>
      <c r="AD58" s="5"/>
      <c r="AE58" s="8">
        <f t="shared" si="11"/>
        <v>0</v>
      </c>
      <c r="AF58" s="5"/>
      <c r="AG58" s="8">
        <f t="shared" si="12"/>
        <v>0</v>
      </c>
      <c r="AH58" s="5"/>
      <c r="AI58" s="8">
        <f t="shared" si="13"/>
        <v>0</v>
      </c>
      <c r="AJ58" s="5"/>
      <c r="AK58" s="8">
        <f t="shared" si="14"/>
        <v>0</v>
      </c>
      <c r="AL58" s="5"/>
      <c r="AM58" s="8">
        <f t="shared" si="15"/>
        <v>0</v>
      </c>
      <c r="AN58" s="5"/>
      <c r="AO58" s="8">
        <f t="shared" si="16"/>
        <v>0</v>
      </c>
      <c r="AP58" s="5"/>
      <c r="AQ58" s="8">
        <f t="shared" si="17"/>
        <v>0</v>
      </c>
      <c r="AR58" s="5"/>
      <c r="AS58" s="8">
        <f t="shared" si="18"/>
        <v>0</v>
      </c>
      <c r="AT58" s="5"/>
      <c r="AU58" s="8">
        <f t="shared" si="19"/>
        <v>0</v>
      </c>
      <c r="AV58" s="5"/>
      <c r="AW58" s="8">
        <f t="shared" si="20"/>
        <v>0</v>
      </c>
      <c r="AX58" s="5"/>
      <c r="AY58" s="8">
        <f t="shared" si="21"/>
        <v>0</v>
      </c>
      <c r="AZ58" s="5"/>
      <c r="BA58" s="8">
        <f t="shared" si="22"/>
        <v>0</v>
      </c>
      <c r="BB58" s="5"/>
      <c r="BC58" s="8">
        <f t="shared" si="23"/>
        <v>0</v>
      </c>
      <c r="BD58" s="5"/>
      <c r="BE58" s="8">
        <f t="shared" si="24"/>
        <v>0</v>
      </c>
      <c r="BF58" s="5"/>
      <c r="BG58" s="8">
        <f t="shared" si="25"/>
        <v>0</v>
      </c>
      <c r="BH58" s="5"/>
      <c r="BI58" s="8">
        <f t="shared" si="26"/>
        <v>0</v>
      </c>
      <c r="BJ58" s="595">
        <f>30*0</f>
        <v>0</v>
      </c>
      <c r="BK58" s="596">
        <f t="shared" si="27"/>
        <v>0</v>
      </c>
      <c r="BL58" s="5"/>
      <c r="BM58" s="8">
        <f t="shared" si="28"/>
        <v>0</v>
      </c>
      <c r="BN58" s="5"/>
      <c r="BO58" s="8">
        <f t="shared" si="29"/>
        <v>0</v>
      </c>
      <c r="BP58" s="8">
        <f t="shared" si="30"/>
        <v>0</v>
      </c>
      <c r="BQ58" s="8">
        <f t="shared" si="31"/>
        <v>0</v>
      </c>
    </row>
    <row r="59" spans="1:69" ht="17.25" customHeight="1">
      <c r="A59" s="173">
        <v>49</v>
      </c>
      <c r="B59" s="813" t="s">
        <v>257</v>
      </c>
      <c r="C59" s="814"/>
      <c r="D59" s="814"/>
      <c r="E59" s="815"/>
      <c r="F59" s="86" t="s">
        <v>45</v>
      </c>
      <c r="G59" s="86">
        <v>1100</v>
      </c>
      <c r="H59" s="5"/>
      <c r="I59" s="8">
        <f t="shared" si="0"/>
        <v>0</v>
      </c>
      <c r="J59" s="5"/>
      <c r="K59" s="8">
        <f t="shared" si="1"/>
        <v>0</v>
      </c>
      <c r="L59" s="5"/>
      <c r="M59" s="8">
        <f t="shared" si="2"/>
        <v>0</v>
      </c>
      <c r="N59" s="5"/>
      <c r="O59" s="8">
        <f t="shared" si="3"/>
        <v>0</v>
      </c>
      <c r="P59" s="5"/>
      <c r="Q59" s="8">
        <f t="shared" si="4"/>
        <v>0</v>
      </c>
      <c r="R59" s="5"/>
      <c r="S59" s="8">
        <f t="shared" si="5"/>
        <v>0</v>
      </c>
      <c r="T59" s="5"/>
      <c r="U59" s="8">
        <f t="shared" si="6"/>
        <v>0</v>
      </c>
      <c r="V59" s="5"/>
      <c r="W59" s="8">
        <f t="shared" si="7"/>
        <v>0</v>
      </c>
      <c r="X59" s="5"/>
      <c r="Y59" s="8">
        <f t="shared" si="8"/>
        <v>0</v>
      </c>
      <c r="Z59" s="5"/>
      <c r="AA59" s="8">
        <f t="shared" si="9"/>
        <v>0</v>
      </c>
      <c r="AB59" s="5"/>
      <c r="AC59" s="8">
        <f t="shared" si="10"/>
        <v>0</v>
      </c>
      <c r="AD59" s="5"/>
      <c r="AE59" s="8">
        <f t="shared" si="11"/>
        <v>0</v>
      </c>
      <c r="AF59" s="5"/>
      <c r="AG59" s="8">
        <f t="shared" si="12"/>
        <v>0</v>
      </c>
      <c r="AH59" s="5"/>
      <c r="AI59" s="8">
        <f t="shared" si="13"/>
        <v>0</v>
      </c>
      <c r="AJ59" s="5"/>
      <c r="AK59" s="8">
        <f t="shared" si="14"/>
        <v>0</v>
      </c>
      <c r="AL59" s="5"/>
      <c r="AM59" s="8">
        <f t="shared" si="15"/>
        <v>0</v>
      </c>
      <c r="AN59" s="5"/>
      <c r="AO59" s="8">
        <f t="shared" si="16"/>
        <v>0</v>
      </c>
      <c r="AP59" s="5"/>
      <c r="AQ59" s="8">
        <f t="shared" si="17"/>
        <v>0</v>
      </c>
      <c r="AR59" s="5"/>
      <c r="AS59" s="8">
        <f t="shared" si="18"/>
        <v>0</v>
      </c>
      <c r="AT59" s="5"/>
      <c r="AU59" s="8">
        <f t="shared" si="19"/>
        <v>0</v>
      </c>
      <c r="AV59" s="5"/>
      <c r="AW59" s="8">
        <f t="shared" si="20"/>
        <v>0</v>
      </c>
      <c r="AX59" s="5"/>
      <c r="AY59" s="8">
        <f t="shared" si="21"/>
        <v>0</v>
      </c>
      <c r="AZ59" s="5"/>
      <c r="BA59" s="8">
        <f t="shared" si="22"/>
        <v>0</v>
      </c>
      <c r="BB59" s="5"/>
      <c r="BC59" s="8">
        <f t="shared" si="23"/>
        <v>0</v>
      </c>
      <c r="BD59" s="5"/>
      <c r="BE59" s="8">
        <f t="shared" si="24"/>
        <v>0</v>
      </c>
      <c r="BF59" s="5"/>
      <c r="BG59" s="8">
        <f t="shared" si="25"/>
        <v>0</v>
      </c>
      <c r="BH59" s="5"/>
      <c r="BI59" s="8">
        <f t="shared" si="26"/>
        <v>0</v>
      </c>
      <c r="BJ59" s="5"/>
      <c r="BK59" s="8">
        <f t="shared" si="27"/>
        <v>0</v>
      </c>
      <c r="BL59" s="5"/>
      <c r="BM59" s="8">
        <f t="shared" si="28"/>
        <v>0</v>
      </c>
      <c r="BN59" s="5"/>
      <c r="BO59" s="8">
        <f t="shared" si="29"/>
        <v>0</v>
      </c>
      <c r="BP59" s="8">
        <f t="shared" si="30"/>
        <v>0</v>
      </c>
      <c r="BQ59" s="8">
        <f t="shared" si="31"/>
        <v>0</v>
      </c>
    </row>
    <row r="60" spans="1:69" ht="18.75" customHeight="1">
      <c r="A60" s="173">
        <v>50</v>
      </c>
      <c r="B60" s="817" t="s">
        <v>253</v>
      </c>
      <c r="C60" s="818"/>
      <c r="D60" s="818"/>
      <c r="E60" s="819"/>
      <c r="F60" s="86" t="s">
        <v>17</v>
      </c>
      <c r="G60" s="86">
        <v>5000</v>
      </c>
      <c r="H60" s="5"/>
      <c r="I60" s="8">
        <f t="shared" si="0"/>
        <v>0</v>
      </c>
      <c r="J60" s="5"/>
      <c r="K60" s="8">
        <f t="shared" si="1"/>
        <v>0</v>
      </c>
      <c r="L60" s="5"/>
      <c r="M60" s="8">
        <f t="shared" si="2"/>
        <v>0</v>
      </c>
      <c r="N60" s="5"/>
      <c r="O60" s="8">
        <f t="shared" si="3"/>
        <v>0</v>
      </c>
      <c r="P60" s="5"/>
      <c r="Q60" s="8">
        <f t="shared" si="4"/>
        <v>0</v>
      </c>
      <c r="R60" s="5"/>
      <c r="S60" s="8">
        <f t="shared" si="5"/>
        <v>0</v>
      </c>
      <c r="T60" s="5"/>
      <c r="U60" s="8">
        <f t="shared" si="6"/>
        <v>0</v>
      </c>
      <c r="V60" s="5"/>
      <c r="W60" s="8">
        <f t="shared" si="7"/>
        <v>0</v>
      </c>
      <c r="X60" s="5"/>
      <c r="Y60" s="8">
        <f t="shared" si="8"/>
        <v>0</v>
      </c>
      <c r="Z60" s="5"/>
      <c r="AA60" s="8">
        <f t="shared" si="9"/>
        <v>0</v>
      </c>
      <c r="AB60" s="5"/>
      <c r="AC60" s="8">
        <f t="shared" si="10"/>
        <v>0</v>
      </c>
      <c r="AD60" s="5"/>
      <c r="AE60" s="8">
        <f t="shared" si="11"/>
        <v>0</v>
      </c>
      <c r="AF60" s="5"/>
      <c r="AG60" s="8">
        <f t="shared" si="12"/>
        <v>0</v>
      </c>
      <c r="AH60" s="5"/>
      <c r="AI60" s="8">
        <f t="shared" si="13"/>
        <v>0</v>
      </c>
      <c r="AJ60" s="5"/>
      <c r="AK60" s="8">
        <f t="shared" si="14"/>
        <v>0</v>
      </c>
      <c r="AL60" s="5"/>
      <c r="AM60" s="8">
        <f t="shared" si="15"/>
        <v>0</v>
      </c>
      <c r="AN60" s="5"/>
      <c r="AO60" s="8">
        <f t="shared" si="16"/>
        <v>0</v>
      </c>
      <c r="AP60" s="5"/>
      <c r="AQ60" s="8">
        <f t="shared" si="17"/>
        <v>0</v>
      </c>
      <c r="AR60" s="5"/>
      <c r="AS60" s="8">
        <f t="shared" si="18"/>
        <v>0</v>
      </c>
      <c r="AT60" s="5"/>
      <c r="AU60" s="8">
        <f t="shared" si="19"/>
        <v>0</v>
      </c>
      <c r="AV60" s="5"/>
      <c r="AW60" s="8">
        <f t="shared" si="20"/>
        <v>0</v>
      </c>
      <c r="AX60" s="5">
        <v>10</v>
      </c>
      <c r="AY60" s="8">
        <f t="shared" si="21"/>
        <v>50000</v>
      </c>
      <c r="AZ60" s="5"/>
      <c r="BA60" s="8">
        <f t="shared" si="22"/>
        <v>0</v>
      </c>
      <c r="BB60" s="5"/>
      <c r="BC60" s="8">
        <f t="shared" si="23"/>
        <v>0</v>
      </c>
      <c r="BD60" s="5"/>
      <c r="BE60" s="8">
        <f t="shared" si="24"/>
        <v>0</v>
      </c>
      <c r="BF60" s="5"/>
      <c r="BG60" s="8">
        <f t="shared" si="25"/>
        <v>0</v>
      </c>
      <c r="BH60" s="5"/>
      <c r="BI60" s="8">
        <f t="shared" si="26"/>
        <v>0</v>
      </c>
      <c r="BJ60" s="607">
        <f>5*0+2</f>
        <v>2</v>
      </c>
      <c r="BK60" s="605">
        <f t="shared" si="27"/>
        <v>10000</v>
      </c>
      <c r="BL60" s="5"/>
      <c r="BM60" s="8">
        <f t="shared" si="28"/>
        <v>0</v>
      </c>
      <c r="BN60" s="5"/>
      <c r="BO60" s="8">
        <f t="shared" si="29"/>
        <v>0</v>
      </c>
      <c r="BP60" s="8">
        <f t="shared" si="30"/>
        <v>12</v>
      </c>
      <c r="BQ60" s="8">
        <f t="shared" si="31"/>
        <v>60000</v>
      </c>
    </row>
    <row r="61" spans="1:69" ht="15" customHeight="1" thickBot="1">
      <c r="A61" s="481">
        <v>51</v>
      </c>
      <c r="B61" s="861" t="s">
        <v>33</v>
      </c>
      <c r="C61" s="862"/>
      <c r="D61" s="862"/>
      <c r="E61" s="863"/>
      <c r="F61" s="369" t="s">
        <v>34</v>
      </c>
      <c r="G61" s="370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>
        <v>30000</v>
      </c>
      <c r="T61" s="5"/>
      <c r="U61" s="5"/>
      <c r="V61" s="602"/>
      <c r="W61" s="5"/>
      <c r="X61" s="5"/>
      <c r="Y61" s="5"/>
      <c r="Z61" s="5"/>
      <c r="AA61" s="5"/>
      <c r="AB61" s="5"/>
      <c r="AC61" s="5">
        <v>10000</v>
      </c>
      <c r="AD61" s="5"/>
      <c r="AE61" s="5">
        <v>20000</v>
      </c>
      <c r="AF61" s="5"/>
      <c r="AG61" s="5"/>
      <c r="AH61" s="603"/>
      <c r="AI61" s="6"/>
      <c r="AJ61" s="5"/>
      <c r="AK61" s="5">
        <v>10000</v>
      </c>
      <c r="AL61" s="5"/>
      <c r="AM61" s="5">
        <v>20000</v>
      </c>
      <c r="AN61" s="5"/>
      <c r="AO61" s="5"/>
      <c r="AP61" s="5"/>
      <c r="AQ61" s="5"/>
      <c r="AR61" s="5"/>
      <c r="AS61" s="5">
        <v>20000</v>
      </c>
      <c r="AT61" s="5"/>
      <c r="AU61" s="5">
        <v>30000</v>
      </c>
      <c r="AV61" s="5"/>
      <c r="AW61" s="5"/>
      <c r="AX61" s="5"/>
      <c r="AY61" s="5">
        <v>21000</v>
      </c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8"/>
      <c r="BN61" s="5"/>
      <c r="BO61" s="5"/>
      <c r="BP61" s="8">
        <f t="shared" si="30"/>
        <v>0</v>
      </c>
      <c r="BQ61" s="8">
        <f t="shared" si="31"/>
        <v>161000</v>
      </c>
    </row>
    <row r="62" spans="1:69" s="52" customFormat="1" ht="16.5" customHeight="1" thickBot="1">
      <c r="A62" s="351">
        <v>52</v>
      </c>
      <c r="B62" s="858" t="s">
        <v>182</v>
      </c>
      <c r="C62" s="859"/>
      <c r="D62" s="859"/>
      <c r="E62" s="860"/>
      <c r="F62" s="186"/>
      <c r="G62" s="86"/>
      <c r="H62" s="138"/>
      <c r="I62" s="139">
        <f>SUM(I8:I61)</f>
        <v>140000</v>
      </c>
      <c r="J62" s="139"/>
      <c r="K62" s="139">
        <f>SUM(K8:K61)</f>
        <v>103550</v>
      </c>
      <c r="L62" s="139"/>
      <c r="M62" s="139">
        <f>SUM(M8:M61)</f>
        <v>110000</v>
      </c>
      <c r="N62" s="139"/>
      <c r="O62" s="139">
        <f>SUM(O8:O61)</f>
        <v>268740</v>
      </c>
      <c r="P62" s="139"/>
      <c r="Q62" s="139">
        <f>SUM(Q8:Q61)</f>
        <v>132300</v>
      </c>
      <c r="R62" s="139"/>
      <c r="S62" s="139">
        <f>SUM(S8:S61)</f>
        <v>97100</v>
      </c>
      <c r="T62" s="139"/>
      <c r="U62" s="139">
        <f>SUM(U8:U61)</f>
        <v>103600</v>
      </c>
      <c r="V62" s="139"/>
      <c r="W62" s="139">
        <f>SUM(W8:W61)</f>
        <v>87300</v>
      </c>
      <c r="X62" s="139"/>
      <c r="Y62" s="139">
        <f>SUM(Y8:Y61)</f>
        <v>61000</v>
      </c>
      <c r="Z62" s="139"/>
      <c r="AA62" s="139">
        <f>SUM(AA8:AA61)</f>
        <v>192000</v>
      </c>
      <c r="AB62" s="139"/>
      <c r="AC62" s="139">
        <f>SUM(AC8:AC61)</f>
        <v>35500</v>
      </c>
      <c r="AD62" s="139"/>
      <c r="AE62" s="139">
        <f>SUM(AE8:AE61)</f>
        <v>32500</v>
      </c>
      <c r="AF62" s="139"/>
      <c r="AG62" s="139">
        <f>SUM(AG8:AG61)</f>
        <v>51000</v>
      </c>
      <c r="AH62" s="139"/>
      <c r="AI62" s="139">
        <f>SUM(AI8:AI61)</f>
        <v>155600</v>
      </c>
      <c r="AJ62" s="139"/>
      <c r="AK62" s="139">
        <f>SUM(AK8:AK61)</f>
        <v>160000</v>
      </c>
      <c r="AL62" s="139"/>
      <c r="AM62" s="139">
        <f>SUM(AM8:AM61)</f>
        <v>60000</v>
      </c>
      <c r="AN62" s="139"/>
      <c r="AO62" s="139">
        <f>SUM(AO8:AO61)</f>
        <v>23200</v>
      </c>
      <c r="AP62" s="139"/>
      <c r="AQ62" s="139">
        <f>SUM(AQ8:AQ61)</f>
        <v>127100</v>
      </c>
      <c r="AR62" s="139"/>
      <c r="AS62" s="139">
        <f>SUM(AS8:AS61)</f>
        <v>45200</v>
      </c>
      <c r="AT62" s="138"/>
      <c r="AU62" s="139">
        <f>SUM(AU8:AU61)</f>
        <v>213600</v>
      </c>
      <c r="AV62" s="138"/>
      <c r="AW62" s="139">
        <f>SUM(AW8:AW61)</f>
        <v>226010</v>
      </c>
      <c r="AX62" s="140"/>
      <c r="AY62" s="139">
        <f>SUM(AY8:AY61)</f>
        <v>209600</v>
      </c>
      <c r="AZ62" s="138"/>
      <c r="BA62" s="139">
        <f>SUM(BA8:BA61)</f>
        <v>40000</v>
      </c>
      <c r="BB62" s="138"/>
      <c r="BC62" s="139">
        <f>SUM(BC8:BC61)</f>
        <v>204000</v>
      </c>
      <c r="BD62" s="138"/>
      <c r="BE62" s="139">
        <f>SUM(BE8:BE61)</f>
        <v>0</v>
      </c>
      <c r="BF62" s="138"/>
      <c r="BG62" s="139">
        <f>SUM(BG8:BG61)</f>
        <v>6500</v>
      </c>
      <c r="BH62" s="138"/>
      <c r="BI62" s="139">
        <f>SUM(BI8:BI61)</f>
        <v>20000</v>
      </c>
      <c r="BJ62" s="138"/>
      <c r="BK62" s="139">
        <f>SUM(BK8:BK61)</f>
        <v>123496</v>
      </c>
      <c r="BL62" s="139"/>
      <c r="BM62" s="139">
        <f>SUM(BM8:BM61)</f>
        <v>127000</v>
      </c>
      <c r="BN62" s="138"/>
      <c r="BO62" s="139">
        <f>SUM(BO8:BO61)</f>
        <v>402000</v>
      </c>
      <c r="BP62" s="8">
        <f t="shared" si="30"/>
        <v>0</v>
      </c>
      <c r="BQ62" s="8">
        <f t="shared" si="31"/>
        <v>3557896</v>
      </c>
    </row>
    <row r="63" spans="1:77" ht="15" customHeight="1" thickBot="1">
      <c r="A63" s="483">
        <v>53</v>
      </c>
      <c r="B63" s="872" t="s">
        <v>213</v>
      </c>
      <c r="C63" s="873"/>
      <c r="D63" s="873"/>
      <c r="E63" s="874"/>
      <c r="F63" s="484" t="s">
        <v>34</v>
      </c>
      <c r="G63" s="485"/>
      <c r="H63" s="604"/>
      <c r="I63" s="597">
        <v>43000</v>
      </c>
      <c r="J63" s="597"/>
      <c r="K63" s="597"/>
      <c r="L63" s="597"/>
      <c r="M63" s="597"/>
      <c r="N63" s="597"/>
      <c r="O63" s="597"/>
      <c r="P63" s="597"/>
      <c r="Q63" s="597"/>
      <c r="R63" s="597"/>
      <c r="S63" s="597">
        <v>115000</v>
      </c>
      <c r="T63" s="597"/>
      <c r="U63" s="597"/>
      <c r="V63" s="597"/>
      <c r="W63" s="597"/>
      <c r="X63" s="597"/>
      <c r="Y63" s="597">
        <v>100000</v>
      </c>
      <c r="Z63" s="597"/>
      <c r="AA63" s="129"/>
      <c r="AB63" s="597"/>
      <c r="AC63" s="597">
        <v>15000</v>
      </c>
      <c r="AD63" s="597"/>
      <c r="AE63" s="597"/>
      <c r="AF63" s="597"/>
      <c r="AG63" s="597"/>
      <c r="AH63" s="597"/>
      <c r="AI63" s="597"/>
      <c r="AJ63" s="597"/>
      <c r="AK63" s="597"/>
      <c r="AL63" s="597"/>
      <c r="AM63" s="597"/>
      <c r="AN63" s="597"/>
      <c r="AO63" s="597"/>
      <c r="AP63" s="597"/>
      <c r="AQ63" s="597"/>
      <c r="AR63" s="597"/>
      <c r="AS63" s="597"/>
      <c r="AT63" s="597"/>
      <c r="AU63" s="597"/>
      <c r="AV63" s="597"/>
      <c r="AW63" s="597">
        <v>15500</v>
      </c>
      <c r="AX63" s="597"/>
      <c r="AY63" s="597"/>
      <c r="AZ63" s="597"/>
      <c r="BA63" s="597"/>
      <c r="BB63" s="597"/>
      <c r="BC63" s="597">
        <v>96000</v>
      </c>
      <c r="BD63" s="597"/>
      <c r="BE63" s="597">
        <v>50000</v>
      </c>
      <c r="BF63" s="597"/>
      <c r="BG63" s="597">
        <v>150000</v>
      </c>
      <c r="BH63" s="597"/>
      <c r="BI63" s="597"/>
      <c r="BJ63" s="597"/>
      <c r="BK63" s="597">
        <v>34500</v>
      </c>
      <c r="BL63" s="597"/>
      <c r="BM63" s="597"/>
      <c r="BN63" s="597"/>
      <c r="BO63" s="597"/>
      <c r="BP63" s="8">
        <f t="shared" si="30"/>
        <v>0</v>
      </c>
      <c r="BQ63" s="8">
        <f t="shared" si="31"/>
        <v>619000</v>
      </c>
      <c r="BR63" s="52"/>
      <c r="BS63" s="52"/>
      <c r="BT63" s="52"/>
      <c r="BX63" s="857"/>
      <c r="BY63" s="856"/>
    </row>
    <row r="64" spans="1:77" ht="15" customHeight="1" thickBot="1">
      <c r="A64" s="427">
        <v>54</v>
      </c>
      <c r="B64" s="831" t="s">
        <v>183</v>
      </c>
      <c r="C64" s="875"/>
      <c r="D64" s="875"/>
      <c r="E64" s="876"/>
      <c r="F64" s="428"/>
      <c r="G64" s="429"/>
      <c r="H64" s="430"/>
      <c r="I64" s="601">
        <f>SUM(I62:I63)</f>
        <v>183000</v>
      </c>
      <c r="J64" s="430"/>
      <c r="K64" s="601">
        <f>SUM(K62:K63)</f>
        <v>103550</v>
      </c>
      <c r="L64" s="430"/>
      <c r="M64" s="601">
        <f>SUM(M62:M63)</f>
        <v>110000</v>
      </c>
      <c r="N64" s="430"/>
      <c r="O64" s="601">
        <f>SUM(O62:O63)</f>
        <v>268740</v>
      </c>
      <c r="P64" s="430"/>
      <c r="Q64" s="601">
        <f>SUM(Q62:Q63)</f>
        <v>132300</v>
      </c>
      <c r="R64" s="430"/>
      <c r="S64" s="601">
        <f>SUM(S62:S63)</f>
        <v>212100</v>
      </c>
      <c r="T64" s="430"/>
      <c r="U64" s="601">
        <f>SUM(U62:U63)</f>
        <v>103600</v>
      </c>
      <c r="V64" s="430"/>
      <c r="W64" s="601">
        <f>SUM(W62:W63)</f>
        <v>87300</v>
      </c>
      <c r="X64" s="430"/>
      <c r="Y64" s="601">
        <f>SUM(Y62:Y63)</f>
        <v>161000</v>
      </c>
      <c r="Z64" s="430"/>
      <c r="AA64" s="601">
        <f>SUM(AA62:AA63)</f>
        <v>192000</v>
      </c>
      <c r="AB64" s="430"/>
      <c r="AC64" s="601">
        <f>SUM(AC62:AC63)</f>
        <v>50500</v>
      </c>
      <c r="AD64" s="430"/>
      <c r="AE64" s="601">
        <f>SUM(AE62:AE63)</f>
        <v>32500</v>
      </c>
      <c r="AF64" s="430"/>
      <c r="AG64" s="601">
        <f>SUM(AG62:AG63)</f>
        <v>51000</v>
      </c>
      <c r="AH64" s="430"/>
      <c r="AI64" s="601">
        <f>SUM(AI62:AI63)</f>
        <v>155600</v>
      </c>
      <c r="AJ64" s="430"/>
      <c r="AK64" s="601">
        <f>SUM(AK62:AK63)</f>
        <v>160000</v>
      </c>
      <c r="AL64" s="430"/>
      <c r="AM64" s="601">
        <f>SUM(AM62:AM63)</f>
        <v>60000</v>
      </c>
      <c r="AN64" s="430"/>
      <c r="AO64" s="601">
        <f>SUM(AO62:AO63)</f>
        <v>23200</v>
      </c>
      <c r="AP64" s="430"/>
      <c r="AQ64" s="601">
        <f>SUM(AQ62:AQ63)</f>
        <v>127100</v>
      </c>
      <c r="AR64" s="430"/>
      <c r="AS64" s="601">
        <f>SUM(AS62:AS63)</f>
        <v>45200</v>
      </c>
      <c r="AT64" s="430"/>
      <c r="AU64" s="601">
        <f>SUM(AU62:AU63)</f>
        <v>213600</v>
      </c>
      <c r="AV64" s="430"/>
      <c r="AW64" s="601">
        <f>SUM(AW62:AW63)</f>
        <v>241510</v>
      </c>
      <c r="AX64" s="430"/>
      <c r="AY64" s="601">
        <f>SUM(AY62:AY63)</f>
        <v>209600</v>
      </c>
      <c r="AZ64" s="430"/>
      <c r="BA64" s="601">
        <f>SUM(BA62:BA63)</f>
        <v>40000</v>
      </c>
      <c r="BB64" s="430"/>
      <c r="BC64" s="601">
        <f>SUM(BC62:BC63)</f>
        <v>300000</v>
      </c>
      <c r="BD64" s="430"/>
      <c r="BE64" s="601">
        <f>SUM(BE62:BE63)</f>
        <v>50000</v>
      </c>
      <c r="BF64" s="430"/>
      <c r="BG64" s="601">
        <f>SUM(BG62:BG63)</f>
        <v>156500</v>
      </c>
      <c r="BH64" s="430"/>
      <c r="BI64" s="601">
        <f>SUM(BI62:BI63)</f>
        <v>20000</v>
      </c>
      <c r="BJ64" s="430"/>
      <c r="BK64" s="601">
        <f>SUM(BK62:BK63)</f>
        <v>157996</v>
      </c>
      <c r="BL64" s="372"/>
      <c r="BM64" s="601">
        <f>SUM(BM62:BM63)</f>
        <v>127000</v>
      </c>
      <c r="BN64" s="430"/>
      <c r="BO64" s="601">
        <f>SUM(BO62:BO63)</f>
        <v>402000</v>
      </c>
      <c r="BP64" s="8">
        <f t="shared" si="30"/>
        <v>0</v>
      </c>
      <c r="BQ64" s="8">
        <f t="shared" si="31"/>
        <v>4176896</v>
      </c>
      <c r="BR64" s="52"/>
      <c r="BS64" s="52"/>
      <c r="BT64" s="52"/>
      <c r="BX64" s="857"/>
      <c r="BY64" s="856"/>
    </row>
    <row r="65" spans="1:82" ht="12.75">
      <c r="A65" s="195"/>
      <c r="B65" s="196"/>
      <c r="C65" s="196"/>
      <c r="D65" s="196"/>
      <c r="E65" s="196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21"/>
      <c r="AQ65" s="20"/>
      <c r="AR65" s="21"/>
      <c r="AS65" s="20"/>
      <c r="AT65" s="21"/>
      <c r="AU65" s="20"/>
      <c r="AV65" s="21"/>
      <c r="AW65" s="20"/>
      <c r="AX65" s="21"/>
      <c r="AY65" s="20"/>
      <c r="AZ65" s="21"/>
      <c r="BA65" s="20"/>
      <c r="BB65" s="21"/>
      <c r="BC65" s="20"/>
      <c r="BD65" s="21"/>
      <c r="BE65" s="22"/>
      <c r="BF65" s="21"/>
      <c r="BG65" s="68"/>
      <c r="BH65" s="21"/>
      <c r="BI65" s="20"/>
      <c r="BJ65" s="21"/>
      <c r="BK65" s="20"/>
      <c r="BL65" s="20"/>
      <c r="BM65" s="20"/>
      <c r="BN65" s="20"/>
      <c r="BO65" s="20"/>
      <c r="BP65" s="21"/>
      <c r="BQ65" s="20"/>
      <c r="BR65" s="21"/>
      <c r="BS65" s="20"/>
      <c r="BT65" s="21"/>
      <c r="BU65" s="20"/>
      <c r="BV65" s="21"/>
      <c r="BW65" s="20"/>
      <c r="BX65" s="857"/>
      <c r="BY65" s="856"/>
      <c r="BZ65" s="12"/>
      <c r="CA65" s="12"/>
      <c r="CB65" s="12"/>
      <c r="CC65" s="12"/>
      <c r="CD65" s="12"/>
    </row>
    <row r="66" spans="1:82" ht="12.75">
      <c r="A66" s="18"/>
      <c r="B66" s="53"/>
      <c r="C66" s="53"/>
      <c r="D66" s="53"/>
      <c r="E66" s="53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9"/>
      <c r="BF66" s="18"/>
      <c r="BG66" s="18"/>
      <c r="BH66" s="18"/>
      <c r="BI66" s="18"/>
      <c r="BJ66" s="18"/>
      <c r="BK66" s="26"/>
      <c r="BL66" s="26"/>
      <c r="BM66" s="26"/>
      <c r="BN66" s="26"/>
      <c r="BO66" s="26"/>
      <c r="BP66" s="18"/>
      <c r="BQ66" s="26"/>
      <c r="BR66" s="18"/>
      <c r="BS66" s="18"/>
      <c r="BT66" s="18"/>
      <c r="BU66" s="18"/>
      <c r="BV66" s="18"/>
      <c r="BW66" s="18"/>
      <c r="BX66" s="18"/>
      <c r="BY66" s="18"/>
      <c r="BZ66" s="12"/>
      <c r="CA66" s="12"/>
      <c r="CB66" s="12"/>
      <c r="CC66" s="12"/>
      <c r="CD66" s="12"/>
    </row>
    <row r="67" spans="1:82" ht="12.75">
      <c r="A67" s="18"/>
      <c r="B67" s="824" t="s">
        <v>272</v>
      </c>
      <c r="C67" s="825"/>
      <c r="D67" s="825"/>
      <c r="E67" s="825"/>
      <c r="F67" s="825"/>
      <c r="G67" s="825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23"/>
      <c r="AQ67" s="23"/>
      <c r="AR67" s="23"/>
      <c r="AS67" s="23"/>
      <c r="AT67" s="23"/>
      <c r="AU67" s="18"/>
      <c r="AV67" s="23"/>
      <c r="AW67" s="23"/>
      <c r="AX67" s="23"/>
      <c r="AY67" s="18"/>
      <c r="AZ67" s="23"/>
      <c r="BA67" s="23"/>
      <c r="BB67" s="23"/>
      <c r="BC67" s="23"/>
      <c r="BD67" s="24"/>
      <c r="BE67" s="23"/>
      <c r="BG67" s="23"/>
      <c r="BH67" s="23"/>
      <c r="BI67" s="23"/>
      <c r="BJ67" s="23"/>
      <c r="BK67" s="23"/>
      <c r="BL67" s="23"/>
      <c r="BM67" s="23"/>
      <c r="BN67" s="23"/>
      <c r="BO67" s="23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2"/>
      <c r="CA67" s="12"/>
      <c r="CB67" s="12"/>
      <c r="CC67" s="12"/>
      <c r="CD67" s="12"/>
    </row>
    <row r="68" spans="1:82" ht="15.75" customHeight="1">
      <c r="A68" s="18"/>
      <c r="B68" s="826" t="s">
        <v>273</v>
      </c>
      <c r="C68" s="827"/>
      <c r="D68" s="827"/>
      <c r="E68" s="827"/>
      <c r="F68" s="827"/>
      <c r="G68" s="827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23"/>
      <c r="AQ68" s="23"/>
      <c r="AR68" s="23"/>
      <c r="AS68" s="23"/>
      <c r="AT68" s="23"/>
      <c r="AU68" s="18"/>
      <c r="AV68" s="23"/>
      <c r="AW68" s="23"/>
      <c r="AX68" s="23"/>
      <c r="AY68" s="18"/>
      <c r="AZ68" s="23"/>
      <c r="BA68" s="23"/>
      <c r="BB68" s="23"/>
      <c r="BC68" s="23"/>
      <c r="BD68" s="23"/>
      <c r="BE68" s="24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18"/>
      <c r="BQ68" s="26"/>
      <c r="BR68" s="18"/>
      <c r="BS68" s="18"/>
      <c r="BT68" s="18"/>
      <c r="BU68" s="18"/>
      <c r="BV68" s="18"/>
      <c r="BW68" s="18"/>
      <c r="BX68" s="18"/>
      <c r="BY68" s="18"/>
      <c r="BZ68" s="12"/>
      <c r="CA68" s="12"/>
      <c r="CB68" s="12"/>
      <c r="CC68" s="12"/>
      <c r="CD68" s="12"/>
    </row>
    <row r="69" spans="1:82" ht="18.75" customHeight="1">
      <c r="A69" s="18"/>
      <c r="B69" s="826" t="s">
        <v>274</v>
      </c>
      <c r="C69" s="827"/>
      <c r="D69" s="827"/>
      <c r="E69" s="827"/>
      <c r="F69" s="827"/>
      <c r="G69" s="827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23"/>
      <c r="AQ69" s="23"/>
      <c r="AR69" s="23"/>
      <c r="AS69" s="23"/>
      <c r="AT69" s="23"/>
      <c r="AU69" s="18"/>
      <c r="AV69" s="23"/>
      <c r="AW69" s="23"/>
      <c r="AX69" s="23"/>
      <c r="AY69" s="18"/>
      <c r="AZ69" s="23"/>
      <c r="BA69" s="23"/>
      <c r="BB69" s="23"/>
      <c r="BC69" s="23"/>
      <c r="BD69" s="23"/>
      <c r="BE69" s="24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2"/>
      <c r="CA69" s="12"/>
      <c r="CB69" s="12"/>
      <c r="CC69" s="12"/>
      <c r="CD69" s="12"/>
    </row>
    <row r="70" spans="1:82" ht="12.75">
      <c r="A70" s="18"/>
      <c r="B70" s="53"/>
      <c r="C70" s="53"/>
      <c r="D70" s="53"/>
      <c r="E70" s="53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23"/>
      <c r="AQ70" s="23"/>
      <c r="AR70" s="23"/>
      <c r="AS70" s="23"/>
      <c r="AT70" s="23"/>
      <c r="AU70" s="18"/>
      <c r="AV70" s="23"/>
      <c r="AW70" s="23"/>
      <c r="AX70" s="23"/>
      <c r="AY70" s="18"/>
      <c r="AZ70" s="23"/>
      <c r="BA70" s="23"/>
      <c r="BB70" s="23"/>
      <c r="BC70" s="23"/>
      <c r="BD70" s="18"/>
      <c r="BE70" s="27"/>
      <c r="BF70" s="18"/>
      <c r="BG70" s="18"/>
      <c r="BH70" s="28"/>
      <c r="BI70" s="26"/>
      <c r="BJ70" s="23"/>
      <c r="BK70" s="23"/>
      <c r="BL70" s="23"/>
      <c r="BM70" s="23"/>
      <c r="BN70" s="23"/>
      <c r="BO70" s="23"/>
      <c r="BP70" s="18"/>
      <c r="BQ70" s="18"/>
      <c r="BR70" s="18"/>
      <c r="BS70" s="18"/>
      <c r="BT70" s="18"/>
      <c r="BU70" s="18"/>
      <c r="BV70" s="18"/>
      <c r="BW70" s="18"/>
      <c r="BX70" s="18"/>
      <c r="BY70" s="26"/>
      <c r="BZ70" s="12"/>
      <c r="CA70" s="12"/>
      <c r="CB70" s="12"/>
      <c r="CC70" s="12"/>
      <c r="CD70" s="12"/>
    </row>
    <row r="71" spans="1:82" ht="15">
      <c r="A71" s="18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24"/>
      <c r="AQ71" s="24"/>
      <c r="AR71" s="24"/>
      <c r="AS71" s="24"/>
      <c r="AT71" s="24"/>
      <c r="AU71" s="19"/>
      <c r="AV71" s="24"/>
      <c r="AW71" s="24"/>
      <c r="AX71" s="19"/>
      <c r="AY71" s="19"/>
      <c r="AZ71" s="24"/>
      <c r="BA71" s="24"/>
      <c r="BB71" s="24"/>
      <c r="BC71" s="24"/>
      <c r="BD71" s="24"/>
      <c r="BE71" s="24"/>
      <c r="BF71" s="19"/>
      <c r="BG71" s="19"/>
      <c r="BH71" s="24"/>
      <c r="BI71" s="24"/>
      <c r="BJ71" s="24"/>
      <c r="BK71" s="24"/>
      <c r="BL71" s="24"/>
      <c r="BM71" s="24"/>
      <c r="BN71" s="24"/>
      <c r="BO71" s="24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2"/>
      <c r="CA71" s="12"/>
      <c r="CB71" s="12"/>
      <c r="CC71" s="12"/>
      <c r="CD71" s="12"/>
    </row>
    <row r="72" spans="1:82" ht="12.75">
      <c r="A72" s="18"/>
      <c r="B72" s="88"/>
      <c r="C72" s="88"/>
      <c r="D72" s="88"/>
      <c r="E72" s="88"/>
      <c r="F72" s="87"/>
      <c r="G72" s="89"/>
      <c r="H72" s="87"/>
      <c r="I72" s="89"/>
      <c r="J72" s="87"/>
      <c r="K72" s="89"/>
      <c r="L72" s="87"/>
      <c r="M72" s="89"/>
      <c r="N72" s="87"/>
      <c r="O72" s="89"/>
      <c r="P72" s="87"/>
      <c r="Q72" s="89"/>
      <c r="R72" s="87"/>
      <c r="S72" s="89"/>
      <c r="T72" s="87"/>
      <c r="U72" s="89"/>
      <c r="V72" s="87"/>
      <c r="W72" s="89"/>
      <c r="X72" s="87"/>
      <c r="Y72" s="89"/>
      <c r="Z72" s="87"/>
      <c r="AA72" s="89"/>
      <c r="AB72" s="87"/>
      <c r="AC72" s="89"/>
      <c r="AD72" s="87"/>
      <c r="AE72" s="89"/>
      <c r="AF72" s="87"/>
      <c r="AG72" s="89"/>
      <c r="AH72" s="87"/>
      <c r="AI72" s="89"/>
      <c r="AJ72" s="87"/>
      <c r="AK72" s="89"/>
      <c r="AL72" s="87"/>
      <c r="AM72" s="89"/>
      <c r="AN72" s="87"/>
      <c r="AO72" s="89"/>
      <c r="AP72" s="23"/>
      <c r="AQ72" s="23"/>
      <c r="AR72" s="23"/>
      <c r="AS72" s="23"/>
      <c r="AT72" s="23"/>
      <c r="AU72" s="18"/>
      <c r="AV72" s="23"/>
      <c r="AW72" s="23"/>
      <c r="AX72" s="18"/>
      <c r="AY72" s="18"/>
      <c r="AZ72" s="23"/>
      <c r="BA72" s="23"/>
      <c r="BB72" s="23"/>
      <c r="BC72" s="23"/>
      <c r="BD72" s="23"/>
      <c r="BE72" s="24"/>
      <c r="BF72" s="18"/>
      <c r="BG72" s="18"/>
      <c r="BH72" s="23"/>
      <c r="BI72" s="23"/>
      <c r="BJ72" s="23"/>
      <c r="BK72" s="23"/>
      <c r="BL72" s="23"/>
      <c r="BM72" s="23"/>
      <c r="BN72" s="23"/>
      <c r="BO72" s="23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2"/>
      <c r="CA72" s="12"/>
      <c r="CB72" s="12"/>
      <c r="CC72" s="12"/>
      <c r="CD72" s="12"/>
    </row>
    <row r="73" spans="1:82" ht="12.75">
      <c r="A73" s="18"/>
      <c r="B73" s="88"/>
      <c r="C73" s="88"/>
      <c r="D73" s="88"/>
      <c r="E73" s="88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23"/>
      <c r="AQ73" s="23"/>
      <c r="AR73" s="23"/>
      <c r="AS73" s="23"/>
      <c r="AT73" s="23"/>
      <c r="AU73" s="18"/>
      <c r="AV73" s="23"/>
      <c r="AW73" s="23"/>
      <c r="AX73" s="23"/>
      <c r="AY73" s="18"/>
      <c r="AZ73" s="23"/>
      <c r="BA73" s="23"/>
      <c r="BB73" s="23"/>
      <c r="BC73" s="23"/>
      <c r="BD73" s="18"/>
      <c r="BE73" s="19"/>
      <c r="BF73" s="18"/>
      <c r="BG73" s="18"/>
      <c r="BH73" s="23"/>
      <c r="BI73" s="23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2"/>
      <c r="CA73" s="12"/>
      <c r="CB73" s="12"/>
      <c r="CC73" s="12"/>
      <c r="CD73" s="12"/>
    </row>
    <row r="74" spans="1:82" ht="12.75">
      <c r="A74" s="18"/>
      <c r="B74" s="88"/>
      <c r="C74" s="88"/>
      <c r="D74" s="88"/>
      <c r="E74" s="88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23"/>
      <c r="AQ74" s="23"/>
      <c r="AR74" s="23"/>
      <c r="AS74" s="23"/>
      <c r="AT74" s="23"/>
      <c r="AU74" s="18"/>
      <c r="AV74" s="23"/>
      <c r="AW74" s="23"/>
      <c r="AX74" s="23"/>
      <c r="AY74" s="18"/>
      <c r="AZ74" s="23"/>
      <c r="BA74" s="23"/>
      <c r="BB74" s="23"/>
      <c r="BC74" s="23"/>
      <c r="BD74" s="23"/>
      <c r="BE74" s="24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2"/>
      <c r="CA74" s="12"/>
      <c r="CB74" s="12"/>
      <c r="CC74" s="12"/>
      <c r="CD74" s="12"/>
    </row>
    <row r="75" spans="1:82" ht="12.75">
      <c r="A75" s="18"/>
      <c r="B75" s="53"/>
      <c r="C75" s="53"/>
      <c r="D75" s="53"/>
      <c r="E75" s="53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23"/>
      <c r="AQ75" s="23"/>
      <c r="AR75" s="23"/>
      <c r="AS75" s="23"/>
      <c r="AT75" s="23"/>
      <c r="AU75" s="18"/>
      <c r="AV75" s="23"/>
      <c r="AW75" s="23"/>
      <c r="AX75" s="23"/>
      <c r="AY75" s="18"/>
      <c r="AZ75" s="23"/>
      <c r="BA75" s="23"/>
      <c r="BB75" s="23"/>
      <c r="BC75" s="23"/>
      <c r="BD75" s="23"/>
      <c r="BE75" s="24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2"/>
      <c r="CA75" s="12"/>
      <c r="CB75" s="12"/>
      <c r="CC75" s="12"/>
      <c r="CD75" s="12"/>
    </row>
    <row r="76" spans="1:82" ht="12.75">
      <c r="A76" s="18"/>
      <c r="B76" s="89"/>
      <c r="C76" s="87"/>
      <c r="D76" s="87"/>
      <c r="E76" s="87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23"/>
      <c r="AQ76" s="23"/>
      <c r="AR76" s="23"/>
      <c r="AS76" s="23"/>
      <c r="AT76" s="23"/>
      <c r="AU76" s="18"/>
      <c r="AV76" s="23"/>
      <c r="AW76" s="23"/>
      <c r="AX76" s="23"/>
      <c r="AY76" s="18"/>
      <c r="AZ76" s="23"/>
      <c r="BA76" s="23"/>
      <c r="BB76" s="23"/>
      <c r="BC76" s="23"/>
      <c r="BD76" s="23"/>
      <c r="BE76" s="24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2"/>
      <c r="CA76" s="12"/>
      <c r="CB76" s="12"/>
      <c r="CC76" s="12"/>
      <c r="CD76" s="12"/>
    </row>
    <row r="77" spans="1:8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23"/>
      <c r="AQ77" s="23"/>
      <c r="AR77" s="23"/>
      <c r="AS77" s="23"/>
      <c r="AT77" s="23"/>
      <c r="AU77" s="18"/>
      <c r="AV77" s="23"/>
      <c r="AW77" s="23"/>
      <c r="AX77" s="23"/>
      <c r="AY77" s="18"/>
      <c r="AZ77" s="23"/>
      <c r="BA77" s="23"/>
      <c r="BB77" s="23"/>
      <c r="BC77" s="23"/>
      <c r="BD77" s="23"/>
      <c r="BE77" s="24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2"/>
      <c r="CA77" s="12"/>
      <c r="CB77" s="12"/>
      <c r="CC77" s="12"/>
      <c r="CD77" s="12"/>
    </row>
    <row r="78" spans="1:82" ht="12.75">
      <c r="A78" s="18"/>
      <c r="B78" s="53"/>
      <c r="C78" s="53"/>
      <c r="D78" s="53"/>
      <c r="E78" s="53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23"/>
      <c r="AQ78" s="23"/>
      <c r="AR78" s="23"/>
      <c r="AS78" s="23"/>
      <c r="AT78" s="23"/>
      <c r="AU78" s="18"/>
      <c r="AV78" s="23"/>
      <c r="AW78" s="23"/>
      <c r="AX78" s="23"/>
      <c r="AY78" s="18"/>
      <c r="AZ78" s="23"/>
      <c r="BA78" s="23"/>
      <c r="BB78" s="23"/>
      <c r="BC78" s="23"/>
      <c r="BD78" s="23"/>
      <c r="BE78" s="24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2"/>
      <c r="CA78" s="12"/>
      <c r="CB78" s="12"/>
      <c r="CC78" s="12"/>
      <c r="CD78" s="12"/>
    </row>
    <row r="79" spans="1:82" ht="15">
      <c r="A79" s="18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23"/>
      <c r="AQ79" s="23"/>
      <c r="AR79" s="23"/>
      <c r="AS79" s="23"/>
      <c r="AT79" s="23"/>
      <c r="AU79" s="18"/>
      <c r="AV79" s="23"/>
      <c r="AW79" s="23"/>
      <c r="AX79" s="23"/>
      <c r="AY79" s="18"/>
      <c r="AZ79" s="23"/>
      <c r="BA79" s="23"/>
      <c r="BB79" s="23"/>
      <c r="BC79" s="23"/>
      <c r="BD79" s="23"/>
      <c r="BE79" s="24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2"/>
      <c r="CA79" s="12"/>
      <c r="CB79" s="12"/>
      <c r="CC79" s="12"/>
      <c r="CD79" s="12"/>
    </row>
    <row r="80" spans="1:82" ht="12.75">
      <c r="A80" s="18"/>
      <c r="B80" s="88"/>
      <c r="C80" s="88"/>
      <c r="D80" s="88"/>
      <c r="E80" s="88"/>
      <c r="F80" s="87"/>
      <c r="G80" s="89"/>
      <c r="H80" s="87"/>
      <c r="I80" s="89"/>
      <c r="J80" s="87"/>
      <c r="K80" s="89"/>
      <c r="L80" s="87"/>
      <c r="M80" s="89"/>
      <c r="N80" s="87"/>
      <c r="O80" s="89"/>
      <c r="P80" s="87"/>
      <c r="Q80" s="89"/>
      <c r="R80" s="87"/>
      <c r="S80" s="89"/>
      <c r="T80" s="87"/>
      <c r="U80" s="89"/>
      <c r="V80" s="87"/>
      <c r="W80" s="89"/>
      <c r="X80" s="87"/>
      <c r="Y80" s="89"/>
      <c r="Z80" s="87"/>
      <c r="AA80" s="89"/>
      <c r="AB80" s="87"/>
      <c r="AC80" s="89"/>
      <c r="AD80" s="87"/>
      <c r="AE80" s="89"/>
      <c r="AF80" s="87"/>
      <c r="AG80" s="89"/>
      <c r="AH80" s="87"/>
      <c r="AI80" s="89"/>
      <c r="AJ80" s="87"/>
      <c r="AK80" s="89"/>
      <c r="AL80" s="87"/>
      <c r="AM80" s="89"/>
      <c r="AN80" s="87"/>
      <c r="AO80" s="89"/>
      <c r="AP80" s="23"/>
      <c r="AQ80" s="23"/>
      <c r="AR80" s="23"/>
      <c r="AS80" s="23"/>
      <c r="AT80" s="23"/>
      <c r="AU80" s="18"/>
      <c r="AV80" s="23"/>
      <c r="AW80" s="23"/>
      <c r="AX80" s="23"/>
      <c r="AY80" s="18"/>
      <c r="AZ80" s="23"/>
      <c r="BA80" s="23"/>
      <c r="BB80" s="23"/>
      <c r="BC80" s="23"/>
      <c r="BD80" s="23"/>
      <c r="BE80" s="24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2"/>
      <c r="CA80" s="12"/>
      <c r="CB80" s="12"/>
      <c r="CC80" s="12"/>
      <c r="CD80" s="12"/>
    </row>
    <row r="81" spans="1:82" ht="12.75">
      <c r="A81" s="18"/>
      <c r="B81" s="88"/>
      <c r="C81" s="88"/>
      <c r="D81" s="88"/>
      <c r="E81" s="88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23"/>
      <c r="AQ81" s="23"/>
      <c r="AR81" s="23"/>
      <c r="AS81" s="23"/>
      <c r="AT81" s="23"/>
      <c r="AU81" s="18"/>
      <c r="AV81" s="23"/>
      <c r="AW81" s="23"/>
      <c r="AX81" s="23"/>
      <c r="AY81" s="18"/>
      <c r="AZ81" s="23"/>
      <c r="BA81" s="23"/>
      <c r="BB81" s="23"/>
      <c r="BC81" s="23"/>
      <c r="BD81" s="23"/>
      <c r="BE81" s="24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2"/>
      <c r="CA81" s="12"/>
      <c r="CB81" s="12"/>
      <c r="CC81" s="12"/>
      <c r="CD81" s="12"/>
    </row>
    <row r="82" spans="1:82" ht="12.75">
      <c r="A82" s="18"/>
      <c r="B82" s="88"/>
      <c r="C82" s="88"/>
      <c r="D82" s="88"/>
      <c r="E82" s="88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23"/>
      <c r="AQ82" s="23"/>
      <c r="AR82" s="23"/>
      <c r="AS82" s="23"/>
      <c r="AT82" s="23"/>
      <c r="AU82" s="18"/>
      <c r="AV82" s="23"/>
      <c r="AW82" s="23"/>
      <c r="AX82" s="23"/>
      <c r="AY82" s="18"/>
      <c r="AZ82" s="23"/>
      <c r="BA82" s="23"/>
      <c r="BB82" s="23"/>
      <c r="BC82" s="23"/>
      <c r="BD82" s="23"/>
      <c r="BE82" s="24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2"/>
      <c r="CA82" s="12"/>
      <c r="CB82" s="12"/>
      <c r="CC82" s="12"/>
      <c r="CD82" s="12"/>
    </row>
    <row r="83" spans="1:82" ht="12.75">
      <c r="A83" s="18"/>
      <c r="B83" s="53"/>
      <c r="C83" s="53"/>
      <c r="D83" s="53"/>
      <c r="E83" s="53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23"/>
      <c r="AQ83" s="23"/>
      <c r="AR83" s="23"/>
      <c r="AS83" s="23"/>
      <c r="AT83" s="23"/>
      <c r="AU83" s="18"/>
      <c r="AV83" s="23"/>
      <c r="AW83" s="23"/>
      <c r="AX83" s="23"/>
      <c r="AY83" s="18"/>
      <c r="AZ83" s="23"/>
      <c r="BA83" s="23"/>
      <c r="BB83" s="23"/>
      <c r="BC83" s="23"/>
      <c r="BD83" s="23"/>
      <c r="BE83" s="24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2"/>
      <c r="CA83" s="12"/>
      <c r="CB83" s="12"/>
      <c r="CC83" s="12"/>
      <c r="CD83" s="12"/>
    </row>
    <row r="84" spans="1:82" ht="16.5" customHeight="1">
      <c r="A84" s="18"/>
      <c r="B84" s="89"/>
      <c r="C84" s="87"/>
      <c r="D84" s="87"/>
      <c r="E84" s="87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23"/>
      <c r="AQ84" s="23"/>
      <c r="AR84" s="23"/>
      <c r="AS84" s="23"/>
      <c r="AT84" s="23"/>
      <c r="AU84" s="18"/>
      <c r="AV84" s="23"/>
      <c r="AW84" s="23"/>
      <c r="AX84" s="23"/>
      <c r="AY84" s="18"/>
      <c r="AZ84" s="23"/>
      <c r="BA84" s="23"/>
      <c r="BB84" s="23"/>
      <c r="BC84" s="23"/>
      <c r="BD84" s="23"/>
      <c r="BE84" s="24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2"/>
      <c r="CA84" s="12"/>
      <c r="CB84" s="12"/>
      <c r="CC84" s="12"/>
      <c r="CD84" s="12"/>
    </row>
    <row r="85" spans="1:82" ht="17.2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23"/>
      <c r="AQ85" s="23"/>
      <c r="AR85" s="23"/>
      <c r="AS85" s="23"/>
      <c r="AT85" s="23"/>
      <c r="AU85" s="18"/>
      <c r="AV85" s="23"/>
      <c r="AW85" s="23"/>
      <c r="AX85" s="23"/>
      <c r="AY85" s="18"/>
      <c r="AZ85" s="23"/>
      <c r="BA85" s="23"/>
      <c r="BB85" s="23"/>
      <c r="BC85" s="23"/>
      <c r="BD85" s="23"/>
      <c r="BE85" s="24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2"/>
      <c r="CA85" s="12"/>
      <c r="CB85" s="12"/>
      <c r="CC85" s="12"/>
      <c r="CD85" s="12"/>
    </row>
    <row r="86" spans="1:82" ht="12.75">
      <c r="A86" s="18"/>
      <c r="B86" s="53"/>
      <c r="C86" s="53"/>
      <c r="D86" s="53"/>
      <c r="E86" s="53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23"/>
      <c r="AQ86" s="23"/>
      <c r="AR86" s="23"/>
      <c r="AS86" s="23"/>
      <c r="AT86" s="23"/>
      <c r="AU86" s="18"/>
      <c r="AV86" s="23"/>
      <c r="AW86" s="23"/>
      <c r="AX86" s="23"/>
      <c r="AY86" s="18"/>
      <c r="AZ86" s="23"/>
      <c r="BA86" s="23"/>
      <c r="BB86" s="23"/>
      <c r="BC86" s="23"/>
      <c r="BD86" s="23"/>
      <c r="BE86" s="24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2"/>
      <c r="CA86" s="12"/>
      <c r="CB86" s="12"/>
      <c r="CC86" s="12"/>
      <c r="CD86" s="12"/>
    </row>
    <row r="87" spans="1:8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23"/>
      <c r="AQ87" s="23"/>
      <c r="AR87" s="23"/>
      <c r="AS87" s="23"/>
      <c r="AT87" s="23"/>
      <c r="AU87" s="18"/>
      <c r="AV87" s="23"/>
      <c r="AW87" s="23"/>
      <c r="AX87" s="23"/>
      <c r="AY87" s="18"/>
      <c r="AZ87" s="23"/>
      <c r="BA87" s="23"/>
      <c r="BB87" s="23"/>
      <c r="BC87" s="23"/>
      <c r="BD87" s="23"/>
      <c r="BE87" s="24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2"/>
      <c r="CA87" s="12"/>
      <c r="CB87" s="12"/>
      <c r="CC87" s="12"/>
      <c r="CD87" s="12"/>
    </row>
    <row r="88" spans="1:82" ht="12.75">
      <c r="A88" s="18"/>
      <c r="B88" s="827"/>
      <c r="C88" s="827"/>
      <c r="D88" s="827"/>
      <c r="E88" s="827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23"/>
      <c r="AQ88" s="23"/>
      <c r="AR88" s="23"/>
      <c r="AS88" s="23"/>
      <c r="AT88" s="23"/>
      <c r="AU88" s="18"/>
      <c r="AV88" s="23"/>
      <c r="AW88" s="23"/>
      <c r="AX88" s="23"/>
      <c r="AY88" s="18"/>
      <c r="AZ88" s="23"/>
      <c r="BA88" s="23"/>
      <c r="BB88" s="23"/>
      <c r="BC88" s="23"/>
      <c r="BD88" s="23"/>
      <c r="BE88" s="24"/>
      <c r="BF88" s="23"/>
      <c r="BG88" s="23"/>
      <c r="BH88" s="18"/>
      <c r="BI88" s="18"/>
      <c r="BJ88" s="23"/>
      <c r="BK88" s="23"/>
      <c r="BL88" s="23"/>
      <c r="BM88" s="23"/>
      <c r="BN88" s="23"/>
      <c r="BO88" s="23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2"/>
      <c r="CA88" s="12"/>
      <c r="CB88" s="12"/>
      <c r="CC88" s="12"/>
      <c r="CD88" s="12"/>
    </row>
    <row r="89" spans="1:82" ht="12.75">
      <c r="A89" s="18"/>
      <c r="B89" s="826"/>
      <c r="C89" s="827"/>
      <c r="D89" s="827"/>
      <c r="E89" s="827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23"/>
      <c r="AQ89" s="23"/>
      <c r="AR89" s="23"/>
      <c r="AS89" s="23"/>
      <c r="AT89" s="23"/>
      <c r="AU89" s="18"/>
      <c r="AV89" s="23"/>
      <c r="AW89" s="23"/>
      <c r="AX89" s="23"/>
      <c r="AY89" s="18"/>
      <c r="AZ89" s="23"/>
      <c r="BA89" s="23"/>
      <c r="BB89" s="23"/>
      <c r="BC89" s="23"/>
      <c r="BD89" s="23"/>
      <c r="BE89" s="24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2"/>
      <c r="CA89" s="12"/>
      <c r="CB89" s="12"/>
      <c r="CC89" s="12"/>
      <c r="CD89" s="12"/>
    </row>
    <row r="90" spans="1:82" ht="12.75">
      <c r="A90" s="18"/>
      <c r="B90" s="839"/>
      <c r="C90" s="839"/>
      <c r="D90" s="839"/>
      <c r="E90" s="839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23"/>
      <c r="AQ90" s="23"/>
      <c r="AR90" s="23"/>
      <c r="AS90" s="23"/>
      <c r="AT90" s="23"/>
      <c r="AU90" s="18"/>
      <c r="AV90" s="23"/>
      <c r="AW90" s="23"/>
      <c r="AX90" s="23"/>
      <c r="AY90" s="18"/>
      <c r="AZ90" s="23"/>
      <c r="BA90" s="23"/>
      <c r="BB90" s="23"/>
      <c r="BC90" s="23"/>
      <c r="BD90" s="23"/>
      <c r="BE90" s="24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2"/>
      <c r="CA90" s="12"/>
      <c r="CB90" s="12"/>
      <c r="CC90" s="12"/>
      <c r="CD90" s="12"/>
    </row>
    <row r="91" spans="1:82" ht="12.75">
      <c r="A91" s="18"/>
      <c r="B91" s="826"/>
      <c r="C91" s="827"/>
      <c r="D91" s="827"/>
      <c r="E91" s="827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23"/>
      <c r="AQ91" s="23"/>
      <c r="AR91" s="23"/>
      <c r="AS91" s="23"/>
      <c r="AT91" s="23"/>
      <c r="AU91" s="18"/>
      <c r="AV91" s="23"/>
      <c r="AW91" s="23"/>
      <c r="AX91" s="23"/>
      <c r="AY91" s="18"/>
      <c r="AZ91" s="23"/>
      <c r="BA91" s="23"/>
      <c r="BB91" s="23"/>
      <c r="BC91" s="23"/>
      <c r="BD91" s="23"/>
      <c r="BE91" s="24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18"/>
      <c r="BQ91" s="18"/>
      <c r="BR91" s="18"/>
      <c r="BS91" s="18"/>
      <c r="BT91" s="18"/>
      <c r="BU91" s="18"/>
      <c r="BV91" s="18"/>
      <c r="BW91" s="18"/>
      <c r="BX91" s="18"/>
      <c r="BY91" s="26"/>
      <c r="BZ91" s="12"/>
      <c r="CA91" s="12"/>
      <c r="CB91" s="12"/>
      <c r="CC91" s="12"/>
      <c r="CD91" s="12"/>
    </row>
    <row r="92" spans="1:8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23"/>
      <c r="AQ92" s="23"/>
      <c r="AR92" s="23"/>
      <c r="AS92" s="23"/>
      <c r="AT92" s="23"/>
      <c r="AU92" s="18"/>
      <c r="AV92" s="23"/>
      <c r="AW92" s="23"/>
      <c r="AX92" s="23"/>
      <c r="AY92" s="18"/>
      <c r="AZ92" s="23"/>
      <c r="BA92" s="23"/>
      <c r="BB92" s="23"/>
      <c r="BC92" s="23"/>
      <c r="BD92" s="23"/>
      <c r="BE92" s="24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18"/>
      <c r="BQ92" s="18"/>
      <c r="BR92" s="18"/>
      <c r="BS92" s="18"/>
      <c r="BT92" s="18"/>
      <c r="BU92" s="18"/>
      <c r="BV92" s="18"/>
      <c r="BW92" s="18"/>
      <c r="BX92" s="18"/>
      <c r="BY92" s="26"/>
      <c r="BZ92" s="12"/>
      <c r="CA92" s="12"/>
      <c r="CB92" s="12"/>
      <c r="CC92" s="12"/>
      <c r="CD92" s="12"/>
    </row>
    <row r="93" spans="1:82" ht="12.75">
      <c r="A93" s="18"/>
      <c r="B93" s="827"/>
      <c r="C93" s="827"/>
      <c r="D93" s="827"/>
      <c r="E93" s="827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23"/>
      <c r="AQ93" s="23"/>
      <c r="AR93" s="23"/>
      <c r="AS93" s="23"/>
      <c r="AT93" s="23"/>
      <c r="AU93" s="18"/>
      <c r="AV93" s="23"/>
      <c r="AW93" s="23"/>
      <c r="AX93" s="23"/>
      <c r="AY93" s="18"/>
      <c r="AZ93" s="23"/>
      <c r="BA93" s="23"/>
      <c r="BB93" s="23"/>
      <c r="BC93" s="23"/>
      <c r="BD93" s="23"/>
      <c r="BE93" s="24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18"/>
      <c r="BQ93" s="18"/>
      <c r="BR93" s="18"/>
      <c r="BS93" s="18"/>
      <c r="BT93" s="18"/>
      <c r="BU93" s="18"/>
      <c r="BV93" s="18"/>
      <c r="BW93" s="18"/>
      <c r="BX93" s="18"/>
      <c r="BY93" s="26"/>
      <c r="BZ93" s="12"/>
      <c r="CA93" s="12"/>
      <c r="CB93" s="12"/>
      <c r="CC93" s="12"/>
      <c r="CD93" s="12"/>
    </row>
    <row r="94" spans="1:82" ht="12.75">
      <c r="A94" s="18"/>
      <c r="B94" s="827"/>
      <c r="C94" s="827"/>
      <c r="D94" s="827"/>
      <c r="E94" s="827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23"/>
      <c r="AQ94" s="23"/>
      <c r="AR94" s="23"/>
      <c r="AS94" s="23"/>
      <c r="AT94" s="23"/>
      <c r="AU94" s="18"/>
      <c r="AV94" s="23"/>
      <c r="AW94" s="23"/>
      <c r="AX94" s="23"/>
      <c r="AY94" s="18"/>
      <c r="AZ94" s="23"/>
      <c r="BA94" s="23"/>
      <c r="BB94" s="23"/>
      <c r="BC94" s="23"/>
      <c r="BD94" s="23"/>
      <c r="BE94" s="24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18"/>
      <c r="BQ94" s="18"/>
      <c r="BR94" s="18"/>
      <c r="BS94" s="18"/>
      <c r="BT94" s="18"/>
      <c r="BU94" s="18"/>
      <c r="BV94" s="18"/>
      <c r="BW94" s="18"/>
      <c r="BX94" s="18"/>
      <c r="BY94" s="26"/>
      <c r="BZ94" s="12"/>
      <c r="CA94" s="12"/>
      <c r="CB94" s="12"/>
      <c r="CC94" s="12"/>
      <c r="CD94" s="12"/>
    </row>
    <row r="95" spans="1:82" ht="12.75">
      <c r="A95" s="18"/>
      <c r="B95" s="827"/>
      <c r="C95" s="827"/>
      <c r="D95" s="827"/>
      <c r="E95" s="827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23"/>
      <c r="AQ95" s="23"/>
      <c r="AR95" s="23"/>
      <c r="AS95" s="23"/>
      <c r="AT95" s="23"/>
      <c r="AU95" s="18"/>
      <c r="AV95" s="23"/>
      <c r="AW95" s="23"/>
      <c r="AX95" s="23"/>
      <c r="AY95" s="18"/>
      <c r="AZ95" s="23"/>
      <c r="BA95" s="23"/>
      <c r="BB95" s="23"/>
      <c r="BC95" s="23"/>
      <c r="BD95" s="23"/>
      <c r="BE95" s="24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18"/>
      <c r="BQ95" s="18"/>
      <c r="BR95" s="18"/>
      <c r="BS95" s="18"/>
      <c r="BT95" s="18"/>
      <c r="BU95" s="18"/>
      <c r="BV95" s="18"/>
      <c r="BW95" s="18"/>
      <c r="BX95" s="18"/>
      <c r="BY95" s="26"/>
      <c r="BZ95" s="12"/>
      <c r="CA95" s="12"/>
      <c r="CB95" s="12"/>
      <c r="CC95" s="12"/>
      <c r="CD95" s="12"/>
    </row>
    <row r="96" spans="1:82" ht="12.75">
      <c r="A96" s="18"/>
      <c r="B96" s="827"/>
      <c r="C96" s="827"/>
      <c r="D96" s="827"/>
      <c r="E96" s="827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23"/>
      <c r="AQ96" s="23"/>
      <c r="AR96" s="23"/>
      <c r="AS96" s="23"/>
      <c r="AT96" s="23"/>
      <c r="AU96" s="18"/>
      <c r="AV96" s="23"/>
      <c r="AW96" s="23"/>
      <c r="AX96" s="23"/>
      <c r="AY96" s="18"/>
      <c r="AZ96" s="23"/>
      <c r="BA96" s="23"/>
      <c r="BB96" s="23"/>
      <c r="BC96" s="23"/>
      <c r="BD96" s="23"/>
      <c r="BE96" s="24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18"/>
      <c r="BQ96" s="18"/>
      <c r="BR96" s="18"/>
      <c r="BS96" s="18"/>
      <c r="BT96" s="18"/>
      <c r="BU96" s="18"/>
      <c r="BV96" s="18"/>
      <c r="BW96" s="18"/>
      <c r="BX96" s="18"/>
      <c r="BY96" s="26"/>
      <c r="BZ96" s="12"/>
      <c r="CA96" s="12"/>
      <c r="CB96" s="12"/>
      <c r="CC96" s="12"/>
      <c r="CD96" s="12"/>
    </row>
    <row r="97" spans="1:82" ht="12.75">
      <c r="A97" s="18"/>
      <c r="B97" s="827"/>
      <c r="C97" s="827"/>
      <c r="D97" s="827"/>
      <c r="E97" s="827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23"/>
      <c r="AQ97" s="23"/>
      <c r="AR97" s="23"/>
      <c r="AS97" s="23"/>
      <c r="AT97" s="23"/>
      <c r="AU97" s="18"/>
      <c r="AV97" s="23"/>
      <c r="AW97" s="23"/>
      <c r="AX97" s="23"/>
      <c r="AY97" s="18"/>
      <c r="AZ97" s="23"/>
      <c r="BA97" s="23"/>
      <c r="BB97" s="23"/>
      <c r="BC97" s="23"/>
      <c r="BD97" s="23"/>
      <c r="BE97" s="24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18"/>
      <c r="BQ97" s="18"/>
      <c r="BR97" s="18"/>
      <c r="BS97" s="18"/>
      <c r="BT97" s="18"/>
      <c r="BU97" s="18"/>
      <c r="BV97" s="18"/>
      <c r="BW97" s="18"/>
      <c r="BX97" s="18"/>
      <c r="BY97" s="26"/>
      <c r="BZ97" s="12"/>
      <c r="CA97" s="12"/>
      <c r="CB97" s="12"/>
      <c r="CC97" s="12"/>
      <c r="CD97" s="12"/>
    </row>
    <row r="98" spans="1:8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23"/>
      <c r="AQ98" s="23"/>
      <c r="AR98" s="23"/>
      <c r="AS98" s="23"/>
      <c r="AT98" s="23"/>
      <c r="AU98" s="18"/>
      <c r="AV98" s="23"/>
      <c r="AW98" s="23"/>
      <c r="AX98" s="23"/>
      <c r="AY98" s="18"/>
      <c r="AZ98" s="23"/>
      <c r="BA98" s="23"/>
      <c r="BB98" s="23"/>
      <c r="BC98" s="23"/>
      <c r="BD98" s="23"/>
      <c r="BE98" s="24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18"/>
      <c r="BQ98" s="18"/>
      <c r="BR98" s="18"/>
      <c r="BS98" s="18"/>
      <c r="BT98" s="18"/>
      <c r="BU98" s="18"/>
      <c r="BV98" s="18"/>
      <c r="BW98" s="18"/>
      <c r="BX98" s="18"/>
      <c r="BY98" s="26"/>
      <c r="BZ98" s="12"/>
      <c r="CA98" s="12"/>
      <c r="CB98" s="12"/>
      <c r="CC98" s="12"/>
      <c r="CD98" s="12"/>
    </row>
    <row r="99" spans="1:8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23"/>
      <c r="AQ99" s="23"/>
      <c r="AR99" s="23"/>
      <c r="AS99" s="23"/>
      <c r="AT99" s="23"/>
      <c r="AU99" s="18"/>
      <c r="AV99" s="23"/>
      <c r="AW99" s="23"/>
      <c r="AX99" s="23"/>
      <c r="AY99" s="18"/>
      <c r="AZ99" s="23"/>
      <c r="BA99" s="23"/>
      <c r="BB99" s="23"/>
      <c r="BC99" s="23"/>
      <c r="BD99" s="23"/>
      <c r="BE99" s="24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18"/>
      <c r="BQ99" s="18"/>
      <c r="BR99" s="18"/>
      <c r="BS99" s="18"/>
      <c r="BT99" s="18"/>
      <c r="BU99" s="18"/>
      <c r="BV99" s="18"/>
      <c r="BW99" s="18"/>
      <c r="BX99" s="18"/>
      <c r="BY99" s="26"/>
      <c r="BZ99" s="12"/>
      <c r="CA99" s="12"/>
      <c r="CB99" s="12"/>
      <c r="CC99" s="12"/>
      <c r="CD99" s="12"/>
    </row>
    <row r="100" spans="1:82" ht="12.75">
      <c r="A100" s="18"/>
      <c r="B100" s="18"/>
      <c r="C100" s="18"/>
      <c r="D100" s="18"/>
      <c r="E100" s="18"/>
      <c r="F100" s="18"/>
      <c r="G100" s="18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8"/>
      <c r="W100" s="18"/>
      <c r="X100" s="18"/>
      <c r="Y100" s="18"/>
      <c r="Z100" s="18"/>
      <c r="AA100" s="23"/>
      <c r="AB100" s="23"/>
      <c r="AC100" s="23"/>
      <c r="AD100" s="18"/>
      <c r="AE100" s="23"/>
      <c r="AF100" s="23"/>
      <c r="AG100" s="23"/>
      <c r="AH100" s="23"/>
      <c r="AI100" s="24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18"/>
      <c r="AV100" s="23"/>
      <c r="AW100" s="23"/>
      <c r="AX100" s="23"/>
      <c r="AY100" s="18"/>
      <c r="AZ100" s="23"/>
      <c r="BA100" s="23"/>
      <c r="BB100" s="23"/>
      <c r="BC100" s="23"/>
      <c r="BD100" s="23"/>
      <c r="BE100" s="24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2"/>
      <c r="CA100" s="12"/>
      <c r="CB100" s="12"/>
      <c r="CC100" s="12"/>
      <c r="CD100" s="12"/>
    </row>
    <row r="101" spans="1:82" ht="12.75">
      <c r="A101" s="18"/>
      <c r="B101" s="825"/>
      <c r="C101" s="824"/>
      <c r="D101" s="824"/>
      <c r="E101" s="824"/>
      <c r="F101" s="18"/>
      <c r="G101" s="18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8"/>
      <c r="W101" s="18"/>
      <c r="X101" s="18"/>
      <c r="Y101" s="18"/>
      <c r="Z101" s="18"/>
      <c r="AA101" s="23"/>
      <c r="AB101" s="23"/>
      <c r="AC101" s="23"/>
      <c r="AD101" s="18"/>
      <c r="AE101" s="23"/>
      <c r="AF101" s="23"/>
      <c r="AG101" s="23"/>
      <c r="AH101" s="23"/>
      <c r="AI101" s="24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18"/>
      <c r="AV101" s="23"/>
      <c r="AW101" s="23"/>
      <c r="AX101" s="23"/>
      <c r="AY101" s="18"/>
      <c r="AZ101" s="23"/>
      <c r="BA101" s="23"/>
      <c r="BB101" s="23"/>
      <c r="BC101" s="23"/>
      <c r="BD101" s="23"/>
      <c r="BE101" s="24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2"/>
      <c r="CA101" s="12"/>
      <c r="CB101" s="12"/>
      <c r="CC101" s="12"/>
      <c r="CD101" s="12"/>
    </row>
    <row r="102" spans="1:82" ht="12.75">
      <c r="A102" s="18"/>
      <c r="B102" s="824"/>
      <c r="C102" s="824"/>
      <c r="D102" s="824"/>
      <c r="E102" s="824"/>
      <c r="F102" s="18"/>
      <c r="G102" s="18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8"/>
      <c r="W102" s="18"/>
      <c r="X102" s="18"/>
      <c r="Y102" s="18"/>
      <c r="Z102" s="18"/>
      <c r="AA102" s="23"/>
      <c r="AB102" s="23"/>
      <c r="AC102" s="23"/>
      <c r="AD102" s="18"/>
      <c r="AE102" s="23"/>
      <c r="AF102" s="23"/>
      <c r="AG102" s="23"/>
      <c r="AH102" s="23"/>
      <c r="AI102" s="24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18"/>
      <c r="AV102" s="23"/>
      <c r="AW102" s="23"/>
      <c r="AX102" s="23"/>
      <c r="AY102" s="18"/>
      <c r="AZ102" s="23"/>
      <c r="BA102" s="23"/>
      <c r="BB102" s="23"/>
      <c r="BC102" s="23"/>
      <c r="BD102" s="23"/>
      <c r="BE102" s="24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2"/>
      <c r="CA102" s="12"/>
      <c r="CB102" s="12"/>
      <c r="CC102" s="12"/>
      <c r="CD102" s="12"/>
    </row>
    <row r="103" spans="1:82" ht="12.75">
      <c r="A103" s="18"/>
      <c r="B103" s="824"/>
      <c r="C103" s="824"/>
      <c r="D103" s="824"/>
      <c r="E103" s="824"/>
      <c r="F103" s="18"/>
      <c r="G103" s="18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8"/>
      <c r="W103" s="18"/>
      <c r="X103" s="18"/>
      <c r="Y103" s="18"/>
      <c r="Z103" s="18"/>
      <c r="AA103" s="23"/>
      <c r="AB103" s="23"/>
      <c r="AC103" s="23"/>
      <c r="AD103" s="23"/>
      <c r="AE103" s="23"/>
      <c r="AF103" s="18"/>
      <c r="AG103" s="23"/>
      <c r="AH103" s="18"/>
      <c r="AI103" s="24"/>
      <c r="AJ103" s="18"/>
      <c r="AK103" s="23"/>
      <c r="AL103" s="23"/>
      <c r="AM103" s="23"/>
      <c r="AN103" s="23"/>
      <c r="AO103" s="23"/>
      <c r="AP103" s="18"/>
      <c r="AQ103" s="23"/>
      <c r="AR103" s="23"/>
      <c r="AS103" s="23"/>
      <c r="AT103" s="23"/>
      <c r="AU103" s="18"/>
      <c r="AV103" s="23"/>
      <c r="AW103" s="23"/>
      <c r="AX103" s="23"/>
      <c r="AY103" s="23"/>
      <c r="AZ103" s="23"/>
      <c r="BA103" s="23"/>
      <c r="BB103" s="23"/>
      <c r="BC103" s="23"/>
      <c r="BD103" s="23"/>
      <c r="BE103" s="24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2"/>
      <c r="CA103" s="12"/>
      <c r="CB103" s="12"/>
      <c r="CC103" s="12"/>
      <c r="CD103" s="12"/>
    </row>
    <row r="104" spans="1:82" ht="12.75">
      <c r="A104" s="18"/>
      <c r="B104" s="18"/>
      <c r="C104" s="18"/>
      <c r="D104" s="18"/>
      <c r="E104" s="18"/>
      <c r="F104" s="18"/>
      <c r="G104" s="18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8"/>
      <c r="W104" s="18"/>
      <c r="X104" s="18"/>
      <c r="Y104" s="18"/>
      <c r="Z104" s="18"/>
      <c r="AA104" s="23"/>
      <c r="AB104" s="23"/>
      <c r="AC104" s="23"/>
      <c r="AD104" s="18"/>
      <c r="AE104" s="23"/>
      <c r="AF104" s="23"/>
      <c r="AG104" s="23"/>
      <c r="AH104" s="23"/>
      <c r="AI104" s="24"/>
      <c r="AJ104" s="18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18"/>
      <c r="AV104" s="23"/>
      <c r="AW104" s="23"/>
      <c r="AX104" s="23"/>
      <c r="AY104" s="23"/>
      <c r="AZ104" s="23"/>
      <c r="BA104" s="23"/>
      <c r="BB104" s="23"/>
      <c r="BC104" s="23"/>
      <c r="BD104" s="23"/>
      <c r="BE104" s="24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18"/>
      <c r="BQ104" s="18"/>
      <c r="BR104" s="18"/>
      <c r="BS104" s="18"/>
      <c r="BT104" s="18"/>
      <c r="BU104" s="18"/>
      <c r="BV104" s="18"/>
      <c r="BW104" s="18"/>
      <c r="BX104" s="18"/>
      <c r="BY104" s="26"/>
      <c r="BZ104" s="12"/>
      <c r="CA104" s="12"/>
      <c r="CB104" s="12"/>
      <c r="CC104" s="12"/>
      <c r="CD104" s="12"/>
    </row>
    <row r="105" spans="1:82" ht="12.75">
      <c r="A105" s="18"/>
      <c r="B105" s="826"/>
      <c r="C105" s="827"/>
      <c r="D105" s="827"/>
      <c r="E105" s="827"/>
      <c r="F105" s="18"/>
      <c r="G105" s="18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8"/>
      <c r="W105" s="18"/>
      <c r="X105" s="18"/>
      <c r="Y105" s="18"/>
      <c r="Z105" s="18"/>
      <c r="AA105" s="23"/>
      <c r="AB105" s="23"/>
      <c r="AC105" s="23"/>
      <c r="AD105" s="23"/>
      <c r="AE105" s="23"/>
      <c r="AF105" s="23"/>
      <c r="AG105" s="23"/>
      <c r="AH105" s="23"/>
      <c r="AI105" s="24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18"/>
      <c r="AV105" s="23"/>
      <c r="AW105" s="23"/>
      <c r="AX105" s="23"/>
      <c r="AY105" s="23"/>
      <c r="AZ105" s="23"/>
      <c r="BA105" s="23"/>
      <c r="BB105" s="23"/>
      <c r="BC105" s="23"/>
      <c r="BD105" s="23"/>
      <c r="BE105" s="24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2"/>
      <c r="CA105" s="12"/>
      <c r="CB105" s="12"/>
      <c r="CC105" s="12"/>
      <c r="CD105" s="12"/>
    </row>
    <row r="106" spans="1:82" ht="12.75">
      <c r="A106" s="18"/>
      <c r="B106" s="827"/>
      <c r="C106" s="827"/>
      <c r="D106" s="827"/>
      <c r="E106" s="827"/>
      <c r="F106" s="18"/>
      <c r="G106" s="18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8"/>
      <c r="W106" s="18"/>
      <c r="X106" s="18"/>
      <c r="Y106" s="18"/>
      <c r="Z106" s="18"/>
      <c r="AA106" s="23"/>
      <c r="AB106" s="23"/>
      <c r="AC106" s="23"/>
      <c r="AD106" s="23"/>
      <c r="AE106" s="23"/>
      <c r="AF106" s="23"/>
      <c r="AG106" s="23"/>
      <c r="AH106" s="23"/>
      <c r="AI106" s="24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18"/>
      <c r="AV106" s="23"/>
      <c r="AW106" s="23"/>
      <c r="AX106" s="23"/>
      <c r="AY106" s="23"/>
      <c r="AZ106" s="23"/>
      <c r="BA106" s="23"/>
      <c r="BB106" s="23"/>
      <c r="BC106" s="23"/>
      <c r="BD106" s="23"/>
      <c r="BE106" s="24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2"/>
      <c r="CA106" s="12"/>
      <c r="CB106" s="12"/>
      <c r="CC106" s="12"/>
      <c r="CD106" s="12"/>
    </row>
    <row r="107" spans="1:82" ht="12.75">
      <c r="A107" s="18"/>
      <c r="B107" s="18"/>
      <c r="C107" s="18"/>
      <c r="D107" s="18"/>
      <c r="E107" s="18"/>
      <c r="F107" s="18"/>
      <c r="G107" s="18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8"/>
      <c r="W107" s="18"/>
      <c r="X107" s="18"/>
      <c r="Y107" s="18"/>
      <c r="Z107" s="18"/>
      <c r="AA107" s="23"/>
      <c r="AB107" s="23"/>
      <c r="AC107" s="23"/>
      <c r="AD107" s="23"/>
      <c r="AE107" s="23"/>
      <c r="AF107" s="23"/>
      <c r="AG107" s="23"/>
      <c r="AH107" s="23"/>
      <c r="AI107" s="24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18"/>
      <c r="AV107" s="23"/>
      <c r="AW107" s="23"/>
      <c r="AX107" s="23"/>
      <c r="AY107" s="23"/>
      <c r="AZ107" s="23"/>
      <c r="BA107" s="23"/>
      <c r="BB107" s="23"/>
      <c r="BC107" s="23"/>
      <c r="BD107" s="23"/>
      <c r="BE107" s="24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2"/>
      <c r="CA107" s="12"/>
      <c r="CB107" s="12"/>
      <c r="CC107" s="12"/>
      <c r="CD107" s="12"/>
    </row>
    <row r="108" spans="1:82" ht="12.75">
      <c r="A108" s="18"/>
      <c r="B108" s="18"/>
      <c r="C108" s="18"/>
      <c r="D108" s="18"/>
      <c r="E108" s="18"/>
      <c r="F108" s="18"/>
      <c r="G108" s="18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8"/>
      <c r="W108" s="18"/>
      <c r="X108" s="18"/>
      <c r="Y108" s="18"/>
      <c r="Z108" s="18"/>
      <c r="AA108" s="23"/>
      <c r="AB108" s="23"/>
      <c r="AC108" s="23"/>
      <c r="AD108" s="23"/>
      <c r="AE108" s="23"/>
      <c r="AF108" s="23"/>
      <c r="AG108" s="23"/>
      <c r="AH108" s="23"/>
      <c r="AI108" s="24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18"/>
      <c r="AV108" s="23"/>
      <c r="AW108" s="23"/>
      <c r="AX108" s="23"/>
      <c r="AY108" s="23"/>
      <c r="AZ108" s="23"/>
      <c r="BA108" s="23"/>
      <c r="BB108" s="23"/>
      <c r="BC108" s="23"/>
      <c r="BD108" s="23"/>
      <c r="BE108" s="24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2"/>
      <c r="CA108" s="12"/>
      <c r="CB108" s="12"/>
      <c r="CC108" s="12"/>
      <c r="CD108" s="12"/>
    </row>
    <row r="109" spans="1:82" ht="12.75">
      <c r="A109" s="18"/>
      <c r="B109" s="827"/>
      <c r="C109" s="827"/>
      <c r="D109" s="827"/>
      <c r="E109" s="827"/>
      <c r="F109" s="18"/>
      <c r="G109" s="18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8"/>
      <c r="W109" s="18"/>
      <c r="X109" s="18"/>
      <c r="Y109" s="18"/>
      <c r="Z109" s="18"/>
      <c r="AA109" s="23"/>
      <c r="AB109" s="23"/>
      <c r="AC109" s="23"/>
      <c r="AD109" s="23"/>
      <c r="AE109" s="23"/>
      <c r="AF109" s="23"/>
      <c r="AG109" s="23"/>
      <c r="AH109" s="23"/>
      <c r="AI109" s="24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18"/>
      <c r="AV109" s="23"/>
      <c r="AW109" s="23"/>
      <c r="AX109" s="23"/>
      <c r="AY109" s="23"/>
      <c r="AZ109" s="23"/>
      <c r="BA109" s="23"/>
      <c r="BB109" s="23"/>
      <c r="BC109" s="23"/>
      <c r="BD109" s="23"/>
      <c r="BE109" s="24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2"/>
      <c r="CA109" s="12"/>
      <c r="CB109" s="12"/>
      <c r="CC109" s="12"/>
      <c r="CD109" s="12"/>
    </row>
    <row r="110" spans="1:82" ht="12.75">
      <c r="A110" s="18"/>
      <c r="B110" s="839"/>
      <c r="C110" s="839"/>
      <c r="D110" s="839"/>
      <c r="E110" s="839"/>
      <c r="F110" s="18"/>
      <c r="G110" s="18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8"/>
      <c r="W110" s="18"/>
      <c r="X110" s="18"/>
      <c r="Y110" s="18"/>
      <c r="Z110" s="18"/>
      <c r="AA110" s="23"/>
      <c r="AB110" s="23"/>
      <c r="AC110" s="23"/>
      <c r="AD110" s="23"/>
      <c r="AE110" s="23"/>
      <c r="AF110" s="23"/>
      <c r="AG110" s="23"/>
      <c r="AH110" s="23"/>
      <c r="AI110" s="24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18"/>
      <c r="AV110" s="23"/>
      <c r="AW110" s="23"/>
      <c r="AX110" s="23"/>
      <c r="AY110" s="23"/>
      <c r="AZ110" s="23"/>
      <c r="BA110" s="23"/>
      <c r="BB110" s="23"/>
      <c r="BC110" s="23"/>
      <c r="BD110" s="23"/>
      <c r="BE110" s="24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2"/>
      <c r="CA110" s="12"/>
      <c r="CB110" s="12"/>
      <c r="CC110" s="12"/>
      <c r="CD110" s="12"/>
    </row>
    <row r="111" spans="1:82" ht="12.75">
      <c r="A111" s="18"/>
      <c r="B111" s="16"/>
      <c r="C111" s="16"/>
      <c r="D111" s="16"/>
      <c r="E111" s="16"/>
      <c r="F111" s="18"/>
      <c r="G111" s="18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8"/>
      <c r="W111" s="18"/>
      <c r="X111" s="18"/>
      <c r="Y111" s="18"/>
      <c r="Z111" s="18"/>
      <c r="AA111" s="23"/>
      <c r="AB111" s="23"/>
      <c r="AC111" s="23"/>
      <c r="AD111" s="23"/>
      <c r="AE111" s="23"/>
      <c r="AF111" s="23"/>
      <c r="AG111" s="23"/>
      <c r="AH111" s="23"/>
      <c r="AI111" s="24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18"/>
      <c r="AV111" s="23"/>
      <c r="AW111" s="23"/>
      <c r="AX111" s="23"/>
      <c r="AY111" s="23"/>
      <c r="AZ111" s="23"/>
      <c r="BA111" s="23"/>
      <c r="BB111" s="23"/>
      <c r="BC111" s="23"/>
      <c r="BD111" s="23"/>
      <c r="BE111" s="24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2"/>
      <c r="CA111" s="12"/>
      <c r="CB111" s="12"/>
      <c r="CC111" s="12"/>
      <c r="CD111" s="12"/>
    </row>
    <row r="112" spans="1:82" ht="12.75">
      <c r="A112" s="18"/>
      <c r="B112" s="18"/>
      <c r="C112" s="18"/>
      <c r="D112" s="18"/>
      <c r="E112" s="18"/>
      <c r="F112" s="18"/>
      <c r="G112" s="18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8"/>
      <c r="W112" s="18"/>
      <c r="X112" s="18"/>
      <c r="Y112" s="18"/>
      <c r="Z112" s="18"/>
      <c r="AA112" s="23"/>
      <c r="AB112" s="18"/>
      <c r="AC112" s="23"/>
      <c r="AD112" s="23"/>
      <c r="AE112" s="23"/>
      <c r="AF112" s="23"/>
      <c r="AG112" s="23"/>
      <c r="AH112" s="23"/>
      <c r="AI112" s="24"/>
      <c r="AJ112" s="23"/>
      <c r="AK112" s="23"/>
      <c r="AL112" s="23"/>
      <c r="AM112" s="23"/>
      <c r="AN112" s="23"/>
      <c r="AO112" s="23"/>
      <c r="AP112" s="23"/>
      <c r="AQ112" s="23"/>
      <c r="AR112" s="18"/>
      <c r="AS112" s="23"/>
      <c r="AT112" s="18"/>
      <c r="AU112" s="18"/>
      <c r="AV112" s="23"/>
      <c r="AW112" s="23"/>
      <c r="AX112" s="23"/>
      <c r="AY112" s="23"/>
      <c r="AZ112" s="23"/>
      <c r="BA112" s="23"/>
      <c r="BB112" s="23"/>
      <c r="BC112" s="23"/>
      <c r="BD112" s="23"/>
      <c r="BE112" s="24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2"/>
      <c r="CA112" s="12"/>
      <c r="CB112" s="12"/>
      <c r="CC112" s="12"/>
      <c r="CD112" s="12"/>
    </row>
    <row r="113" spans="1:82" ht="12.75">
      <c r="A113" s="18"/>
      <c r="B113" s="827"/>
      <c r="C113" s="827"/>
      <c r="D113" s="827"/>
      <c r="E113" s="827"/>
      <c r="F113" s="18"/>
      <c r="G113" s="18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8"/>
      <c r="W113" s="18"/>
      <c r="X113" s="18"/>
      <c r="Y113" s="18"/>
      <c r="Z113" s="18"/>
      <c r="AA113" s="23"/>
      <c r="AB113" s="18"/>
      <c r="AC113" s="23"/>
      <c r="AD113" s="23"/>
      <c r="AE113" s="23"/>
      <c r="AF113" s="23"/>
      <c r="AG113" s="23"/>
      <c r="AH113" s="23"/>
      <c r="AI113" s="24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18"/>
      <c r="AV113" s="23"/>
      <c r="AW113" s="23"/>
      <c r="AX113" s="23"/>
      <c r="AY113" s="23"/>
      <c r="AZ113" s="23"/>
      <c r="BA113" s="23"/>
      <c r="BB113" s="23"/>
      <c r="BC113" s="23"/>
      <c r="BD113" s="23"/>
      <c r="BE113" s="24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2"/>
      <c r="CA113" s="12"/>
      <c r="CB113" s="12"/>
      <c r="CC113" s="12"/>
      <c r="CD113" s="12"/>
    </row>
    <row r="114" spans="1:82" ht="12.75">
      <c r="A114" s="18"/>
      <c r="B114" s="827"/>
      <c r="C114" s="827"/>
      <c r="D114" s="827"/>
      <c r="E114" s="827"/>
      <c r="F114" s="18"/>
      <c r="G114" s="18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8"/>
      <c r="W114" s="18"/>
      <c r="X114" s="18"/>
      <c r="Y114" s="18"/>
      <c r="Z114" s="18"/>
      <c r="AA114" s="23"/>
      <c r="AB114" s="18"/>
      <c r="AC114" s="23"/>
      <c r="AD114" s="23"/>
      <c r="AE114" s="23"/>
      <c r="AF114" s="23"/>
      <c r="AG114" s="23"/>
      <c r="AH114" s="23"/>
      <c r="AI114" s="24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18"/>
      <c r="AV114" s="23"/>
      <c r="AW114" s="23"/>
      <c r="AX114" s="23"/>
      <c r="AY114" s="23"/>
      <c r="AZ114" s="23"/>
      <c r="BA114" s="23"/>
      <c r="BB114" s="23"/>
      <c r="BC114" s="23"/>
      <c r="BD114" s="23"/>
      <c r="BE114" s="24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2"/>
      <c r="CA114" s="12"/>
      <c r="CB114" s="12"/>
      <c r="CC114" s="12"/>
      <c r="CD114" s="12"/>
    </row>
    <row r="115" spans="1:82" ht="12.75">
      <c r="A115" s="18"/>
      <c r="B115" s="827"/>
      <c r="C115" s="827"/>
      <c r="D115" s="827"/>
      <c r="E115" s="827"/>
      <c r="F115" s="18"/>
      <c r="G115" s="18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8"/>
      <c r="W115" s="18"/>
      <c r="X115" s="18"/>
      <c r="Y115" s="18"/>
      <c r="Z115" s="18"/>
      <c r="AA115" s="23"/>
      <c r="AB115" s="18"/>
      <c r="AC115" s="23"/>
      <c r="AD115" s="23"/>
      <c r="AE115" s="23"/>
      <c r="AF115" s="23"/>
      <c r="AG115" s="23"/>
      <c r="AH115" s="23"/>
      <c r="AI115" s="24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18"/>
      <c r="AV115" s="23"/>
      <c r="AW115" s="23"/>
      <c r="AX115" s="23"/>
      <c r="AY115" s="18"/>
      <c r="AZ115" s="23"/>
      <c r="BA115" s="23"/>
      <c r="BB115" s="23"/>
      <c r="BC115" s="23"/>
      <c r="BD115" s="23"/>
      <c r="BE115" s="24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2"/>
      <c r="CA115" s="12"/>
      <c r="CB115" s="12"/>
      <c r="CC115" s="12"/>
      <c r="CD115" s="12"/>
    </row>
    <row r="116" spans="1:82" ht="12.75">
      <c r="A116" s="18"/>
      <c r="B116" s="18"/>
      <c r="C116" s="18"/>
      <c r="D116" s="18"/>
      <c r="E116" s="18"/>
      <c r="F116" s="18"/>
      <c r="G116" s="18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8"/>
      <c r="W116" s="18"/>
      <c r="X116" s="18"/>
      <c r="Y116" s="18"/>
      <c r="Z116" s="18"/>
      <c r="AA116" s="23"/>
      <c r="AB116" s="18"/>
      <c r="AC116" s="23"/>
      <c r="AD116" s="23"/>
      <c r="AE116" s="23"/>
      <c r="AF116" s="23"/>
      <c r="AG116" s="23"/>
      <c r="AH116" s="23"/>
      <c r="AI116" s="24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18"/>
      <c r="AV116" s="23"/>
      <c r="AW116" s="23"/>
      <c r="AX116" s="23"/>
      <c r="AY116" s="18"/>
      <c r="AZ116" s="23"/>
      <c r="BA116" s="23"/>
      <c r="BB116" s="23"/>
      <c r="BC116" s="23"/>
      <c r="BD116" s="23"/>
      <c r="BE116" s="24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2"/>
      <c r="CA116" s="12"/>
      <c r="CB116" s="12"/>
      <c r="CC116" s="12"/>
      <c r="CD116" s="12"/>
    </row>
    <row r="117" spans="1:82" ht="12.75">
      <c r="A117" s="18"/>
      <c r="B117" s="18"/>
      <c r="C117" s="18"/>
      <c r="D117" s="18"/>
      <c r="E117" s="18"/>
      <c r="F117" s="18"/>
      <c r="G117" s="18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8"/>
      <c r="W117" s="18"/>
      <c r="X117" s="18"/>
      <c r="Y117" s="18"/>
      <c r="Z117" s="18"/>
      <c r="AA117" s="23"/>
      <c r="AB117" s="18"/>
      <c r="AC117" s="23"/>
      <c r="AD117" s="23"/>
      <c r="AE117" s="23"/>
      <c r="AF117" s="23"/>
      <c r="AG117" s="23"/>
      <c r="AH117" s="23"/>
      <c r="AI117" s="24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18"/>
      <c r="AV117" s="23"/>
      <c r="AW117" s="23"/>
      <c r="AX117" s="23"/>
      <c r="AY117" s="18"/>
      <c r="AZ117" s="23"/>
      <c r="BA117" s="23"/>
      <c r="BB117" s="23"/>
      <c r="BC117" s="23"/>
      <c r="BD117" s="23"/>
      <c r="BE117" s="24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2"/>
      <c r="CA117" s="12"/>
      <c r="CB117" s="12"/>
      <c r="CC117" s="12"/>
      <c r="CD117" s="12"/>
    </row>
    <row r="118" spans="1:82" ht="12.75">
      <c r="A118" s="18"/>
      <c r="B118" s="827"/>
      <c r="C118" s="827"/>
      <c r="D118" s="827"/>
      <c r="E118" s="827"/>
      <c r="F118" s="18"/>
      <c r="G118" s="18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8"/>
      <c r="W118" s="18"/>
      <c r="X118" s="18"/>
      <c r="Y118" s="18"/>
      <c r="Z118" s="18"/>
      <c r="AA118" s="23"/>
      <c r="AB118" s="18"/>
      <c r="AC118" s="23"/>
      <c r="AD118" s="23"/>
      <c r="AE118" s="23"/>
      <c r="AF118" s="23"/>
      <c r="AG118" s="23"/>
      <c r="AH118" s="23"/>
      <c r="AI118" s="24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18"/>
      <c r="AV118" s="23"/>
      <c r="AW118" s="23"/>
      <c r="AX118" s="23"/>
      <c r="AY118" s="18"/>
      <c r="AZ118" s="23"/>
      <c r="BA118" s="23"/>
      <c r="BB118" s="23"/>
      <c r="BC118" s="23"/>
      <c r="BD118" s="23"/>
      <c r="BE118" s="24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2"/>
      <c r="CA118" s="12"/>
      <c r="CB118" s="12"/>
      <c r="CC118" s="12"/>
      <c r="CD118" s="12"/>
    </row>
    <row r="119" spans="1:82" ht="12.75">
      <c r="A119" s="18"/>
      <c r="B119" s="839"/>
      <c r="C119" s="839"/>
      <c r="D119" s="839"/>
      <c r="E119" s="839"/>
      <c r="F119" s="18"/>
      <c r="G119" s="18"/>
      <c r="H119" s="19"/>
      <c r="I119" s="29"/>
      <c r="J119" s="19"/>
      <c r="K119" s="29"/>
      <c r="L119" s="19"/>
      <c r="M119" s="29"/>
      <c r="N119" s="19"/>
      <c r="O119" s="29"/>
      <c r="P119" s="19"/>
      <c r="Q119" s="30"/>
      <c r="R119" s="19"/>
      <c r="S119" s="29"/>
      <c r="T119" s="19"/>
      <c r="U119" s="29"/>
      <c r="V119" s="18"/>
      <c r="W119" s="29"/>
      <c r="X119" s="18"/>
      <c r="Y119" s="29"/>
      <c r="Z119" s="18"/>
      <c r="AA119" s="29"/>
      <c r="AB119" s="18"/>
      <c r="AC119" s="29"/>
      <c r="AD119" s="23"/>
      <c r="AE119" s="30"/>
      <c r="AF119" s="23"/>
      <c r="AG119" s="29"/>
      <c r="AH119" s="23"/>
      <c r="AI119" s="30"/>
      <c r="AJ119" s="23"/>
      <c r="AK119" s="29"/>
      <c r="AL119" s="23"/>
      <c r="AM119" s="30"/>
      <c r="AN119" s="23"/>
      <c r="AO119" s="31"/>
      <c r="AP119" s="23"/>
      <c r="AQ119" s="29"/>
      <c r="AR119" s="23"/>
      <c r="AS119" s="29"/>
      <c r="AT119" s="23"/>
      <c r="AU119" s="29"/>
      <c r="AV119" s="23"/>
      <c r="AW119" s="29"/>
      <c r="AX119" s="23"/>
      <c r="AY119" s="29"/>
      <c r="AZ119" s="23"/>
      <c r="BA119" s="29"/>
      <c r="BB119" s="23"/>
      <c r="BC119" s="31"/>
      <c r="BD119" s="23"/>
      <c r="BE119" s="30"/>
      <c r="BF119" s="23"/>
      <c r="BG119" s="30"/>
      <c r="BH119" s="23"/>
      <c r="BI119" s="30"/>
      <c r="BJ119" s="23"/>
      <c r="BK119" s="29"/>
      <c r="BL119" s="29"/>
      <c r="BM119" s="29"/>
      <c r="BN119" s="29"/>
      <c r="BO119" s="29"/>
      <c r="BP119" s="18"/>
      <c r="BQ119" s="29"/>
      <c r="BR119" s="18"/>
      <c r="BS119" s="29"/>
      <c r="BT119" s="18"/>
      <c r="BU119" s="29"/>
      <c r="BV119" s="18"/>
      <c r="BW119" s="29"/>
      <c r="BX119" s="18"/>
      <c r="BY119" s="26"/>
      <c r="BZ119" s="12"/>
      <c r="CA119" s="12"/>
      <c r="CB119" s="12"/>
      <c r="CC119" s="12"/>
      <c r="CD119" s="12"/>
    </row>
    <row r="120" spans="1:82" ht="12.75">
      <c r="A120" s="3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</row>
    <row r="121" spans="1:82" ht="15.75">
      <c r="A121" s="852"/>
      <c r="B121" s="852"/>
      <c r="C121" s="852"/>
      <c r="D121" s="852"/>
      <c r="E121" s="852"/>
      <c r="F121" s="852"/>
      <c r="G121" s="852"/>
      <c r="H121" s="852"/>
      <c r="I121" s="852"/>
      <c r="J121" s="852"/>
      <c r="K121" s="852"/>
      <c r="L121" s="852"/>
      <c r="M121" s="852"/>
      <c r="N121" s="852"/>
      <c r="O121" s="852"/>
      <c r="P121" s="852"/>
      <c r="Q121" s="852"/>
      <c r="R121" s="852"/>
      <c r="S121" s="852"/>
      <c r="T121" s="852"/>
      <c r="U121" s="852"/>
      <c r="V121" s="852"/>
      <c r="W121" s="852"/>
      <c r="X121" s="852"/>
      <c r="Y121" s="852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2"/>
      <c r="BY121" s="12"/>
      <c r="BZ121" s="12"/>
      <c r="CA121" s="12"/>
      <c r="CB121" s="12"/>
      <c r="CC121" s="12"/>
      <c r="CD121" s="12"/>
    </row>
    <row r="122" spans="1:82" ht="12.75">
      <c r="A122" s="851"/>
      <c r="B122" s="853"/>
      <c r="C122" s="853"/>
      <c r="D122" s="853"/>
      <c r="E122" s="853"/>
      <c r="F122" s="851"/>
      <c r="G122" s="849"/>
      <c r="H122" s="850"/>
      <c r="I122" s="850"/>
      <c r="J122" s="850"/>
      <c r="K122" s="850"/>
      <c r="L122" s="850"/>
      <c r="M122" s="850"/>
      <c r="N122" s="850"/>
      <c r="O122" s="850"/>
      <c r="P122" s="850"/>
      <c r="Q122" s="850"/>
      <c r="R122" s="850"/>
      <c r="S122" s="850"/>
      <c r="T122" s="850"/>
      <c r="U122" s="850"/>
      <c r="V122" s="850"/>
      <c r="W122" s="850"/>
      <c r="X122" s="850"/>
      <c r="Y122" s="850"/>
      <c r="Z122" s="850"/>
      <c r="AA122" s="850"/>
      <c r="AB122" s="850"/>
      <c r="AC122" s="850"/>
      <c r="AD122" s="850"/>
      <c r="AE122" s="850"/>
      <c r="AF122" s="850"/>
      <c r="AG122" s="850"/>
      <c r="AH122" s="850"/>
      <c r="AI122" s="850"/>
      <c r="AJ122" s="850"/>
      <c r="AK122" s="850"/>
      <c r="AL122" s="850"/>
      <c r="AM122" s="850"/>
      <c r="AN122" s="850"/>
      <c r="AO122" s="850"/>
      <c r="AP122" s="850"/>
      <c r="AQ122" s="850"/>
      <c r="AR122" s="850"/>
      <c r="AS122" s="850"/>
      <c r="AT122" s="33"/>
      <c r="AU122" s="33"/>
      <c r="AV122" s="850"/>
      <c r="AW122" s="850"/>
      <c r="AX122" s="850"/>
      <c r="AY122" s="850"/>
      <c r="AZ122" s="850"/>
      <c r="BA122" s="850"/>
      <c r="BB122" s="33"/>
      <c r="BC122" s="33"/>
      <c r="BD122" s="33"/>
      <c r="BE122" s="33"/>
      <c r="BF122" s="850"/>
      <c r="BG122" s="850"/>
      <c r="BH122" s="850"/>
      <c r="BI122" s="850"/>
      <c r="BJ122" s="850"/>
      <c r="BK122" s="850"/>
      <c r="BL122" s="850"/>
      <c r="BM122" s="850"/>
      <c r="BN122" s="850"/>
      <c r="BO122" s="850"/>
      <c r="BP122" s="850"/>
      <c r="BQ122" s="850"/>
      <c r="BR122" s="839"/>
      <c r="BS122" s="839"/>
      <c r="BT122" s="850"/>
      <c r="BU122" s="850"/>
      <c r="BV122" s="849"/>
      <c r="BW122" s="849"/>
      <c r="BX122" s="12"/>
      <c r="BY122" s="12"/>
      <c r="BZ122" s="12"/>
      <c r="CA122" s="12"/>
      <c r="CB122" s="12"/>
      <c r="CC122" s="12"/>
      <c r="CD122" s="12"/>
    </row>
    <row r="123" spans="1:82" ht="12.75">
      <c r="A123" s="851"/>
      <c r="B123" s="853"/>
      <c r="C123" s="853"/>
      <c r="D123" s="853"/>
      <c r="E123" s="853"/>
      <c r="F123" s="851"/>
      <c r="G123" s="851"/>
      <c r="H123" s="839"/>
      <c r="I123" s="839"/>
      <c r="J123" s="839"/>
      <c r="K123" s="839"/>
      <c r="L123" s="839"/>
      <c r="M123" s="839"/>
      <c r="N123" s="839"/>
      <c r="O123" s="839"/>
      <c r="P123" s="839"/>
      <c r="Q123" s="839"/>
      <c r="R123" s="839"/>
      <c r="S123" s="839"/>
      <c r="T123" s="839"/>
      <c r="U123" s="839"/>
      <c r="V123" s="839"/>
      <c r="W123" s="839"/>
      <c r="X123" s="839"/>
      <c r="Y123" s="839"/>
      <c r="Z123" s="839"/>
      <c r="AA123" s="839"/>
      <c r="AB123" s="839"/>
      <c r="AC123" s="839"/>
      <c r="AD123" s="839"/>
      <c r="AE123" s="839"/>
      <c r="AF123" s="848"/>
      <c r="AG123" s="848"/>
      <c r="AH123" s="839"/>
      <c r="AI123" s="839"/>
      <c r="AJ123" s="839"/>
      <c r="AK123" s="839"/>
      <c r="AL123" s="839"/>
      <c r="AM123" s="839"/>
      <c r="AN123" s="848"/>
      <c r="AO123" s="848"/>
      <c r="AP123" s="839"/>
      <c r="AQ123" s="839"/>
      <c r="AR123" s="839"/>
      <c r="AS123" s="839"/>
      <c r="AT123" s="839"/>
      <c r="AU123" s="839"/>
      <c r="AV123" s="848"/>
      <c r="AW123" s="848"/>
      <c r="AX123" s="839"/>
      <c r="AY123" s="839"/>
      <c r="AZ123" s="839"/>
      <c r="BA123" s="839"/>
      <c r="BB123" s="839"/>
      <c r="BC123" s="839"/>
      <c r="BD123" s="848"/>
      <c r="BE123" s="848"/>
      <c r="BF123" s="848"/>
      <c r="BG123" s="848"/>
      <c r="BH123" s="839"/>
      <c r="BI123" s="839"/>
      <c r="BJ123" s="839"/>
      <c r="BK123" s="839"/>
      <c r="BL123" s="16"/>
      <c r="BM123" s="16"/>
      <c r="BN123" s="16"/>
      <c r="BO123" s="16"/>
      <c r="BP123" s="848"/>
      <c r="BQ123" s="848"/>
      <c r="BR123" s="839"/>
      <c r="BS123" s="839"/>
      <c r="BT123" s="839"/>
      <c r="BU123" s="839"/>
      <c r="BV123" s="849"/>
      <c r="BW123" s="849"/>
      <c r="BX123" s="12"/>
      <c r="BY123" s="12"/>
      <c r="BZ123" s="12"/>
      <c r="CA123" s="12"/>
      <c r="CB123" s="12"/>
      <c r="CC123" s="12"/>
      <c r="CD123" s="12"/>
    </row>
    <row r="124" spans="1:82" ht="12.75">
      <c r="A124" s="851"/>
      <c r="B124" s="853"/>
      <c r="C124" s="853"/>
      <c r="D124" s="853"/>
      <c r="E124" s="853"/>
      <c r="F124" s="851"/>
      <c r="G124" s="851"/>
      <c r="H124" s="12"/>
      <c r="I124" s="15"/>
      <c r="J124" s="12"/>
      <c r="K124" s="15"/>
      <c r="L124" s="12"/>
      <c r="M124" s="15"/>
      <c r="N124" s="12"/>
      <c r="O124" s="15"/>
      <c r="P124" s="12"/>
      <c r="Q124" s="15"/>
      <c r="R124" s="12"/>
      <c r="S124" s="15"/>
      <c r="T124" s="12"/>
      <c r="U124" s="15"/>
      <c r="V124" s="12"/>
      <c r="W124" s="15"/>
      <c r="X124" s="12"/>
      <c r="Y124" s="15"/>
      <c r="Z124" s="12"/>
      <c r="AA124" s="15"/>
      <c r="AB124" s="12"/>
      <c r="AC124" s="15"/>
      <c r="AD124" s="12"/>
      <c r="AE124" s="15"/>
      <c r="AF124" s="34"/>
      <c r="AG124" s="35"/>
      <c r="AH124" s="12"/>
      <c r="AI124" s="15"/>
      <c r="AJ124" s="12"/>
      <c r="AK124" s="15"/>
      <c r="AL124" s="12"/>
      <c r="AM124" s="15"/>
      <c r="AN124" s="34"/>
      <c r="AO124" s="35"/>
      <c r="AP124" s="12"/>
      <c r="AQ124" s="15"/>
      <c r="AR124" s="12"/>
      <c r="AS124" s="15"/>
      <c r="AT124" s="12"/>
      <c r="AU124" s="15"/>
      <c r="AV124" s="34"/>
      <c r="AW124" s="35"/>
      <c r="AX124" s="12"/>
      <c r="AY124" s="15"/>
      <c r="AZ124" s="12"/>
      <c r="BA124" s="15"/>
      <c r="BB124" s="12"/>
      <c r="BC124" s="15"/>
      <c r="BD124" s="34"/>
      <c r="BE124" s="35"/>
      <c r="BF124" s="34"/>
      <c r="BG124" s="35"/>
      <c r="BH124" s="12"/>
      <c r="BI124" s="15"/>
      <c r="BJ124" s="12"/>
      <c r="BK124" s="15"/>
      <c r="BL124" s="15"/>
      <c r="BM124" s="15"/>
      <c r="BN124" s="15"/>
      <c r="BO124" s="15"/>
      <c r="BP124" s="34"/>
      <c r="BQ124" s="35"/>
      <c r="BR124" s="12"/>
      <c r="BS124" s="15"/>
      <c r="BT124" s="12"/>
      <c r="BU124" s="15"/>
      <c r="BV124" s="849"/>
      <c r="BW124" s="849"/>
      <c r="BX124" s="12"/>
      <c r="BY124" s="12"/>
      <c r="BZ124" s="12"/>
      <c r="CA124" s="12"/>
      <c r="CB124" s="12"/>
      <c r="CC124" s="12"/>
      <c r="CD124" s="12"/>
    </row>
    <row r="125" spans="1:82" ht="12.75">
      <c r="A125" s="18"/>
      <c r="B125" s="839"/>
      <c r="C125" s="839"/>
      <c r="D125" s="839"/>
      <c r="E125" s="839"/>
      <c r="F125" s="18"/>
      <c r="G125" s="18"/>
      <c r="H125" s="12"/>
      <c r="I125" s="12"/>
      <c r="J125" s="34"/>
      <c r="K125" s="34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34"/>
      <c r="AG125" s="34"/>
      <c r="AH125" s="12"/>
      <c r="AI125" s="12"/>
      <c r="AJ125" s="12"/>
      <c r="AK125" s="12"/>
      <c r="AL125" s="12"/>
      <c r="AM125" s="12"/>
      <c r="AN125" s="34"/>
      <c r="AO125" s="34"/>
      <c r="AP125" s="12"/>
      <c r="AQ125" s="12"/>
      <c r="AR125" s="12"/>
      <c r="AS125" s="12"/>
      <c r="AT125" s="12"/>
      <c r="AU125" s="12"/>
      <c r="AV125" s="34"/>
      <c r="AW125" s="34"/>
      <c r="AX125" s="12"/>
      <c r="AY125" s="12"/>
      <c r="AZ125" s="12"/>
      <c r="BA125" s="12"/>
      <c r="BB125" s="12"/>
      <c r="BC125" s="12"/>
      <c r="BD125" s="34"/>
      <c r="BE125" s="34"/>
      <c r="BF125" s="34"/>
      <c r="BG125" s="34"/>
      <c r="BH125" s="12"/>
      <c r="BI125" s="12"/>
      <c r="BJ125" s="12"/>
      <c r="BK125" s="12"/>
      <c r="BL125" s="12"/>
      <c r="BM125" s="12"/>
      <c r="BN125" s="12"/>
      <c r="BO125" s="12"/>
      <c r="BP125" s="34"/>
      <c r="BQ125" s="34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</row>
    <row r="126" spans="1:82" ht="12.75">
      <c r="A126" s="18"/>
      <c r="B126" s="825"/>
      <c r="C126" s="824"/>
      <c r="D126" s="824"/>
      <c r="E126" s="824"/>
      <c r="F126" s="18"/>
      <c r="G126" s="18"/>
      <c r="H126" s="12"/>
      <c r="I126" s="12"/>
      <c r="J126" s="34"/>
      <c r="K126" s="34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34"/>
      <c r="AG126" s="34"/>
      <c r="AH126" s="12"/>
      <c r="AI126" s="12"/>
      <c r="AJ126" s="12"/>
      <c r="AK126" s="12"/>
      <c r="AL126" s="12"/>
      <c r="AM126" s="12"/>
      <c r="AN126" s="34"/>
      <c r="AO126" s="34"/>
      <c r="AP126" s="12"/>
      <c r="AQ126" s="12"/>
      <c r="AR126" s="12"/>
      <c r="AS126" s="12"/>
      <c r="AT126" s="12"/>
      <c r="AU126" s="12"/>
      <c r="AV126" s="34"/>
      <c r="AW126" s="34"/>
      <c r="AX126" s="12"/>
      <c r="AY126" s="12"/>
      <c r="AZ126" s="12"/>
      <c r="BA126" s="12"/>
      <c r="BB126" s="12"/>
      <c r="BC126" s="12"/>
      <c r="BD126" s="34"/>
      <c r="BE126" s="34"/>
      <c r="BF126" s="34"/>
      <c r="BG126" s="34"/>
      <c r="BH126" s="12"/>
      <c r="BI126" s="12"/>
      <c r="BJ126" s="12"/>
      <c r="BK126" s="12"/>
      <c r="BL126" s="12"/>
      <c r="BM126" s="12"/>
      <c r="BN126" s="12"/>
      <c r="BO126" s="12"/>
      <c r="BP126" s="34"/>
      <c r="BQ126" s="34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</row>
    <row r="127" spans="1:82" ht="12.75">
      <c r="A127" s="18"/>
      <c r="B127" s="827"/>
      <c r="C127" s="827"/>
      <c r="D127" s="827"/>
      <c r="E127" s="827"/>
      <c r="F127" s="18"/>
      <c r="G127" s="18"/>
      <c r="H127" s="12"/>
      <c r="I127" s="12"/>
      <c r="J127" s="34"/>
      <c r="K127" s="34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34"/>
      <c r="AG127" s="34"/>
      <c r="AH127" s="12"/>
      <c r="AI127" s="12"/>
      <c r="AJ127" s="12"/>
      <c r="AK127" s="12"/>
      <c r="AL127" s="12"/>
      <c r="AM127" s="12"/>
      <c r="AN127" s="34"/>
      <c r="AO127" s="34"/>
      <c r="AP127" s="12"/>
      <c r="AQ127" s="12"/>
      <c r="AR127" s="12"/>
      <c r="AS127" s="12"/>
      <c r="AT127" s="12"/>
      <c r="AU127" s="12"/>
      <c r="AV127" s="34"/>
      <c r="AW127" s="34"/>
      <c r="AX127" s="12"/>
      <c r="AY127" s="12"/>
      <c r="AZ127" s="12"/>
      <c r="BA127" s="12"/>
      <c r="BB127" s="12"/>
      <c r="BC127" s="12"/>
      <c r="BD127" s="34"/>
      <c r="BE127" s="34"/>
      <c r="BF127" s="34"/>
      <c r="BG127" s="34"/>
      <c r="BH127" s="12"/>
      <c r="BI127" s="12"/>
      <c r="BJ127" s="12"/>
      <c r="BK127" s="12"/>
      <c r="BL127" s="12"/>
      <c r="BM127" s="12"/>
      <c r="BN127" s="12"/>
      <c r="BO127" s="12"/>
      <c r="BP127" s="34"/>
      <c r="BQ127" s="34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</row>
    <row r="128" spans="1:82" ht="12.75">
      <c r="A128" s="18"/>
      <c r="B128" s="827"/>
      <c r="C128" s="827"/>
      <c r="D128" s="827"/>
      <c r="E128" s="827"/>
      <c r="F128" s="18"/>
      <c r="G128" s="18"/>
      <c r="H128" s="12"/>
      <c r="I128" s="12"/>
      <c r="J128" s="34"/>
      <c r="K128" s="34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34"/>
      <c r="AG128" s="34"/>
      <c r="AH128" s="12"/>
      <c r="AI128" s="12"/>
      <c r="AJ128" s="12"/>
      <c r="AK128" s="12"/>
      <c r="AL128" s="12"/>
      <c r="AM128" s="12"/>
      <c r="AN128" s="34"/>
      <c r="AO128" s="34"/>
      <c r="AP128" s="12"/>
      <c r="AQ128" s="12"/>
      <c r="AR128" s="12"/>
      <c r="AS128" s="12"/>
      <c r="AT128" s="12"/>
      <c r="AU128" s="12"/>
      <c r="AV128" s="34"/>
      <c r="AW128" s="34"/>
      <c r="AX128" s="12"/>
      <c r="AY128" s="12"/>
      <c r="AZ128" s="12"/>
      <c r="BA128" s="12"/>
      <c r="BB128" s="12"/>
      <c r="BC128" s="12"/>
      <c r="BD128" s="34"/>
      <c r="BE128" s="34"/>
      <c r="BF128" s="34"/>
      <c r="BG128" s="34"/>
      <c r="BH128" s="12"/>
      <c r="BI128" s="12"/>
      <c r="BJ128" s="12"/>
      <c r="BK128" s="12"/>
      <c r="BL128" s="12"/>
      <c r="BM128" s="12"/>
      <c r="BN128" s="12"/>
      <c r="BO128" s="12"/>
      <c r="BP128" s="34"/>
      <c r="BQ128" s="34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</row>
    <row r="129" spans="1:82" ht="12.75">
      <c r="A129" s="18"/>
      <c r="B129" s="825"/>
      <c r="C129" s="824"/>
      <c r="D129" s="824"/>
      <c r="E129" s="824"/>
      <c r="F129" s="18"/>
      <c r="G129" s="18"/>
      <c r="H129" s="12"/>
      <c r="I129" s="12"/>
      <c r="J129" s="34"/>
      <c r="K129" s="34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34"/>
      <c r="AG129" s="34"/>
      <c r="AH129" s="12"/>
      <c r="AI129" s="12"/>
      <c r="AJ129" s="12"/>
      <c r="AK129" s="12"/>
      <c r="AL129" s="12"/>
      <c r="AM129" s="12"/>
      <c r="AN129" s="34"/>
      <c r="AO129" s="34"/>
      <c r="AP129" s="12"/>
      <c r="AQ129" s="12"/>
      <c r="AR129" s="12"/>
      <c r="AS129" s="12"/>
      <c r="AT129" s="12"/>
      <c r="AU129" s="12"/>
      <c r="AV129" s="34"/>
      <c r="AW129" s="34"/>
      <c r="AX129" s="12"/>
      <c r="AY129" s="12"/>
      <c r="AZ129" s="12"/>
      <c r="BA129" s="12"/>
      <c r="BB129" s="12"/>
      <c r="BC129" s="12"/>
      <c r="BD129" s="34"/>
      <c r="BE129" s="34"/>
      <c r="BF129" s="34"/>
      <c r="BG129" s="34"/>
      <c r="BH129" s="12"/>
      <c r="BI129" s="12"/>
      <c r="BJ129" s="12"/>
      <c r="BK129" s="12"/>
      <c r="BL129" s="12"/>
      <c r="BM129" s="12"/>
      <c r="BN129" s="12"/>
      <c r="BO129" s="12"/>
      <c r="BP129" s="34"/>
      <c r="BQ129" s="34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</row>
    <row r="130" spans="1:82" ht="12.75">
      <c r="A130" s="18"/>
      <c r="B130" s="826"/>
      <c r="C130" s="827"/>
      <c r="D130" s="827"/>
      <c r="E130" s="827"/>
      <c r="F130" s="18"/>
      <c r="G130" s="18"/>
      <c r="H130" s="12"/>
      <c r="I130" s="12"/>
      <c r="J130" s="34"/>
      <c r="K130" s="34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34"/>
      <c r="AG130" s="34"/>
      <c r="AH130" s="12"/>
      <c r="AI130" s="12"/>
      <c r="AJ130" s="12"/>
      <c r="AK130" s="12"/>
      <c r="AL130" s="12"/>
      <c r="AM130" s="12"/>
      <c r="AN130" s="34"/>
      <c r="AO130" s="34"/>
      <c r="AP130" s="12"/>
      <c r="AQ130" s="12"/>
      <c r="AR130" s="12"/>
      <c r="AS130" s="12"/>
      <c r="AT130" s="12"/>
      <c r="AU130" s="12"/>
      <c r="AV130" s="34"/>
      <c r="AW130" s="34"/>
      <c r="AX130" s="12"/>
      <c r="AY130" s="12"/>
      <c r="AZ130" s="12"/>
      <c r="BA130" s="12"/>
      <c r="BB130" s="12"/>
      <c r="BC130" s="12"/>
      <c r="BD130" s="34"/>
      <c r="BE130" s="34"/>
      <c r="BF130" s="34"/>
      <c r="BG130" s="34"/>
      <c r="BH130" s="12"/>
      <c r="BI130" s="12"/>
      <c r="BJ130" s="12"/>
      <c r="BK130" s="12"/>
      <c r="BL130" s="12"/>
      <c r="BM130" s="12"/>
      <c r="BN130" s="12"/>
      <c r="BO130" s="12"/>
      <c r="BP130" s="34"/>
      <c r="BQ130" s="34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</row>
    <row r="131" spans="1:82" ht="12.75">
      <c r="A131" s="18"/>
      <c r="B131" s="826"/>
      <c r="C131" s="827"/>
      <c r="D131" s="827"/>
      <c r="E131" s="827"/>
      <c r="F131" s="18"/>
      <c r="G131" s="18"/>
      <c r="H131" s="12"/>
      <c r="I131" s="12"/>
      <c r="J131" s="34"/>
      <c r="K131" s="34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34"/>
      <c r="AG131" s="34"/>
      <c r="AH131" s="12"/>
      <c r="AI131" s="12"/>
      <c r="AJ131" s="12"/>
      <c r="AK131" s="12"/>
      <c r="AL131" s="12"/>
      <c r="AM131" s="12"/>
      <c r="AN131" s="34"/>
      <c r="AO131" s="34"/>
      <c r="AP131" s="12"/>
      <c r="AQ131" s="12"/>
      <c r="AR131" s="12"/>
      <c r="AS131" s="12"/>
      <c r="AT131" s="12"/>
      <c r="AU131" s="12"/>
      <c r="AV131" s="34"/>
      <c r="AW131" s="34"/>
      <c r="AX131" s="12"/>
      <c r="AY131" s="12"/>
      <c r="AZ131" s="12"/>
      <c r="BA131" s="12"/>
      <c r="BB131" s="12"/>
      <c r="BC131" s="12"/>
      <c r="BD131" s="34"/>
      <c r="BE131" s="34"/>
      <c r="BF131" s="34"/>
      <c r="BG131" s="34"/>
      <c r="BH131" s="12"/>
      <c r="BI131" s="12"/>
      <c r="BJ131" s="12"/>
      <c r="BK131" s="12"/>
      <c r="BL131" s="12"/>
      <c r="BM131" s="12"/>
      <c r="BN131" s="12"/>
      <c r="BO131" s="12"/>
      <c r="BP131" s="34"/>
      <c r="BQ131" s="34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</row>
    <row r="132" spans="1:82" ht="12.75">
      <c r="A132" s="18"/>
      <c r="B132" s="825"/>
      <c r="C132" s="825"/>
      <c r="D132" s="825"/>
      <c r="E132" s="825"/>
      <c r="F132" s="18"/>
      <c r="G132" s="18"/>
      <c r="H132" s="12"/>
      <c r="I132" s="12"/>
      <c r="J132" s="34"/>
      <c r="K132" s="34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34"/>
      <c r="AG132" s="34"/>
      <c r="AH132" s="12"/>
      <c r="AI132" s="12"/>
      <c r="AJ132" s="12"/>
      <c r="AK132" s="12"/>
      <c r="AL132" s="12"/>
      <c r="AM132" s="12"/>
      <c r="AN132" s="34"/>
      <c r="AO132" s="34"/>
      <c r="AP132" s="12"/>
      <c r="AQ132" s="12"/>
      <c r="AR132" s="12"/>
      <c r="AS132" s="12"/>
      <c r="AT132" s="12"/>
      <c r="AU132" s="12"/>
      <c r="AV132" s="34"/>
      <c r="AW132" s="34"/>
      <c r="AX132" s="12"/>
      <c r="AY132" s="12"/>
      <c r="AZ132" s="12"/>
      <c r="BA132" s="12"/>
      <c r="BB132" s="12"/>
      <c r="BC132" s="12"/>
      <c r="BD132" s="34"/>
      <c r="BE132" s="34"/>
      <c r="BF132" s="34"/>
      <c r="BG132" s="34"/>
      <c r="BH132" s="12"/>
      <c r="BI132" s="12"/>
      <c r="BJ132" s="12"/>
      <c r="BK132" s="12"/>
      <c r="BL132" s="12"/>
      <c r="BM132" s="12"/>
      <c r="BN132" s="12"/>
      <c r="BO132" s="12"/>
      <c r="BP132" s="34"/>
      <c r="BQ132" s="34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</row>
    <row r="133" spans="1:82" ht="12.75">
      <c r="A133" s="18"/>
      <c r="B133" s="824"/>
      <c r="C133" s="825"/>
      <c r="D133" s="825"/>
      <c r="E133" s="825"/>
      <c r="F133" s="18"/>
      <c r="G133" s="18"/>
      <c r="H133" s="12"/>
      <c r="I133" s="12"/>
      <c r="J133" s="34"/>
      <c r="K133" s="34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34"/>
      <c r="AG133" s="34"/>
      <c r="AH133" s="12"/>
      <c r="AI133" s="12"/>
      <c r="AJ133" s="12"/>
      <c r="AK133" s="12"/>
      <c r="AL133" s="12"/>
      <c r="AM133" s="12"/>
      <c r="AN133" s="34"/>
      <c r="AO133" s="34"/>
      <c r="AP133" s="12"/>
      <c r="AQ133" s="12"/>
      <c r="AR133" s="12"/>
      <c r="AS133" s="12"/>
      <c r="AT133" s="12"/>
      <c r="AU133" s="12"/>
      <c r="AV133" s="34"/>
      <c r="AW133" s="34"/>
      <c r="AX133" s="12"/>
      <c r="AY133" s="12"/>
      <c r="AZ133" s="12"/>
      <c r="BA133" s="12"/>
      <c r="BB133" s="12"/>
      <c r="BC133" s="12"/>
      <c r="BD133" s="34"/>
      <c r="BE133" s="34"/>
      <c r="BF133" s="34"/>
      <c r="BG133" s="34"/>
      <c r="BH133" s="12"/>
      <c r="BI133" s="12"/>
      <c r="BJ133" s="12"/>
      <c r="BK133" s="12"/>
      <c r="BL133" s="12"/>
      <c r="BM133" s="12"/>
      <c r="BN133" s="12"/>
      <c r="BO133" s="12"/>
      <c r="BP133" s="34"/>
      <c r="BQ133" s="34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</row>
    <row r="134" spans="1:82" ht="12.75">
      <c r="A134" s="18"/>
      <c r="B134" s="839"/>
      <c r="C134" s="839"/>
      <c r="D134" s="839"/>
      <c r="E134" s="839"/>
      <c r="F134" s="18"/>
      <c r="G134" s="18"/>
      <c r="H134" s="12"/>
      <c r="I134" s="12"/>
      <c r="J134" s="34"/>
      <c r="K134" s="34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34"/>
      <c r="AG134" s="34"/>
      <c r="AH134" s="12"/>
      <c r="AI134" s="12"/>
      <c r="AJ134" s="12"/>
      <c r="AK134" s="12"/>
      <c r="AL134" s="12"/>
      <c r="AM134" s="12"/>
      <c r="AN134" s="34"/>
      <c r="AO134" s="34"/>
      <c r="AP134" s="12"/>
      <c r="AQ134" s="12"/>
      <c r="AR134" s="12"/>
      <c r="AS134" s="12"/>
      <c r="AT134" s="12"/>
      <c r="AU134" s="12"/>
      <c r="AV134" s="34"/>
      <c r="AW134" s="34"/>
      <c r="AX134" s="12"/>
      <c r="AY134" s="12"/>
      <c r="AZ134" s="12"/>
      <c r="BA134" s="12"/>
      <c r="BB134" s="12"/>
      <c r="BC134" s="12"/>
      <c r="BD134" s="34"/>
      <c r="BE134" s="34"/>
      <c r="BF134" s="34"/>
      <c r="BG134" s="34"/>
      <c r="BH134" s="12"/>
      <c r="BI134" s="12"/>
      <c r="BJ134" s="12"/>
      <c r="BK134" s="12"/>
      <c r="BL134" s="12"/>
      <c r="BM134" s="12"/>
      <c r="BN134" s="12"/>
      <c r="BO134" s="12"/>
      <c r="BP134" s="34"/>
      <c r="BQ134" s="34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</row>
    <row r="135" spans="1:82" ht="12.75">
      <c r="A135" s="18"/>
      <c r="B135" s="826"/>
      <c r="C135" s="827"/>
      <c r="D135" s="827"/>
      <c r="E135" s="827"/>
      <c r="F135" s="18"/>
      <c r="G135" s="18"/>
      <c r="H135" s="12"/>
      <c r="I135" s="12"/>
      <c r="J135" s="34"/>
      <c r="K135" s="34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34"/>
      <c r="AG135" s="34"/>
      <c r="AH135" s="12"/>
      <c r="AI135" s="12"/>
      <c r="AJ135" s="12"/>
      <c r="AK135" s="12"/>
      <c r="AL135" s="12"/>
      <c r="AM135" s="12"/>
      <c r="AN135" s="34"/>
      <c r="AO135" s="34"/>
      <c r="AP135" s="12"/>
      <c r="AQ135" s="12"/>
      <c r="AR135" s="12"/>
      <c r="AS135" s="12"/>
      <c r="AT135" s="12"/>
      <c r="AU135" s="12"/>
      <c r="AV135" s="34"/>
      <c r="AW135" s="34"/>
      <c r="AX135" s="12"/>
      <c r="AY135" s="12"/>
      <c r="AZ135" s="12"/>
      <c r="BA135" s="12"/>
      <c r="BB135" s="12"/>
      <c r="BC135" s="12"/>
      <c r="BD135" s="34"/>
      <c r="BE135" s="34"/>
      <c r="BF135" s="34"/>
      <c r="BG135" s="34"/>
      <c r="BH135" s="12"/>
      <c r="BI135" s="12"/>
      <c r="BJ135" s="12"/>
      <c r="BK135" s="12"/>
      <c r="BL135" s="12"/>
      <c r="BM135" s="12"/>
      <c r="BN135" s="12"/>
      <c r="BO135" s="12"/>
      <c r="BP135" s="34"/>
      <c r="BQ135" s="34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</row>
    <row r="136" spans="1:82" ht="12.75">
      <c r="A136" s="18"/>
      <c r="B136" s="826"/>
      <c r="C136" s="827"/>
      <c r="D136" s="827"/>
      <c r="E136" s="827"/>
      <c r="F136" s="18"/>
      <c r="G136" s="18"/>
      <c r="H136" s="12"/>
      <c r="I136" s="12"/>
      <c r="J136" s="34"/>
      <c r="K136" s="34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34"/>
      <c r="AG136" s="34"/>
      <c r="AH136" s="12"/>
      <c r="AI136" s="12"/>
      <c r="AJ136" s="12"/>
      <c r="AK136" s="12"/>
      <c r="AL136" s="12"/>
      <c r="AM136" s="12"/>
      <c r="AN136" s="34"/>
      <c r="AO136" s="34"/>
      <c r="AP136" s="12"/>
      <c r="AQ136" s="12"/>
      <c r="AR136" s="12"/>
      <c r="AS136" s="12"/>
      <c r="AT136" s="12"/>
      <c r="AU136" s="12"/>
      <c r="AV136" s="34"/>
      <c r="AW136" s="34"/>
      <c r="AX136" s="12"/>
      <c r="AY136" s="12"/>
      <c r="AZ136" s="12"/>
      <c r="BA136" s="12"/>
      <c r="BB136" s="12"/>
      <c r="BC136" s="12"/>
      <c r="BD136" s="34"/>
      <c r="BE136" s="34"/>
      <c r="BF136" s="34"/>
      <c r="BG136" s="34"/>
      <c r="BH136" s="12"/>
      <c r="BI136" s="12"/>
      <c r="BJ136" s="12"/>
      <c r="BK136" s="12"/>
      <c r="BL136" s="12"/>
      <c r="BM136" s="12"/>
      <c r="BN136" s="12"/>
      <c r="BO136" s="12"/>
      <c r="BP136" s="34"/>
      <c r="BQ136" s="34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</row>
    <row r="137" spans="1:82" ht="12.75">
      <c r="A137" s="18"/>
      <c r="B137" s="825"/>
      <c r="C137" s="824"/>
      <c r="D137" s="824"/>
      <c r="E137" s="824"/>
      <c r="F137" s="18"/>
      <c r="G137" s="18"/>
      <c r="H137" s="12"/>
      <c r="I137" s="12"/>
      <c r="J137" s="34"/>
      <c r="K137" s="34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34"/>
      <c r="AG137" s="34"/>
      <c r="AH137" s="12"/>
      <c r="AI137" s="12"/>
      <c r="AJ137" s="12"/>
      <c r="AK137" s="12"/>
      <c r="AL137" s="12"/>
      <c r="AM137" s="12"/>
      <c r="AN137" s="34"/>
      <c r="AO137" s="34"/>
      <c r="AP137" s="12"/>
      <c r="AQ137" s="12"/>
      <c r="AR137" s="12"/>
      <c r="AS137" s="12"/>
      <c r="AT137" s="12"/>
      <c r="AU137" s="12"/>
      <c r="AV137" s="34"/>
      <c r="AW137" s="34"/>
      <c r="AX137" s="12"/>
      <c r="AY137" s="12"/>
      <c r="AZ137" s="12"/>
      <c r="BA137" s="12"/>
      <c r="BB137" s="12"/>
      <c r="BC137" s="12"/>
      <c r="BD137" s="34"/>
      <c r="BE137" s="34"/>
      <c r="BF137" s="34"/>
      <c r="BG137" s="34"/>
      <c r="BH137" s="12"/>
      <c r="BI137" s="12"/>
      <c r="BJ137" s="12"/>
      <c r="BK137" s="12"/>
      <c r="BL137" s="12"/>
      <c r="BM137" s="12"/>
      <c r="BN137" s="12"/>
      <c r="BO137" s="12"/>
      <c r="BP137" s="34"/>
      <c r="BQ137" s="34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</row>
    <row r="138" spans="1:82" ht="12.75">
      <c r="A138" s="18"/>
      <c r="B138" s="827"/>
      <c r="C138" s="827"/>
      <c r="D138" s="827"/>
      <c r="E138" s="827"/>
      <c r="F138" s="18"/>
      <c r="G138" s="18"/>
      <c r="H138" s="12"/>
      <c r="I138" s="12"/>
      <c r="J138" s="34"/>
      <c r="K138" s="34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34"/>
      <c r="AG138" s="34"/>
      <c r="AH138" s="12"/>
      <c r="AI138" s="12"/>
      <c r="AJ138" s="12"/>
      <c r="AK138" s="12"/>
      <c r="AL138" s="12"/>
      <c r="AM138" s="12"/>
      <c r="AN138" s="34"/>
      <c r="AO138" s="34"/>
      <c r="AP138" s="12"/>
      <c r="AQ138" s="12"/>
      <c r="AR138" s="12"/>
      <c r="AS138" s="12"/>
      <c r="AT138" s="12"/>
      <c r="AU138" s="12"/>
      <c r="AV138" s="34"/>
      <c r="AW138" s="34"/>
      <c r="AX138" s="12"/>
      <c r="AY138" s="12"/>
      <c r="AZ138" s="12"/>
      <c r="BA138" s="12"/>
      <c r="BB138" s="12"/>
      <c r="BC138" s="12"/>
      <c r="BD138" s="34"/>
      <c r="BE138" s="34"/>
      <c r="BF138" s="34"/>
      <c r="BG138" s="34"/>
      <c r="BH138" s="12"/>
      <c r="BI138" s="12"/>
      <c r="BJ138" s="12"/>
      <c r="BK138" s="12"/>
      <c r="BL138" s="12"/>
      <c r="BM138" s="12"/>
      <c r="BN138" s="12"/>
      <c r="BO138" s="12"/>
      <c r="BP138" s="34"/>
      <c r="BQ138" s="34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</row>
    <row r="139" spans="1:82" ht="12.75">
      <c r="A139" s="18"/>
      <c r="B139" s="827"/>
      <c r="C139" s="827"/>
      <c r="D139" s="827"/>
      <c r="E139" s="827"/>
      <c r="F139" s="18"/>
      <c r="G139" s="18"/>
      <c r="H139" s="12"/>
      <c r="I139" s="12"/>
      <c r="J139" s="34"/>
      <c r="K139" s="34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34"/>
      <c r="AG139" s="34"/>
      <c r="AH139" s="12"/>
      <c r="AI139" s="12"/>
      <c r="AJ139" s="12"/>
      <c r="AK139" s="12"/>
      <c r="AL139" s="12"/>
      <c r="AM139" s="12"/>
      <c r="AN139" s="34"/>
      <c r="AO139" s="34"/>
      <c r="AP139" s="12"/>
      <c r="AQ139" s="12"/>
      <c r="AR139" s="12"/>
      <c r="AS139" s="12"/>
      <c r="AT139" s="12"/>
      <c r="AU139" s="12"/>
      <c r="AV139" s="34"/>
      <c r="AW139" s="34"/>
      <c r="AX139" s="12"/>
      <c r="AY139" s="12"/>
      <c r="AZ139" s="12"/>
      <c r="BA139" s="12"/>
      <c r="BB139" s="12"/>
      <c r="BC139" s="12"/>
      <c r="BD139" s="34"/>
      <c r="BE139" s="34"/>
      <c r="BF139" s="34"/>
      <c r="BG139" s="34"/>
      <c r="BH139" s="12"/>
      <c r="BI139" s="12"/>
      <c r="BJ139" s="12"/>
      <c r="BK139" s="12"/>
      <c r="BL139" s="12"/>
      <c r="BM139" s="12"/>
      <c r="BN139" s="12"/>
      <c r="BO139" s="12"/>
      <c r="BP139" s="34"/>
      <c r="BQ139" s="34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</row>
    <row r="140" spans="1:82" ht="12.75">
      <c r="A140" s="18"/>
      <c r="B140" s="827"/>
      <c r="C140" s="827"/>
      <c r="D140" s="827"/>
      <c r="E140" s="827"/>
      <c r="F140" s="18"/>
      <c r="G140" s="18"/>
      <c r="H140" s="12"/>
      <c r="I140" s="12"/>
      <c r="J140" s="34"/>
      <c r="K140" s="34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34"/>
      <c r="AG140" s="34"/>
      <c r="AH140" s="12"/>
      <c r="AI140" s="12"/>
      <c r="AJ140" s="12"/>
      <c r="AK140" s="12"/>
      <c r="AL140" s="12"/>
      <c r="AM140" s="12"/>
      <c r="AN140" s="34"/>
      <c r="AO140" s="34"/>
      <c r="AP140" s="12"/>
      <c r="AQ140" s="12"/>
      <c r="AR140" s="12"/>
      <c r="AS140" s="12"/>
      <c r="AT140" s="12"/>
      <c r="AU140" s="12"/>
      <c r="AV140" s="34"/>
      <c r="AW140" s="34"/>
      <c r="AX140" s="12"/>
      <c r="AY140" s="12"/>
      <c r="AZ140" s="12"/>
      <c r="BA140" s="12"/>
      <c r="BB140" s="12"/>
      <c r="BC140" s="12"/>
      <c r="BD140" s="34"/>
      <c r="BE140" s="34"/>
      <c r="BF140" s="34"/>
      <c r="BG140" s="34"/>
      <c r="BH140" s="12"/>
      <c r="BI140" s="12"/>
      <c r="BJ140" s="12"/>
      <c r="BK140" s="12"/>
      <c r="BL140" s="12"/>
      <c r="BM140" s="12"/>
      <c r="BN140" s="12"/>
      <c r="BO140" s="12"/>
      <c r="BP140" s="34"/>
      <c r="BQ140" s="34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</row>
    <row r="141" spans="1:82" ht="12.75">
      <c r="A141" s="18"/>
      <c r="B141" s="827"/>
      <c r="C141" s="827"/>
      <c r="D141" s="827"/>
      <c r="E141" s="827"/>
      <c r="F141" s="18"/>
      <c r="G141" s="18"/>
      <c r="H141" s="12"/>
      <c r="I141" s="12"/>
      <c r="J141" s="34"/>
      <c r="K141" s="34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34"/>
      <c r="AG141" s="34"/>
      <c r="AH141" s="12"/>
      <c r="AI141" s="12"/>
      <c r="AJ141" s="12"/>
      <c r="AK141" s="12"/>
      <c r="AL141" s="12"/>
      <c r="AM141" s="12"/>
      <c r="AN141" s="34"/>
      <c r="AO141" s="34"/>
      <c r="AP141" s="12"/>
      <c r="AQ141" s="12"/>
      <c r="AR141" s="12"/>
      <c r="AS141" s="12"/>
      <c r="AT141" s="12"/>
      <c r="AU141" s="12"/>
      <c r="AV141" s="34"/>
      <c r="AW141" s="34"/>
      <c r="AX141" s="12"/>
      <c r="AY141" s="12"/>
      <c r="AZ141" s="12"/>
      <c r="BA141" s="12"/>
      <c r="BB141" s="12"/>
      <c r="BC141" s="12"/>
      <c r="BD141" s="34"/>
      <c r="BE141" s="34"/>
      <c r="BF141" s="34"/>
      <c r="BG141" s="34"/>
      <c r="BH141" s="12"/>
      <c r="BI141" s="12"/>
      <c r="BJ141" s="12"/>
      <c r="BK141" s="12"/>
      <c r="BL141" s="12"/>
      <c r="BM141" s="12"/>
      <c r="BN141" s="12"/>
      <c r="BO141" s="12"/>
      <c r="BP141" s="34"/>
      <c r="BQ141" s="34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</row>
    <row r="142" spans="1:82" ht="12.75">
      <c r="A142" s="18"/>
      <c r="B142" s="827"/>
      <c r="C142" s="827"/>
      <c r="D142" s="827"/>
      <c r="E142" s="827"/>
      <c r="F142" s="18"/>
      <c r="G142" s="18"/>
      <c r="H142" s="12"/>
      <c r="I142" s="12"/>
      <c r="J142" s="34"/>
      <c r="K142" s="34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34"/>
      <c r="AG142" s="34"/>
      <c r="AH142" s="12"/>
      <c r="AI142" s="12"/>
      <c r="AJ142" s="12"/>
      <c r="AK142" s="12"/>
      <c r="AL142" s="12"/>
      <c r="AM142" s="12"/>
      <c r="AN142" s="34"/>
      <c r="AO142" s="34"/>
      <c r="AP142" s="12"/>
      <c r="AQ142" s="12"/>
      <c r="AR142" s="12"/>
      <c r="AS142" s="12"/>
      <c r="AT142" s="12"/>
      <c r="AU142" s="12"/>
      <c r="AV142" s="34"/>
      <c r="AW142" s="34"/>
      <c r="AX142" s="12"/>
      <c r="AY142" s="12"/>
      <c r="AZ142" s="12"/>
      <c r="BA142" s="12"/>
      <c r="BB142" s="12"/>
      <c r="BC142" s="12"/>
      <c r="BD142" s="34"/>
      <c r="BE142" s="34"/>
      <c r="BF142" s="34"/>
      <c r="BG142" s="34"/>
      <c r="BH142" s="12"/>
      <c r="BI142" s="12"/>
      <c r="BJ142" s="12"/>
      <c r="BK142" s="12"/>
      <c r="BL142" s="12"/>
      <c r="BM142" s="12"/>
      <c r="BN142" s="12"/>
      <c r="BO142" s="12"/>
      <c r="BP142" s="34"/>
      <c r="BQ142" s="34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</row>
    <row r="143" spans="1:82" ht="12.75">
      <c r="A143" s="18"/>
      <c r="B143" s="826"/>
      <c r="C143" s="827"/>
      <c r="D143" s="827"/>
      <c r="E143" s="827"/>
      <c r="F143" s="18"/>
      <c r="G143" s="18"/>
      <c r="H143" s="12"/>
      <c r="I143" s="12"/>
      <c r="J143" s="34"/>
      <c r="K143" s="34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34"/>
      <c r="AG143" s="34"/>
      <c r="AH143" s="12"/>
      <c r="AI143" s="12"/>
      <c r="AJ143" s="12"/>
      <c r="AK143" s="12"/>
      <c r="AL143" s="12"/>
      <c r="AM143" s="12"/>
      <c r="AN143" s="34"/>
      <c r="AO143" s="34"/>
      <c r="AP143" s="12"/>
      <c r="AQ143" s="12"/>
      <c r="AR143" s="12"/>
      <c r="AS143" s="12"/>
      <c r="AT143" s="12"/>
      <c r="AU143" s="12"/>
      <c r="AV143" s="34"/>
      <c r="AW143" s="34"/>
      <c r="AX143" s="12"/>
      <c r="AY143" s="12"/>
      <c r="AZ143" s="12"/>
      <c r="BA143" s="12"/>
      <c r="BB143" s="12"/>
      <c r="BC143" s="12"/>
      <c r="BD143" s="34"/>
      <c r="BE143" s="34"/>
      <c r="BF143" s="34"/>
      <c r="BG143" s="34"/>
      <c r="BH143" s="12"/>
      <c r="BI143" s="12"/>
      <c r="BJ143" s="12"/>
      <c r="BK143" s="12"/>
      <c r="BL143" s="12"/>
      <c r="BM143" s="12"/>
      <c r="BN143" s="12"/>
      <c r="BO143" s="12"/>
      <c r="BP143" s="34"/>
      <c r="BQ143" s="34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</row>
    <row r="144" spans="1:82" ht="12.75">
      <c r="A144" s="18"/>
      <c r="B144" s="825"/>
      <c r="C144" s="825"/>
      <c r="D144" s="825"/>
      <c r="E144" s="825"/>
      <c r="F144" s="18"/>
      <c r="G144" s="18"/>
      <c r="H144" s="12"/>
      <c r="I144" s="12"/>
      <c r="J144" s="34"/>
      <c r="K144" s="34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34"/>
      <c r="AG144" s="34"/>
      <c r="AH144" s="12"/>
      <c r="AI144" s="12"/>
      <c r="AJ144" s="12"/>
      <c r="AK144" s="12"/>
      <c r="AL144" s="12"/>
      <c r="AM144" s="12"/>
      <c r="AN144" s="34"/>
      <c r="AO144" s="34"/>
      <c r="AP144" s="12"/>
      <c r="AQ144" s="12"/>
      <c r="AR144" s="12"/>
      <c r="AS144" s="12"/>
      <c r="AT144" s="12"/>
      <c r="AU144" s="12"/>
      <c r="AV144" s="34"/>
      <c r="AW144" s="34"/>
      <c r="AX144" s="12"/>
      <c r="AY144" s="12"/>
      <c r="AZ144" s="12"/>
      <c r="BA144" s="12"/>
      <c r="BB144" s="12"/>
      <c r="BC144" s="12"/>
      <c r="BD144" s="34"/>
      <c r="BE144" s="34"/>
      <c r="BF144" s="34"/>
      <c r="BG144" s="34"/>
      <c r="BH144" s="12"/>
      <c r="BI144" s="12"/>
      <c r="BJ144" s="12"/>
      <c r="BK144" s="12"/>
      <c r="BL144" s="12"/>
      <c r="BM144" s="12"/>
      <c r="BN144" s="12"/>
      <c r="BO144" s="12"/>
      <c r="BP144" s="34"/>
      <c r="BQ144" s="34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</row>
    <row r="145" spans="1:82" ht="12.75">
      <c r="A145" s="18"/>
      <c r="B145" s="827"/>
      <c r="C145" s="827"/>
      <c r="D145" s="827"/>
      <c r="E145" s="827"/>
      <c r="F145" s="18"/>
      <c r="G145" s="18"/>
      <c r="H145" s="12"/>
      <c r="I145" s="12"/>
      <c r="J145" s="34"/>
      <c r="K145" s="34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34"/>
      <c r="AG145" s="34"/>
      <c r="AH145" s="12"/>
      <c r="AI145" s="12"/>
      <c r="AJ145" s="12"/>
      <c r="AK145" s="12"/>
      <c r="AL145" s="12"/>
      <c r="AM145" s="12"/>
      <c r="AN145" s="34"/>
      <c r="AO145" s="34"/>
      <c r="AP145" s="12"/>
      <c r="AQ145" s="12"/>
      <c r="AR145" s="12"/>
      <c r="AS145" s="12"/>
      <c r="AT145" s="12"/>
      <c r="AU145" s="12"/>
      <c r="AV145" s="34"/>
      <c r="AW145" s="34"/>
      <c r="AX145" s="12"/>
      <c r="AY145" s="12"/>
      <c r="AZ145" s="12"/>
      <c r="BA145" s="12"/>
      <c r="BB145" s="12"/>
      <c r="BC145" s="12"/>
      <c r="BD145" s="34"/>
      <c r="BE145" s="34"/>
      <c r="BF145" s="34"/>
      <c r="BG145" s="34"/>
      <c r="BH145" s="12"/>
      <c r="BI145" s="12"/>
      <c r="BJ145" s="12"/>
      <c r="BK145" s="12"/>
      <c r="BL145" s="12"/>
      <c r="BM145" s="12"/>
      <c r="BN145" s="12"/>
      <c r="BO145" s="12"/>
      <c r="BP145" s="34"/>
      <c r="BQ145" s="34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</row>
    <row r="146" spans="1:82" ht="12.75">
      <c r="A146" s="18"/>
      <c r="B146" s="18"/>
      <c r="C146" s="18"/>
      <c r="D146" s="18"/>
      <c r="E146" s="18"/>
      <c r="F146" s="18"/>
      <c r="G146" s="18"/>
      <c r="H146" s="12"/>
      <c r="I146" s="12"/>
      <c r="J146" s="34"/>
      <c r="K146" s="34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34"/>
      <c r="AG146" s="34"/>
      <c r="AH146" s="12"/>
      <c r="AI146" s="12"/>
      <c r="AJ146" s="12"/>
      <c r="AK146" s="12"/>
      <c r="AL146" s="12"/>
      <c r="AM146" s="12"/>
      <c r="AN146" s="34"/>
      <c r="AO146" s="34"/>
      <c r="AP146" s="12"/>
      <c r="AQ146" s="12"/>
      <c r="AR146" s="12"/>
      <c r="AS146" s="12"/>
      <c r="AT146" s="12"/>
      <c r="AU146" s="12"/>
      <c r="AV146" s="34"/>
      <c r="AW146" s="34"/>
      <c r="AX146" s="12"/>
      <c r="AY146" s="12"/>
      <c r="AZ146" s="12"/>
      <c r="BA146" s="12"/>
      <c r="BB146" s="12"/>
      <c r="BC146" s="12"/>
      <c r="BD146" s="34"/>
      <c r="BE146" s="34"/>
      <c r="BF146" s="34"/>
      <c r="BG146" s="34"/>
      <c r="BH146" s="12"/>
      <c r="BI146" s="12"/>
      <c r="BJ146" s="12"/>
      <c r="BK146" s="12"/>
      <c r="BL146" s="12"/>
      <c r="BM146" s="12"/>
      <c r="BN146" s="12"/>
      <c r="BO146" s="12"/>
      <c r="BP146" s="34"/>
      <c r="BQ146" s="34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</row>
    <row r="147" spans="1:82" ht="12.75">
      <c r="A147" s="18"/>
      <c r="B147" s="827"/>
      <c r="C147" s="827"/>
      <c r="D147" s="827"/>
      <c r="E147" s="827"/>
      <c r="F147" s="18"/>
      <c r="G147" s="18"/>
      <c r="H147" s="12"/>
      <c r="I147" s="12"/>
      <c r="J147" s="34"/>
      <c r="K147" s="34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34"/>
      <c r="AG147" s="34"/>
      <c r="AH147" s="12"/>
      <c r="AI147" s="12"/>
      <c r="AJ147" s="12"/>
      <c r="AK147" s="12"/>
      <c r="AL147" s="12"/>
      <c r="AM147" s="12"/>
      <c r="AN147" s="34"/>
      <c r="AO147" s="34"/>
      <c r="AP147" s="12"/>
      <c r="AQ147" s="12"/>
      <c r="AR147" s="12"/>
      <c r="AS147" s="12"/>
      <c r="AT147" s="12"/>
      <c r="AU147" s="12"/>
      <c r="AV147" s="34"/>
      <c r="AW147" s="34"/>
      <c r="AX147" s="12"/>
      <c r="AY147" s="12"/>
      <c r="AZ147" s="12"/>
      <c r="BA147" s="12"/>
      <c r="BB147" s="12"/>
      <c r="BC147" s="12"/>
      <c r="BD147" s="34"/>
      <c r="BE147" s="34"/>
      <c r="BF147" s="34"/>
      <c r="BG147" s="34"/>
      <c r="BH147" s="12"/>
      <c r="BI147" s="12"/>
      <c r="BJ147" s="12"/>
      <c r="BK147" s="12"/>
      <c r="BL147" s="12"/>
      <c r="BM147" s="12"/>
      <c r="BN147" s="12"/>
      <c r="BO147" s="12"/>
      <c r="BP147" s="34"/>
      <c r="BQ147" s="34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</row>
    <row r="148" spans="1:82" ht="12.75">
      <c r="A148" s="18"/>
      <c r="B148" s="826"/>
      <c r="C148" s="827"/>
      <c r="D148" s="827"/>
      <c r="E148" s="827"/>
      <c r="F148" s="18"/>
      <c r="G148" s="18"/>
      <c r="H148" s="12"/>
      <c r="I148" s="12"/>
      <c r="J148" s="34"/>
      <c r="K148" s="34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34"/>
      <c r="AG148" s="34"/>
      <c r="AH148" s="12"/>
      <c r="AI148" s="12"/>
      <c r="AJ148" s="12"/>
      <c r="AK148" s="12"/>
      <c r="AL148" s="12"/>
      <c r="AM148" s="12"/>
      <c r="AN148" s="34"/>
      <c r="AO148" s="34"/>
      <c r="AP148" s="12"/>
      <c r="AQ148" s="12"/>
      <c r="AR148" s="12"/>
      <c r="AS148" s="12"/>
      <c r="AT148" s="12"/>
      <c r="AU148" s="12"/>
      <c r="AV148" s="34"/>
      <c r="AW148" s="34"/>
      <c r="AX148" s="12"/>
      <c r="AY148" s="12"/>
      <c r="AZ148" s="12"/>
      <c r="BA148" s="12"/>
      <c r="BB148" s="12"/>
      <c r="BC148" s="12"/>
      <c r="BD148" s="34"/>
      <c r="BE148" s="34"/>
      <c r="BF148" s="34"/>
      <c r="BG148" s="34"/>
      <c r="BH148" s="12"/>
      <c r="BI148" s="12"/>
      <c r="BJ148" s="12"/>
      <c r="BK148" s="12"/>
      <c r="BL148" s="12"/>
      <c r="BM148" s="12"/>
      <c r="BN148" s="12"/>
      <c r="BO148" s="12"/>
      <c r="BP148" s="34"/>
      <c r="BQ148" s="34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</row>
    <row r="149" spans="1:82" ht="12.75">
      <c r="A149" s="18"/>
      <c r="B149" s="839"/>
      <c r="C149" s="839"/>
      <c r="D149" s="839"/>
      <c r="E149" s="839"/>
      <c r="F149" s="18"/>
      <c r="G149" s="18"/>
      <c r="H149" s="12"/>
      <c r="I149" s="12"/>
      <c r="J149" s="34"/>
      <c r="K149" s="34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34"/>
      <c r="AG149" s="34"/>
      <c r="AH149" s="12"/>
      <c r="AI149" s="12"/>
      <c r="AJ149" s="12"/>
      <c r="AK149" s="12"/>
      <c r="AL149" s="12"/>
      <c r="AM149" s="12"/>
      <c r="AN149" s="34"/>
      <c r="AO149" s="34"/>
      <c r="AP149" s="12"/>
      <c r="AQ149" s="12"/>
      <c r="AR149" s="12"/>
      <c r="AS149" s="12"/>
      <c r="AT149" s="12"/>
      <c r="AU149" s="12"/>
      <c r="AV149" s="34"/>
      <c r="AW149" s="34"/>
      <c r="AX149" s="12"/>
      <c r="AY149" s="12"/>
      <c r="AZ149" s="12"/>
      <c r="BA149" s="12"/>
      <c r="BB149" s="12"/>
      <c r="BC149" s="12"/>
      <c r="BD149" s="34"/>
      <c r="BE149" s="34"/>
      <c r="BF149" s="34"/>
      <c r="BG149" s="34"/>
      <c r="BH149" s="12"/>
      <c r="BI149" s="12"/>
      <c r="BJ149" s="12"/>
      <c r="BK149" s="12"/>
      <c r="BL149" s="12"/>
      <c r="BM149" s="12"/>
      <c r="BN149" s="12"/>
      <c r="BO149" s="12"/>
      <c r="BP149" s="34"/>
      <c r="BQ149" s="34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</row>
    <row r="150" spans="1:82" ht="12.75">
      <c r="A150" s="18"/>
      <c r="B150" s="826"/>
      <c r="C150" s="827"/>
      <c r="D150" s="827"/>
      <c r="E150" s="827"/>
      <c r="F150" s="18"/>
      <c r="G150" s="18"/>
      <c r="H150" s="12"/>
      <c r="I150" s="12"/>
      <c r="J150" s="34"/>
      <c r="K150" s="34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34"/>
      <c r="AG150" s="34"/>
      <c r="AH150" s="12"/>
      <c r="AI150" s="12"/>
      <c r="AJ150" s="12"/>
      <c r="AK150" s="12"/>
      <c r="AL150" s="12"/>
      <c r="AM150" s="12"/>
      <c r="AN150" s="34"/>
      <c r="AO150" s="34"/>
      <c r="AP150" s="12"/>
      <c r="AQ150" s="12"/>
      <c r="AR150" s="12"/>
      <c r="AS150" s="12"/>
      <c r="AT150" s="12"/>
      <c r="AU150" s="12"/>
      <c r="AV150" s="34"/>
      <c r="AW150" s="34"/>
      <c r="AX150" s="12"/>
      <c r="AY150" s="12"/>
      <c r="AZ150" s="12"/>
      <c r="BA150" s="12"/>
      <c r="BB150" s="12"/>
      <c r="BC150" s="12"/>
      <c r="BD150" s="34"/>
      <c r="BE150" s="34"/>
      <c r="BF150" s="34"/>
      <c r="BG150" s="34"/>
      <c r="BH150" s="12"/>
      <c r="BI150" s="12"/>
      <c r="BJ150" s="12"/>
      <c r="BK150" s="12"/>
      <c r="BL150" s="12"/>
      <c r="BM150" s="12"/>
      <c r="BN150" s="12"/>
      <c r="BO150" s="12"/>
      <c r="BP150" s="34"/>
      <c r="BQ150" s="34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</row>
    <row r="151" spans="1:82" ht="12.75">
      <c r="A151" s="18"/>
      <c r="B151" s="826"/>
      <c r="C151" s="827"/>
      <c r="D151" s="827"/>
      <c r="E151" s="827"/>
      <c r="F151" s="18"/>
      <c r="G151" s="18"/>
      <c r="H151" s="12"/>
      <c r="I151" s="12"/>
      <c r="J151" s="34"/>
      <c r="K151" s="34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34"/>
      <c r="AG151" s="34"/>
      <c r="AH151" s="12"/>
      <c r="AI151" s="12"/>
      <c r="AJ151" s="12"/>
      <c r="AK151" s="12"/>
      <c r="AL151" s="12"/>
      <c r="AM151" s="12"/>
      <c r="AN151" s="34"/>
      <c r="AO151" s="34"/>
      <c r="AP151" s="12"/>
      <c r="AQ151" s="12"/>
      <c r="AR151" s="12"/>
      <c r="AS151" s="12"/>
      <c r="AT151" s="12"/>
      <c r="AU151" s="12"/>
      <c r="AV151" s="34"/>
      <c r="AW151" s="34"/>
      <c r="AX151" s="12"/>
      <c r="AY151" s="12"/>
      <c r="AZ151" s="12"/>
      <c r="BA151" s="12"/>
      <c r="BB151" s="12"/>
      <c r="BC151" s="12"/>
      <c r="BD151" s="34"/>
      <c r="BE151" s="34"/>
      <c r="BF151" s="34"/>
      <c r="BG151" s="34"/>
      <c r="BH151" s="12"/>
      <c r="BI151" s="12"/>
      <c r="BJ151" s="12"/>
      <c r="BK151" s="12"/>
      <c r="BL151" s="12"/>
      <c r="BM151" s="12"/>
      <c r="BN151" s="12"/>
      <c r="BO151" s="12"/>
      <c r="BP151" s="34"/>
      <c r="BQ151" s="34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</row>
    <row r="152" spans="1:82" ht="12.75">
      <c r="A152" s="18"/>
      <c r="B152" s="18"/>
      <c r="C152" s="18"/>
      <c r="D152" s="18"/>
      <c r="E152" s="18"/>
      <c r="F152" s="18"/>
      <c r="G152" s="18"/>
      <c r="H152" s="12"/>
      <c r="I152" s="12"/>
      <c r="J152" s="34"/>
      <c r="K152" s="34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34"/>
      <c r="AG152" s="34"/>
      <c r="AH152" s="12"/>
      <c r="AI152" s="12"/>
      <c r="AJ152" s="12"/>
      <c r="AK152" s="12"/>
      <c r="AL152" s="12"/>
      <c r="AM152" s="12"/>
      <c r="AN152" s="34"/>
      <c r="AO152" s="34"/>
      <c r="AP152" s="12"/>
      <c r="AQ152" s="12"/>
      <c r="AR152" s="12"/>
      <c r="AS152" s="12"/>
      <c r="AT152" s="12"/>
      <c r="AU152" s="12"/>
      <c r="AV152" s="34"/>
      <c r="AW152" s="34"/>
      <c r="AX152" s="12"/>
      <c r="AY152" s="12"/>
      <c r="AZ152" s="12"/>
      <c r="BA152" s="12"/>
      <c r="BB152" s="12"/>
      <c r="BC152" s="12"/>
      <c r="BD152" s="34"/>
      <c r="BE152" s="34"/>
      <c r="BF152" s="34"/>
      <c r="BG152" s="34"/>
      <c r="BH152" s="12"/>
      <c r="BI152" s="12"/>
      <c r="BJ152" s="12"/>
      <c r="BK152" s="12"/>
      <c r="BL152" s="12"/>
      <c r="BM152" s="12"/>
      <c r="BN152" s="12"/>
      <c r="BO152" s="12"/>
      <c r="BP152" s="34"/>
      <c r="BQ152" s="34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</row>
    <row r="153" spans="1:82" ht="12.75">
      <c r="A153" s="18"/>
      <c r="B153" s="827"/>
      <c r="C153" s="827"/>
      <c r="D153" s="827"/>
      <c r="E153" s="827"/>
      <c r="F153" s="18"/>
      <c r="G153" s="18"/>
      <c r="H153" s="12"/>
      <c r="I153" s="12"/>
      <c r="J153" s="34"/>
      <c r="K153" s="34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34"/>
      <c r="AG153" s="34"/>
      <c r="AH153" s="12"/>
      <c r="AI153" s="12"/>
      <c r="AJ153" s="12"/>
      <c r="AK153" s="12"/>
      <c r="AL153" s="12"/>
      <c r="AM153" s="12"/>
      <c r="AN153" s="34"/>
      <c r="AO153" s="34"/>
      <c r="AP153" s="12"/>
      <c r="AQ153" s="12"/>
      <c r="AR153" s="12"/>
      <c r="AS153" s="12"/>
      <c r="AT153" s="12"/>
      <c r="AU153" s="12"/>
      <c r="AV153" s="34"/>
      <c r="AW153" s="34"/>
      <c r="AX153" s="12"/>
      <c r="AY153" s="12"/>
      <c r="AZ153" s="12"/>
      <c r="BA153" s="12"/>
      <c r="BB153" s="12"/>
      <c r="BC153" s="12"/>
      <c r="BD153" s="34"/>
      <c r="BE153" s="34"/>
      <c r="BF153" s="34"/>
      <c r="BG153" s="34"/>
      <c r="BH153" s="12"/>
      <c r="BI153" s="12"/>
      <c r="BJ153" s="12"/>
      <c r="BK153" s="12"/>
      <c r="BL153" s="12"/>
      <c r="BM153" s="12"/>
      <c r="BN153" s="12"/>
      <c r="BO153" s="12"/>
      <c r="BP153" s="34"/>
      <c r="BQ153" s="34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</row>
    <row r="154" spans="1:82" ht="12.75">
      <c r="A154" s="18"/>
      <c r="B154" s="827"/>
      <c r="C154" s="827"/>
      <c r="D154" s="827"/>
      <c r="E154" s="827"/>
      <c r="F154" s="18"/>
      <c r="G154" s="18"/>
      <c r="H154" s="12"/>
      <c r="I154" s="12"/>
      <c r="J154" s="34"/>
      <c r="K154" s="34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34"/>
      <c r="AG154" s="34"/>
      <c r="AH154" s="12"/>
      <c r="AI154" s="12"/>
      <c r="AJ154" s="12"/>
      <c r="AK154" s="12"/>
      <c r="AL154" s="12"/>
      <c r="AM154" s="12"/>
      <c r="AN154" s="34"/>
      <c r="AO154" s="34"/>
      <c r="AP154" s="12"/>
      <c r="AQ154" s="12"/>
      <c r="AR154" s="12"/>
      <c r="AS154" s="12"/>
      <c r="AT154" s="12"/>
      <c r="AU154" s="12"/>
      <c r="AV154" s="34"/>
      <c r="AW154" s="34"/>
      <c r="AX154" s="12"/>
      <c r="AY154" s="12"/>
      <c r="AZ154" s="12"/>
      <c r="BA154" s="12"/>
      <c r="BB154" s="12"/>
      <c r="BC154" s="12"/>
      <c r="BD154" s="34"/>
      <c r="BE154" s="34"/>
      <c r="BF154" s="34"/>
      <c r="BG154" s="34"/>
      <c r="BH154" s="12"/>
      <c r="BI154" s="12"/>
      <c r="BJ154" s="12"/>
      <c r="BK154" s="12"/>
      <c r="BL154" s="12"/>
      <c r="BM154" s="12"/>
      <c r="BN154" s="12"/>
      <c r="BO154" s="12"/>
      <c r="BP154" s="34"/>
      <c r="BQ154" s="34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</row>
    <row r="155" spans="1:82" ht="12.75">
      <c r="A155" s="18"/>
      <c r="B155" s="827"/>
      <c r="C155" s="827"/>
      <c r="D155" s="827"/>
      <c r="E155" s="827"/>
      <c r="F155" s="18"/>
      <c r="G155" s="18"/>
      <c r="H155" s="12"/>
      <c r="I155" s="12"/>
      <c r="J155" s="34"/>
      <c r="K155" s="34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34"/>
      <c r="AG155" s="34"/>
      <c r="AH155" s="12"/>
      <c r="AI155" s="12"/>
      <c r="AJ155" s="12"/>
      <c r="AK155" s="12"/>
      <c r="AL155" s="12"/>
      <c r="AM155" s="12"/>
      <c r="AN155" s="34"/>
      <c r="AO155" s="34"/>
      <c r="AP155" s="12"/>
      <c r="AQ155" s="12"/>
      <c r="AR155" s="12"/>
      <c r="AS155" s="12"/>
      <c r="AT155" s="12"/>
      <c r="AU155" s="12"/>
      <c r="AV155" s="34"/>
      <c r="AW155" s="34"/>
      <c r="AX155" s="12"/>
      <c r="AY155" s="12"/>
      <c r="AZ155" s="12"/>
      <c r="BA155" s="12"/>
      <c r="BB155" s="12"/>
      <c r="BC155" s="12"/>
      <c r="BD155" s="34"/>
      <c r="BE155" s="34"/>
      <c r="BF155" s="34"/>
      <c r="BG155" s="34"/>
      <c r="BH155" s="12"/>
      <c r="BI155" s="12"/>
      <c r="BJ155" s="12"/>
      <c r="BK155" s="12"/>
      <c r="BL155" s="12"/>
      <c r="BM155" s="12"/>
      <c r="BN155" s="12"/>
      <c r="BO155" s="12"/>
      <c r="BP155" s="34"/>
      <c r="BQ155" s="34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</row>
    <row r="156" spans="1:82" ht="12.75">
      <c r="A156" s="18"/>
      <c r="B156" s="827"/>
      <c r="C156" s="827"/>
      <c r="D156" s="827"/>
      <c r="E156" s="827"/>
      <c r="F156" s="18"/>
      <c r="G156" s="18"/>
      <c r="H156" s="12"/>
      <c r="I156" s="12"/>
      <c r="J156" s="34"/>
      <c r="K156" s="34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34"/>
      <c r="AG156" s="34"/>
      <c r="AH156" s="12"/>
      <c r="AI156" s="12"/>
      <c r="AJ156" s="12"/>
      <c r="AK156" s="12"/>
      <c r="AL156" s="12"/>
      <c r="AM156" s="12"/>
      <c r="AN156" s="34"/>
      <c r="AO156" s="34"/>
      <c r="AP156" s="12"/>
      <c r="AQ156" s="12"/>
      <c r="AR156" s="12"/>
      <c r="AS156" s="12"/>
      <c r="AT156" s="12"/>
      <c r="AU156" s="12"/>
      <c r="AV156" s="34"/>
      <c r="AW156" s="34"/>
      <c r="AX156" s="12"/>
      <c r="AY156" s="12"/>
      <c r="AZ156" s="12"/>
      <c r="BA156" s="12"/>
      <c r="BB156" s="12"/>
      <c r="BC156" s="12"/>
      <c r="BD156" s="34"/>
      <c r="BE156" s="34"/>
      <c r="BF156" s="34"/>
      <c r="BG156" s="34"/>
      <c r="BH156" s="12"/>
      <c r="BI156" s="12"/>
      <c r="BJ156" s="12"/>
      <c r="BK156" s="12"/>
      <c r="BL156" s="12"/>
      <c r="BM156" s="12"/>
      <c r="BN156" s="12"/>
      <c r="BO156" s="12"/>
      <c r="BP156" s="34"/>
      <c r="BQ156" s="34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</row>
    <row r="157" spans="1:82" ht="12.75">
      <c r="A157" s="18"/>
      <c r="B157" s="827"/>
      <c r="C157" s="827"/>
      <c r="D157" s="827"/>
      <c r="E157" s="827"/>
      <c r="F157" s="18"/>
      <c r="G157" s="18"/>
      <c r="H157" s="12"/>
      <c r="I157" s="12"/>
      <c r="J157" s="34"/>
      <c r="K157" s="34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34"/>
      <c r="AG157" s="34"/>
      <c r="AH157" s="12"/>
      <c r="AI157" s="12"/>
      <c r="AJ157" s="12"/>
      <c r="AK157" s="12"/>
      <c r="AL157" s="12"/>
      <c r="AM157" s="12"/>
      <c r="AN157" s="34"/>
      <c r="AO157" s="34"/>
      <c r="AP157" s="12"/>
      <c r="AQ157" s="12"/>
      <c r="AR157" s="12"/>
      <c r="AS157" s="12"/>
      <c r="AT157" s="12"/>
      <c r="AU157" s="12"/>
      <c r="AV157" s="34"/>
      <c r="AW157" s="34"/>
      <c r="AX157" s="12"/>
      <c r="AY157" s="12"/>
      <c r="AZ157" s="12"/>
      <c r="BA157" s="12"/>
      <c r="BB157" s="12"/>
      <c r="BC157" s="12"/>
      <c r="BD157" s="34"/>
      <c r="BE157" s="34"/>
      <c r="BF157" s="34"/>
      <c r="BG157" s="34"/>
      <c r="BH157" s="12"/>
      <c r="BI157" s="12"/>
      <c r="BJ157" s="12"/>
      <c r="BK157" s="12"/>
      <c r="BL157" s="12"/>
      <c r="BM157" s="12"/>
      <c r="BN157" s="12"/>
      <c r="BO157" s="12"/>
      <c r="BP157" s="34"/>
      <c r="BQ157" s="34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</row>
    <row r="158" spans="1:82" ht="12.75">
      <c r="A158" s="18"/>
      <c r="B158" s="18"/>
      <c r="C158" s="18"/>
      <c r="D158" s="18"/>
      <c r="E158" s="18"/>
      <c r="F158" s="18"/>
      <c r="G158" s="18"/>
      <c r="H158" s="12"/>
      <c r="I158" s="12"/>
      <c r="J158" s="34"/>
      <c r="K158" s="34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34"/>
      <c r="AG158" s="34"/>
      <c r="AH158" s="12"/>
      <c r="AI158" s="12"/>
      <c r="AJ158" s="12"/>
      <c r="AK158" s="12"/>
      <c r="AL158" s="12"/>
      <c r="AM158" s="12"/>
      <c r="AN158" s="34"/>
      <c r="AO158" s="34"/>
      <c r="AP158" s="12"/>
      <c r="AQ158" s="12"/>
      <c r="AR158" s="12"/>
      <c r="AS158" s="12"/>
      <c r="AT158" s="12"/>
      <c r="AU158" s="12"/>
      <c r="AV158" s="34"/>
      <c r="AW158" s="34"/>
      <c r="AX158" s="12"/>
      <c r="AY158" s="12"/>
      <c r="AZ158" s="12"/>
      <c r="BA158" s="12"/>
      <c r="BB158" s="12"/>
      <c r="BC158" s="12"/>
      <c r="BD158" s="34"/>
      <c r="BE158" s="34"/>
      <c r="BF158" s="34"/>
      <c r="BG158" s="34"/>
      <c r="BH158" s="12"/>
      <c r="BI158" s="12"/>
      <c r="BJ158" s="12"/>
      <c r="BK158" s="12"/>
      <c r="BL158" s="12"/>
      <c r="BM158" s="12"/>
      <c r="BN158" s="12"/>
      <c r="BO158" s="12"/>
      <c r="BP158" s="34"/>
      <c r="BQ158" s="34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</row>
    <row r="159" spans="1:82" ht="12.75">
      <c r="A159" s="18"/>
      <c r="B159" s="18"/>
      <c r="C159" s="18"/>
      <c r="D159" s="18"/>
      <c r="E159" s="18"/>
      <c r="F159" s="18"/>
      <c r="G159" s="18"/>
      <c r="H159" s="12"/>
      <c r="I159" s="12"/>
      <c r="J159" s="34"/>
      <c r="K159" s="34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34"/>
      <c r="AG159" s="34"/>
      <c r="AH159" s="12"/>
      <c r="AI159" s="12"/>
      <c r="AJ159" s="12"/>
      <c r="AK159" s="12"/>
      <c r="AL159" s="12"/>
      <c r="AM159" s="12"/>
      <c r="AN159" s="34"/>
      <c r="AO159" s="34"/>
      <c r="AP159" s="12"/>
      <c r="AQ159" s="12"/>
      <c r="AR159" s="12"/>
      <c r="AS159" s="12"/>
      <c r="AT159" s="12"/>
      <c r="AU159" s="12"/>
      <c r="AV159" s="34"/>
      <c r="AW159" s="34"/>
      <c r="AX159" s="12"/>
      <c r="AY159" s="12"/>
      <c r="AZ159" s="12"/>
      <c r="BA159" s="12"/>
      <c r="BB159" s="12"/>
      <c r="BC159" s="12"/>
      <c r="BD159" s="34"/>
      <c r="BE159" s="34"/>
      <c r="BF159" s="34"/>
      <c r="BG159" s="34"/>
      <c r="BH159" s="12"/>
      <c r="BI159" s="12"/>
      <c r="BJ159" s="12"/>
      <c r="BK159" s="12"/>
      <c r="BL159" s="12"/>
      <c r="BM159" s="12"/>
      <c r="BN159" s="12"/>
      <c r="BO159" s="12"/>
      <c r="BP159" s="34"/>
      <c r="BQ159" s="34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</row>
    <row r="160" spans="1:82" ht="12.75">
      <c r="A160" s="18"/>
      <c r="B160" s="18"/>
      <c r="C160" s="18"/>
      <c r="D160" s="18"/>
      <c r="E160" s="18"/>
      <c r="F160" s="18"/>
      <c r="G160" s="18"/>
      <c r="H160" s="12"/>
      <c r="I160" s="12"/>
      <c r="J160" s="34"/>
      <c r="K160" s="34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34"/>
      <c r="AG160" s="34"/>
      <c r="AH160" s="12"/>
      <c r="AI160" s="12"/>
      <c r="AJ160" s="12"/>
      <c r="AK160" s="12"/>
      <c r="AL160" s="12"/>
      <c r="AM160" s="12"/>
      <c r="AN160" s="34"/>
      <c r="AO160" s="34"/>
      <c r="AP160" s="12"/>
      <c r="AQ160" s="12"/>
      <c r="AR160" s="12"/>
      <c r="AS160" s="12"/>
      <c r="AT160" s="12"/>
      <c r="AU160" s="12"/>
      <c r="AV160" s="34"/>
      <c r="AW160" s="34"/>
      <c r="AX160" s="12"/>
      <c r="AY160" s="12"/>
      <c r="AZ160" s="12"/>
      <c r="BA160" s="12"/>
      <c r="BB160" s="12"/>
      <c r="BC160" s="12"/>
      <c r="BD160" s="34"/>
      <c r="BE160" s="34"/>
      <c r="BF160" s="34"/>
      <c r="BG160" s="34"/>
      <c r="BH160" s="12"/>
      <c r="BI160" s="12"/>
      <c r="BJ160" s="12"/>
      <c r="BK160" s="12"/>
      <c r="BL160" s="12"/>
      <c r="BM160" s="12"/>
      <c r="BN160" s="12"/>
      <c r="BO160" s="12"/>
      <c r="BP160" s="34"/>
      <c r="BQ160" s="34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</row>
    <row r="161" spans="1:82" ht="12.75">
      <c r="A161" s="18"/>
      <c r="B161" s="825"/>
      <c r="C161" s="824"/>
      <c r="D161" s="824"/>
      <c r="E161" s="824"/>
      <c r="F161" s="18"/>
      <c r="G161" s="18"/>
      <c r="H161" s="12"/>
      <c r="I161" s="12"/>
      <c r="J161" s="34"/>
      <c r="K161" s="34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34"/>
      <c r="AG161" s="34"/>
      <c r="AH161" s="12"/>
      <c r="AI161" s="12"/>
      <c r="AJ161" s="12"/>
      <c r="AK161" s="12"/>
      <c r="AL161" s="12"/>
      <c r="AM161" s="12"/>
      <c r="AN161" s="34"/>
      <c r="AO161" s="34"/>
      <c r="AP161" s="12"/>
      <c r="AQ161" s="12"/>
      <c r="AR161" s="12"/>
      <c r="AS161" s="12"/>
      <c r="AT161" s="12"/>
      <c r="AU161" s="12"/>
      <c r="AV161" s="34"/>
      <c r="AW161" s="34"/>
      <c r="AX161" s="12"/>
      <c r="AY161" s="12"/>
      <c r="AZ161" s="12"/>
      <c r="BA161" s="12"/>
      <c r="BB161" s="12"/>
      <c r="BC161" s="12"/>
      <c r="BD161" s="34"/>
      <c r="BE161" s="34"/>
      <c r="BF161" s="34"/>
      <c r="BG161" s="34"/>
      <c r="BH161" s="12"/>
      <c r="BI161" s="12"/>
      <c r="BJ161" s="12"/>
      <c r="BK161" s="12"/>
      <c r="BL161" s="12"/>
      <c r="BM161" s="12"/>
      <c r="BN161" s="12"/>
      <c r="BO161" s="12"/>
      <c r="BP161" s="34"/>
      <c r="BQ161" s="34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</row>
    <row r="162" spans="1:82" ht="12.75">
      <c r="A162" s="18"/>
      <c r="B162" s="824"/>
      <c r="C162" s="824"/>
      <c r="D162" s="824"/>
      <c r="E162" s="824"/>
      <c r="F162" s="18"/>
      <c r="G162" s="18"/>
      <c r="H162" s="12"/>
      <c r="I162" s="12"/>
      <c r="J162" s="34"/>
      <c r="K162" s="34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34"/>
      <c r="AG162" s="34"/>
      <c r="AH162" s="12"/>
      <c r="AI162" s="12"/>
      <c r="AJ162" s="12"/>
      <c r="AK162" s="12"/>
      <c r="AL162" s="12"/>
      <c r="AM162" s="12"/>
      <c r="AN162" s="34"/>
      <c r="AO162" s="34"/>
      <c r="AP162" s="12"/>
      <c r="AQ162" s="12"/>
      <c r="AR162" s="12"/>
      <c r="AS162" s="12"/>
      <c r="AT162" s="12"/>
      <c r="AU162" s="12"/>
      <c r="AV162" s="34"/>
      <c r="AW162" s="34"/>
      <c r="AX162" s="12"/>
      <c r="AY162" s="12"/>
      <c r="AZ162" s="12"/>
      <c r="BA162" s="12"/>
      <c r="BB162" s="12"/>
      <c r="BC162" s="12"/>
      <c r="BD162" s="34"/>
      <c r="BE162" s="34"/>
      <c r="BF162" s="34"/>
      <c r="BG162" s="34"/>
      <c r="BH162" s="12"/>
      <c r="BI162" s="12"/>
      <c r="BJ162" s="12"/>
      <c r="BK162" s="12"/>
      <c r="BL162" s="12"/>
      <c r="BM162" s="12"/>
      <c r="BN162" s="12"/>
      <c r="BO162" s="12"/>
      <c r="BP162" s="34"/>
      <c r="BQ162" s="34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</row>
    <row r="163" spans="1:82" ht="12.75">
      <c r="A163" s="18"/>
      <c r="B163" s="824"/>
      <c r="C163" s="824"/>
      <c r="D163" s="824"/>
      <c r="E163" s="824"/>
      <c r="F163" s="18"/>
      <c r="G163" s="18"/>
      <c r="H163" s="12"/>
      <c r="I163" s="12"/>
      <c r="J163" s="34"/>
      <c r="K163" s="34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34"/>
      <c r="AG163" s="34"/>
      <c r="AH163" s="12"/>
      <c r="AI163" s="12"/>
      <c r="AJ163" s="12"/>
      <c r="AK163" s="12"/>
      <c r="AL163" s="12"/>
      <c r="AM163" s="12"/>
      <c r="AN163" s="34"/>
      <c r="AO163" s="34"/>
      <c r="AP163" s="12"/>
      <c r="AQ163" s="12"/>
      <c r="AR163" s="12"/>
      <c r="AS163" s="12"/>
      <c r="AT163" s="12"/>
      <c r="AU163" s="12"/>
      <c r="AV163" s="34"/>
      <c r="AW163" s="34"/>
      <c r="AX163" s="12"/>
      <c r="AY163" s="12"/>
      <c r="AZ163" s="12"/>
      <c r="BA163" s="12"/>
      <c r="BB163" s="12"/>
      <c r="BC163" s="12"/>
      <c r="BD163" s="34"/>
      <c r="BE163" s="34"/>
      <c r="BF163" s="34"/>
      <c r="BG163" s="34"/>
      <c r="BH163" s="12"/>
      <c r="BI163" s="12"/>
      <c r="BJ163" s="12"/>
      <c r="BK163" s="12"/>
      <c r="BL163" s="12"/>
      <c r="BM163" s="12"/>
      <c r="BN163" s="12"/>
      <c r="BO163" s="12"/>
      <c r="BP163" s="34"/>
      <c r="BQ163" s="34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</row>
    <row r="164" spans="1:82" ht="12.75">
      <c r="A164" s="18"/>
      <c r="B164" s="18"/>
      <c r="C164" s="18"/>
      <c r="D164" s="18"/>
      <c r="E164" s="18"/>
      <c r="F164" s="18"/>
      <c r="G164" s="18"/>
      <c r="H164" s="12"/>
      <c r="I164" s="12"/>
      <c r="J164" s="34"/>
      <c r="K164" s="34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34"/>
      <c r="AG164" s="34"/>
      <c r="AH164" s="12"/>
      <c r="AI164" s="12"/>
      <c r="AJ164" s="12"/>
      <c r="AK164" s="12"/>
      <c r="AL164" s="12"/>
      <c r="AM164" s="12"/>
      <c r="AN164" s="34"/>
      <c r="AO164" s="34"/>
      <c r="AP164" s="12"/>
      <c r="AQ164" s="12"/>
      <c r="AR164" s="12"/>
      <c r="AS164" s="12"/>
      <c r="AT164" s="12"/>
      <c r="AU164" s="12"/>
      <c r="AV164" s="34"/>
      <c r="AW164" s="34"/>
      <c r="AX164" s="12"/>
      <c r="AY164" s="12"/>
      <c r="AZ164" s="12"/>
      <c r="BA164" s="12"/>
      <c r="BB164" s="12"/>
      <c r="BC164" s="12"/>
      <c r="BD164" s="34"/>
      <c r="BE164" s="34"/>
      <c r="BF164" s="34"/>
      <c r="BG164" s="34"/>
      <c r="BH164" s="12"/>
      <c r="BI164" s="12"/>
      <c r="BJ164" s="12"/>
      <c r="BK164" s="12"/>
      <c r="BL164" s="12"/>
      <c r="BM164" s="12"/>
      <c r="BN164" s="12"/>
      <c r="BO164" s="12"/>
      <c r="BP164" s="34"/>
      <c r="BQ164" s="34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</row>
    <row r="165" spans="1:82" ht="12.75">
      <c r="A165" s="18"/>
      <c r="B165" s="826"/>
      <c r="C165" s="827"/>
      <c r="D165" s="827"/>
      <c r="E165" s="827"/>
      <c r="F165" s="18"/>
      <c r="G165" s="18"/>
      <c r="H165" s="12"/>
      <c r="I165" s="12"/>
      <c r="J165" s="34"/>
      <c r="K165" s="34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34"/>
      <c r="AG165" s="34"/>
      <c r="AH165" s="12"/>
      <c r="AI165" s="12"/>
      <c r="AJ165" s="12"/>
      <c r="AK165" s="12"/>
      <c r="AL165" s="12"/>
      <c r="AM165" s="12"/>
      <c r="AN165" s="34"/>
      <c r="AO165" s="34"/>
      <c r="AP165" s="12"/>
      <c r="AQ165" s="12"/>
      <c r="AR165" s="12"/>
      <c r="AS165" s="12"/>
      <c r="AT165" s="12"/>
      <c r="AU165" s="12"/>
      <c r="AV165" s="34"/>
      <c r="AW165" s="34"/>
      <c r="AX165" s="12"/>
      <c r="AY165" s="12"/>
      <c r="AZ165" s="12"/>
      <c r="BA165" s="12"/>
      <c r="BB165" s="12"/>
      <c r="BC165" s="12"/>
      <c r="BD165" s="34"/>
      <c r="BE165" s="34"/>
      <c r="BF165" s="34"/>
      <c r="BG165" s="34"/>
      <c r="BH165" s="12"/>
      <c r="BI165" s="12"/>
      <c r="BJ165" s="12"/>
      <c r="BK165" s="12"/>
      <c r="BL165" s="12"/>
      <c r="BM165" s="12"/>
      <c r="BN165" s="12"/>
      <c r="BO165" s="12"/>
      <c r="BP165" s="34"/>
      <c r="BQ165" s="34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</row>
    <row r="166" spans="1:82" ht="12.75">
      <c r="A166" s="18"/>
      <c r="B166" s="827"/>
      <c r="C166" s="827"/>
      <c r="D166" s="827"/>
      <c r="E166" s="827"/>
      <c r="F166" s="18"/>
      <c r="G166" s="18"/>
      <c r="H166" s="12"/>
      <c r="I166" s="12"/>
      <c r="J166" s="34"/>
      <c r="K166" s="34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34"/>
      <c r="AG166" s="34"/>
      <c r="AH166" s="12"/>
      <c r="AI166" s="12"/>
      <c r="AJ166" s="12"/>
      <c r="AK166" s="12"/>
      <c r="AL166" s="12"/>
      <c r="AM166" s="12"/>
      <c r="AN166" s="34"/>
      <c r="AO166" s="34"/>
      <c r="AP166" s="12"/>
      <c r="AQ166" s="12"/>
      <c r="AR166" s="12"/>
      <c r="AS166" s="12"/>
      <c r="AT166" s="12"/>
      <c r="AU166" s="12"/>
      <c r="AV166" s="34"/>
      <c r="AW166" s="34"/>
      <c r="AX166" s="12"/>
      <c r="AY166" s="12"/>
      <c r="AZ166" s="12"/>
      <c r="BA166" s="12"/>
      <c r="BB166" s="12"/>
      <c r="BC166" s="12"/>
      <c r="BD166" s="34"/>
      <c r="BE166" s="34"/>
      <c r="BF166" s="34"/>
      <c r="BG166" s="34"/>
      <c r="BH166" s="12"/>
      <c r="BI166" s="12"/>
      <c r="BJ166" s="12"/>
      <c r="BK166" s="12"/>
      <c r="BL166" s="12"/>
      <c r="BM166" s="12"/>
      <c r="BN166" s="12"/>
      <c r="BO166" s="12"/>
      <c r="BP166" s="34"/>
      <c r="BQ166" s="34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</row>
    <row r="167" spans="1:82" ht="12.75">
      <c r="A167" s="18"/>
      <c r="B167" s="18"/>
      <c r="C167" s="18"/>
      <c r="D167" s="18"/>
      <c r="E167" s="18"/>
      <c r="F167" s="18"/>
      <c r="G167" s="18"/>
      <c r="H167" s="12"/>
      <c r="I167" s="12"/>
      <c r="J167" s="34"/>
      <c r="K167" s="34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34"/>
      <c r="AG167" s="34"/>
      <c r="AH167" s="12"/>
      <c r="AI167" s="12"/>
      <c r="AJ167" s="12"/>
      <c r="AK167" s="12"/>
      <c r="AL167" s="12"/>
      <c r="AM167" s="12"/>
      <c r="AN167" s="34"/>
      <c r="AO167" s="34"/>
      <c r="AP167" s="12"/>
      <c r="AQ167" s="12"/>
      <c r="AR167" s="12"/>
      <c r="AS167" s="12"/>
      <c r="AT167" s="12"/>
      <c r="AU167" s="12"/>
      <c r="AV167" s="34"/>
      <c r="AW167" s="34"/>
      <c r="AX167" s="12"/>
      <c r="AY167" s="12"/>
      <c r="AZ167" s="12"/>
      <c r="BA167" s="12"/>
      <c r="BB167" s="12"/>
      <c r="BC167" s="12"/>
      <c r="BD167" s="34"/>
      <c r="BE167" s="34"/>
      <c r="BF167" s="34"/>
      <c r="BG167" s="34"/>
      <c r="BH167" s="12"/>
      <c r="BI167" s="12"/>
      <c r="BJ167" s="12"/>
      <c r="BK167" s="12"/>
      <c r="BL167" s="12"/>
      <c r="BM167" s="12"/>
      <c r="BN167" s="12"/>
      <c r="BO167" s="12"/>
      <c r="BP167" s="34"/>
      <c r="BQ167" s="34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</row>
    <row r="168" spans="1:82" ht="12.75">
      <c r="A168" s="18"/>
      <c r="B168" s="18"/>
      <c r="C168" s="18"/>
      <c r="D168" s="18"/>
      <c r="E168" s="18"/>
      <c r="F168" s="18"/>
      <c r="G168" s="18"/>
      <c r="H168" s="12"/>
      <c r="I168" s="12"/>
      <c r="J168" s="34"/>
      <c r="K168" s="34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34"/>
      <c r="AG168" s="34"/>
      <c r="AH168" s="12"/>
      <c r="AI168" s="12"/>
      <c r="AJ168" s="12"/>
      <c r="AK168" s="12"/>
      <c r="AL168" s="12"/>
      <c r="AM168" s="12"/>
      <c r="AN168" s="34"/>
      <c r="AO168" s="34"/>
      <c r="AP168" s="12"/>
      <c r="AQ168" s="12"/>
      <c r="AR168" s="12"/>
      <c r="AS168" s="12"/>
      <c r="AT168" s="12"/>
      <c r="AU168" s="12"/>
      <c r="AV168" s="34"/>
      <c r="AW168" s="34"/>
      <c r="AX168" s="12"/>
      <c r="AY168" s="12"/>
      <c r="AZ168" s="12"/>
      <c r="BA168" s="12"/>
      <c r="BB168" s="12"/>
      <c r="BC168" s="12"/>
      <c r="BD168" s="34"/>
      <c r="BE168" s="34"/>
      <c r="BF168" s="34"/>
      <c r="BG168" s="34"/>
      <c r="BH168" s="12"/>
      <c r="BI168" s="12"/>
      <c r="BJ168" s="12"/>
      <c r="BK168" s="12"/>
      <c r="BL168" s="12"/>
      <c r="BM168" s="12"/>
      <c r="BN168" s="12"/>
      <c r="BO168" s="12"/>
      <c r="BP168" s="34"/>
      <c r="BQ168" s="34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</row>
    <row r="169" spans="1:82" ht="12.75">
      <c r="A169" s="18"/>
      <c r="B169" s="827"/>
      <c r="C169" s="827"/>
      <c r="D169" s="827"/>
      <c r="E169" s="827"/>
      <c r="F169" s="18"/>
      <c r="G169" s="18"/>
      <c r="H169" s="12"/>
      <c r="I169" s="12"/>
      <c r="J169" s="34"/>
      <c r="K169" s="34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34"/>
      <c r="AG169" s="34"/>
      <c r="AH169" s="12"/>
      <c r="AI169" s="12"/>
      <c r="AJ169" s="12"/>
      <c r="AK169" s="12"/>
      <c r="AL169" s="12"/>
      <c r="AM169" s="12"/>
      <c r="AN169" s="34"/>
      <c r="AO169" s="34"/>
      <c r="AP169" s="12"/>
      <c r="AQ169" s="12"/>
      <c r="AR169" s="12"/>
      <c r="AS169" s="12"/>
      <c r="AT169" s="12"/>
      <c r="AU169" s="12"/>
      <c r="AV169" s="34"/>
      <c r="AW169" s="34"/>
      <c r="AX169" s="12"/>
      <c r="AY169" s="12"/>
      <c r="AZ169" s="12"/>
      <c r="BA169" s="12"/>
      <c r="BB169" s="12"/>
      <c r="BC169" s="12"/>
      <c r="BD169" s="34"/>
      <c r="BE169" s="34"/>
      <c r="BF169" s="34"/>
      <c r="BG169" s="34"/>
      <c r="BH169" s="12"/>
      <c r="BI169" s="12"/>
      <c r="BJ169" s="12"/>
      <c r="BK169" s="12"/>
      <c r="BL169" s="12"/>
      <c r="BM169" s="12"/>
      <c r="BN169" s="12"/>
      <c r="BO169" s="12"/>
      <c r="BP169" s="34"/>
      <c r="BQ169" s="34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</row>
    <row r="170" spans="1:82" ht="12.75">
      <c r="A170" s="18"/>
      <c r="B170" s="18"/>
      <c r="C170" s="25"/>
      <c r="D170" s="25"/>
      <c r="E170" s="25"/>
      <c r="F170" s="18"/>
      <c r="G170" s="18"/>
      <c r="H170" s="12"/>
      <c r="I170" s="12"/>
      <c r="J170" s="34"/>
      <c r="K170" s="34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34"/>
      <c r="AG170" s="34"/>
      <c r="AH170" s="12"/>
      <c r="AI170" s="12"/>
      <c r="AJ170" s="12"/>
      <c r="AK170" s="12"/>
      <c r="AL170" s="12"/>
      <c r="AM170" s="12"/>
      <c r="AN170" s="34"/>
      <c r="AO170" s="34"/>
      <c r="AP170" s="12"/>
      <c r="AQ170" s="12"/>
      <c r="AR170" s="12"/>
      <c r="AS170" s="12"/>
      <c r="AT170" s="12"/>
      <c r="AU170" s="12"/>
      <c r="AV170" s="34"/>
      <c r="AW170" s="34"/>
      <c r="AX170" s="12"/>
      <c r="AY170" s="12"/>
      <c r="AZ170" s="12"/>
      <c r="BA170" s="12"/>
      <c r="BB170" s="12"/>
      <c r="BC170" s="12"/>
      <c r="BD170" s="34"/>
      <c r="BE170" s="34"/>
      <c r="BF170" s="34"/>
      <c r="BG170" s="34"/>
      <c r="BH170" s="12"/>
      <c r="BI170" s="12"/>
      <c r="BJ170" s="12"/>
      <c r="BK170" s="12"/>
      <c r="BL170" s="12"/>
      <c r="BM170" s="12"/>
      <c r="BN170" s="12"/>
      <c r="BO170" s="12"/>
      <c r="BP170" s="34"/>
      <c r="BQ170" s="34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</row>
    <row r="171" spans="1:82" ht="12.75">
      <c r="A171" s="18"/>
      <c r="B171" s="18"/>
      <c r="C171" s="25"/>
      <c r="D171" s="25"/>
      <c r="E171" s="25"/>
      <c r="F171" s="18"/>
      <c r="G171" s="18"/>
      <c r="H171" s="12"/>
      <c r="I171" s="12"/>
      <c r="J171" s="34"/>
      <c r="K171" s="34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34"/>
      <c r="AG171" s="34"/>
      <c r="AH171" s="12"/>
      <c r="AI171" s="12"/>
      <c r="AJ171" s="12"/>
      <c r="AK171" s="12"/>
      <c r="AL171" s="12"/>
      <c r="AM171" s="12"/>
      <c r="AN171" s="34"/>
      <c r="AO171" s="34"/>
      <c r="AP171" s="12"/>
      <c r="AQ171" s="12"/>
      <c r="AR171" s="12"/>
      <c r="AS171" s="12"/>
      <c r="AT171" s="12"/>
      <c r="AU171" s="12"/>
      <c r="AV171" s="34"/>
      <c r="AW171" s="34"/>
      <c r="AX171" s="12"/>
      <c r="AY171" s="12"/>
      <c r="AZ171" s="12"/>
      <c r="BA171" s="12"/>
      <c r="BB171" s="12"/>
      <c r="BC171" s="12"/>
      <c r="BD171" s="34"/>
      <c r="BE171" s="34"/>
      <c r="BF171" s="34"/>
      <c r="BG171" s="34"/>
      <c r="BH171" s="12"/>
      <c r="BI171" s="12"/>
      <c r="BJ171" s="12"/>
      <c r="BK171" s="12"/>
      <c r="BL171" s="12"/>
      <c r="BM171" s="12"/>
      <c r="BN171" s="12"/>
      <c r="BO171" s="12"/>
      <c r="BP171" s="34"/>
      <c r="BQ171" s="34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</row>
    <row r="172" spans="1:82" ht="12.75">
      <c r="A172" s="18"/>
      <c r="B172" s="839"/>
      <c r="C172" s="839"/>
      <c r="D172" s="839"/>
      <c r="E172" s="839"/>
      <c r="F172" s="18"/>
      <c r="G172" s="18"/>
      <c r="H172" s="12"/>
      <c r="I172" s="12"/>
      <c r="J172" s="34"/>
      <c r="K172" s="34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34"/>
      <c r="AG172" s="34"/>
      <c r="AH172" s="12"/>
      <c r="AI172" s="12"/>
      <c r="AJ172" s="12"/>
      <c r="AK172" s="12"/>
      <c r="AL172" s="12"/>
      <c r="AM172" s="12"/>
      <c r="AN172" s="34"/>
      <c r="AO172" s="34"/>
      <c r="AP172" s="12"/>
      <c r="AQ172" s="12"/>
      <c r="AR172" s="12"/>
      <c r="AS172" s="12"/>
      <c r="AT172" s="12"/>
      <c r="AU172" s="12"/>
      <c r="AV172" s="34"/>
      <c r="AW172" s="34"/>
      <c r="AX172" s="12"/>
      <c r="AY172" s="12"/>
      <c r="AZ172" s="12"/>
      <c r="BA172" s="12"/>
      <c r="BB172" s="12"/>
      <c r="BC172" s="12"/>
      <c r="BD172" s="34"/>
      <c r="BE172" s="34"/>
      <c r="BF172" s="34"/>
      <c r="BG172" s="34"/>
      <c r="BH172" s="12"/>
      <c r="BI172" s="12"/>
      <c r="BJ172" s="12"/>
      <c r="BK172" s="12"/>
      <c r="BL172" s="12"/>
      <c r="BM172" s="12"/>
      <c r="BN172" s="12"/>
      <c r="BO172" s="12"/>
      <c r="BP172" s="34"/>
      <c r="BQ172" s="34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</row>
    <row r="173" spans="1:82" ht="12.75">
      <c r="A173" s="18"/>
      <c r="B173" s="18"/>
      <c r="C173" s="18"/>
      <c r="D173" s="18"/>
      <c r="E173" s="18"/>
      <c r="F173" s="18"/>
      <c r="G173" s="18"/>
      <c r="H173" s="12"/>
      <c r="I173" s="12"/>
      <c r="J173" s="34"/>
      <c r="K173" s="34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34"/>
      <c r="AG173" s="34"/>
      <c r="AH173" s="12"/>
      <c r="AI173" s="12"/>
      <c r="AJ173" s="12"/>
      <c r="AK173" s="12"/>
      <c r="AL173" s="12"/>
      <c r="AM173" s="12"/>
      <c r="AN173" s="34"/>
      <c r="AO173" s="34"/>
      <c r="AP173" s="12"/>
      <c r="AQ173" s="12"/>
      <c r="AR173" s="12"/>
      <c r="AS173" s="12"/>
      <c r="AT173" s="12"/>
      <c r="AU173" s="12"/>
      <c r="AV173" s="34"/>
      <c r="AW173" s="34"/>
      <c r="AX173" s="12"/>
      <c r="AY173" s="12"/>
      <c r="AZ173" s="12"/>
      <c r="BA173" s="12"/>
      <c r="BB173" s="12"/>
      <c r="BC173" s="12"/>
      <c r="BD173" s="34"/>
      <c r="BE173" s="34"/>
      <c r="BF173" s="34"/>
      <c r="BG173" s="34"/>
      <c r="BH173" s="12"/>
      <c r="BI173" s="12"/>
      <c r="BJ173" s="12"/>
      <c r="BK173" s="12"/>
      <c r="BL173" s="12"/>
      <c r="BM173" s="12"/>
      <c r="BN173" s="12"/>
      <c r="BO173" s="12"/>
      <c r="BP173" s="34"/>
      <c r="BQ173" s="34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</row>
    <row r="174" spans="1:82" ht="12.75">
      <c r="A174" s="18"/>
      <c r="B174" s="827"/>
      <c r="C174" s="827"/>
      <c r="D174" s="827"/>
      <c r="E174" s="827"/>
      <c r="F174" s="18"/>
      <c r="G174" s="36"/>
      <c r="H174" s="12"/>
      <c r="I174" s="12"/>
      <c r="J174" s="34"/>
      <c r="K174" s="34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34"/>
      <c r="AG174" s="34"/>
      <c r="AH174" s="12"/>
      <c r="AI174" s="12"/>
      <c r="AJ174" s="12"/>
      <c r="AK174" s="12"/>
      <c r="AL174" s="12"/>
      <c r="AM174" s="12"/>
      <c r="AN174" s="34"/>
      <c r="AO174" s="34"/>
      <c r="AP174" s="12"/>
      <c r="AQ174" s="12"/>
      <c r="AR174" s="12"/>
      <c r="AS174" s="12"/>
      <c r="AT174" s="12"/>
      <c r="AU174" s="12"/>
      <c r="AV174" s="34"/>
      <c r="AW174" s="34"/>
      <c r="AX174" s="12"/>
      <c r="AY174" s="12"/>
      <c r="AZ174" s="12"/>
      <c r="BA174" s="12"/>
      <c r="BB174" s="12"/>
      <c r="BC174" s="12"/>
      <c r="BD174" s="34"/>
      <c r="BE174" s="34"/>
      <c r="BF174" s="34"/>
      <c r="BG174" s="34"/>
      <c r="BH174" s="12"/>
      <c r="BI174" s="12"/>
      <c r="BJ174" s="12"/>
      <c r="BK174" s="12"/>
      <c r="BL174" s="12"/>
      <c r="BM174" s="12"/>
      <c r="BN174" s="12"/>
      <c r="BO174" s="12"/>
      <c r="BP174" s="34"/>
      <c r="BQ174" s="34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</row>
    <row r="175" spans="1:82" ht="12.75">
      <c r="A175" s="18"/>
      <c r="B175" s="827"/>
      <c r="C175" s="827"/>
      <c r="D175" s="827"/>
      <c r="E175" s="827"/>
      <c r="F175" s="18"/>
      <c r="G175" s="18"/>
      <c r="H175" s="12"/>
      <c r="I175" s="12"/>
      <c r="J175" s="34"/>
      <c r="K175" s="34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34"/>
      <c r="AG175" s="34"/>
      <c r="AH175" s="12"/>
      <c r="AI175" s="12"/>
      <c r="AJ175" s="12"/>
      <c r="AK175" s="12"/>
      <c r="AL175" s="12"/>
      <c r="AM175" s="12"/>
      <c r="AN175" s="34"/>
      <c r="AO175" s="34"/>
      <c r="AP175" s="12"/>
      <c r="AQ175" s="12"/>
      <c r="AR175" s="12"/>
      <c r="AS175" s="12"/>
      <c r="AT175" s="12"/>
      <c r="AU175" s="12"/>
      <c r="AV175" s="34"/>
      <c r="AW175" s="34"/>
      <c r="AX175" s="12"/>
      <c r="AY175" s="12"/>
      <c r="AZ175" s="12"/>
      <c r="BA175" s="12"/>
      <c r="BB175" s="12"/>
      <c r="BC175" s="12"/>
      <c r="BD175" s="34"/>
      <c r="BE175" s="34"/>
      <c r="BF175" s="34"/>
      <c r="BG175" s="34"/>
      <c r="BH175" s="12"/>
      <c r="BI175" s="12"/>
      <c r="BJ175" s="12"/>
      <c r="BK175" s="12"/>
      <c r="BL175" s="12"/>
      <c r="BM175" s="12"/>
      <c r="BN175" s="12"/>
      <c r="BO175" s="12"/>
      <c r="BP175" s="34"/>
      <c r="BQ175" s="34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</row>
    <row r="176" spans="1:82" ht="12.75">
      <c r="A176" s="18"/>
      <c r="B176" s="827"/>
      <c r="C176" s="827"/>
      <c r="D176" s="827"/>
      <c r="E176" s="827"/>
      <c r="F176" s="18"/>
      <c r="G176" s="18"/>
      <c r="H176" s="12"/>
      <c r="I176" s="12"/>
      <c r="J176" s="34"/>
      <c r="K176" s="34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34"/>
      <c r="AG176" s="34"/>
      <c r="AH176" s="12"/>
      <c r="AI176" s="12"/>
      <c r="AJ176" s="12"/>
      <c r="AK176" s="12"/>
      <c r="AL176" s="12"/>
      <c r="AM176" s="12"/>
      <c r="AN176" s="34"/>
      <c r="AO176" s="34"/>
      <c r="AP176" s="12"/>
      <c r="AQ176" s="12"/>
      <c r="AR176" s="12"/>
      <c r="AS176" s="12"/>
      <c r="AT176" s="12"/>
      <c r="AU176" s="12"/>
      <c r="AV176" s="34"/>
      <c r="AW176" s="34"/>
      <c r="AX176" s="12"/>
      <c r="AY176" s="12"/>
      <c r="AZ176" s="12"/>
      <c r="BA176" s="12"/>
      <c r="BB176" s="12"/>
      <c r="BC176" s="12"/>
      <c r="BD176" s="34"/>
      <c r="BE176" s="34"/>
      <c r="BF176" s="34"/>
      <c r="BG176" s="34"/>
      <c r="BH176" s="12"/>
      <c r="BI176" s="12"/>
      <c r="BJ176" s="12"/>
      <c r="BK176" s="12"/>
      <c r="BL176" s="12"/>
      <c r="BM176" s="12"/>
      <c r="BN176" s="12"/>
      <c r="BO176" s="12"/>
      <c r="BP176" s="34"/>
      <c r="BQ176" s="34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</row>
    <row r="177" spans="1:82" ht="12.75">
      <c r="A177" s="18"/>
      <c r="B177" s="18"/>
      <c r="C177" s="18"/>
      <c r="D177" s="18"/>
      <c r="E177" s="18"/>
      <c r="F177" s="18"/>
      <c r="G177" s="18"/>
      <c r="H177" s="12"/>
      <c r="I177" s="12"/>
      <c r="J177" s="34"/>
      <c r="K177" s="34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34"/>
      <c r="AG177" s="34"/>
      <c r="AH177" s="12"/>
      <c r="AI177" s="12"/>
      <c r="AJ177" s="12"/>
      <c r="AK177" s="12"/>
      <c r="AL177" s="12"/>
      <c r="AM177" s="12"/>
      <c r="AN177" s="34"/>
      <c r="AO177" s="34"/>
      <c r="AP177" s="12"/>
      <c r="AQ177" s="12"/>
      <c r="AR177" s="12"/>
      <c r="AS177" s="12"/>
      <c r="AT177" s="12"/>
      <c r="AU177" s="12"/>
      <c r="AV177" s="34"/>
      <c r="AW177" s="34"/>
      <c r="AX177" s="12"/>
      <c r="AY177" s="12"/>
      <c r="AZ177" s="12"/>
      <c r="BA177" s="12"/>
      <c r="BB177" s="12"/>
      <c r="BC177" s="12"/>
      <c r="BD177" s="34"/>
      <c r="BE177" s="34"/>
      <c r="BF177" s="34"/>
      <c r="BG177" s="34"/>
      <c r="BH177" s="12"/>
      <c r="BI177" s="12"/>
      <c r="BJ177" s="12"/>
      <c r="BK177" s="12"/>
      <c r="BL177" s="12"/>
      <c r="BM177" s="12"/>
      <c r="BN177" s="12"/>
      <c r="BO177" s="12"/>
      <c r="BP177" s="34"/>
      <c r="BQ177" s="34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</row>
    <row r="178" spans="1:82" ht="12.75">
      <c r="A178" s="18"/>
      <c r="B178" s="18"/>
      <c r="C178" s="18"/>
      <c r="D178" s="18"/>
      <c r="E178" s="18"/>
      <c r="F178" s="18"/>
      <c r="G178" s="18"/>
      <c r="H178" s="12"/>
      <c r="I178" s="12"/>
      <c r="J178" s="34"/>
      <c r="K178" s="34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34"/>
      <c r="AG178" s="34"/>
      <c r="AH178" s="12"/>
      <c r="AI178" s="12"/>
      <c r="AJ178" s="12"/>
      <c r="AK178" s="12"/>
      <c r="AL178" s="12"/>
      <c r="AM178" s="12"/>
      <c r="AN178" s="34"/>
      <c r="AO178" s="34"/>
      <c r="AP178" s="12"/>
      <c r="AQ178" s="12"/>
      <c r="AR178" s="12"/>
      <c r="AS178" s="12"/>
      <c r="AT178" s="12"/>
      <c r="AU178" s="12"/>
      <c r="AV178" s="34"/>
      <c r="AW178" s="34"/>
      <c r="AX178" s="12"/>
      <c r="AY178" s="12"/>
      <c r="AZ178" s="12"/>
      <c r="BA178" s="12"/>
      <c r="BB178" s="12"/>
      <c r="BC178" s="12"/>
      <c r="BD178" s="34"/>
      <c r="BE178" s="34"/>
      <c r="BF178" s="34"/>
      <c r="BG178" s="34"/>
      <c r="BH178" s="12"/>
      <c r="BI178" s="12"/>
      <c r="BJ178" s="12"/>
      <c r="BK178" s="12"/>
      <c r="BL178" s="12"/>
      <c r="BM178" s="12"/>
      <c r="BN178" s="12"/>
      <c r="BO178" s="12"/>
      <c r="BP178" s="34"/>
      <c r="BQ178" s="34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</row>
    <row r="179" spans="1:82" ht="12.75">
      <c r="A179" s="18"/>
      <c r="B179" s="827"/>
      <c r="C179" s="827"/>
      <c r="D179" s="827"/>
      <c r="E179" s="827"/>
      <c r="F179" s="18"/>
      <c r="G179" s="18"/>
      <c r="H179" s="12"/>
      <c r="I179" s="12"/>
      <c r="J179" s="34"/>
      <c r="K179" s="34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34"/>
      <c r="AG179" s="34"/>
      <c r="AH179" s="12"/>
      <c r="AI179" s="12"/>
      <c r="AJ179" s="12"/>
      <c r="AK179" s="12"/>
      <c r="AL179" s="12"/>
      <c r="AM179" s="12"/>
      <c r="AN179" s="34"/>
      <c r="AO179" s="34"/>
      <c r="AP179" s="12"/>
      <c r="AQ179" s="12"/>
      <c r="AR179" s="12"/>
      <c r="AS179" s="12"/>
      <c r="AT179" s="12"/>
      <c r="AU179" s="12"/>
      <c r="AV179" s="34"/>
      <c r="AW179" s="34"/>
      <c r="AX179" s="12"/>
      <c r="AY179" s="12"/>
      <c r="AZ179" s="12"/>
      <c r="BA179" s="12"/>
      <c r="BB179" s="12"/>
      <c r="BC179" s="12"/>
      <c r="BD179" s="34"/>
      <c r="BE179" s="34"/>
      <c r="BF179" s="34"/>
      <c r="BG179" s="34"/>
      <c r="BH179" s="12"/>
      <c r="BI179" s="12"/>
      <c r="BJ179" s="12"/>
      <c r="BK179" s="12"/>
      <c r="BL179" s="12"/>
      <c r="BM179" s="12"/>
      <c r="BN179" s="12"/>
      <c r="BO179" s="12"/>
      <c r="BP179" s="34"/>
      <c r="BQ179" s="34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</row>
    <row r="180" spans="1:82" ht="12.75">
      <c r="A180" s="18"/>
      <c r="B180" s="839"/>
      <c r="C180" s="839"/>
      <c r="D180" s="839"/>
      <c r="E180" s="839"/>
      <c r="F180" s="18"/>
      <c r="G180" s="18"/>
      <c r="H180" s="12"/>
      <c r="I180" s="37"/>
      <c r="J180" s="12"/>
      <c r="K180" s="38"/>
      <c r="L180" s="12"/>
      <c r="M180" s="37"/>
      <c r="N180" s="12"/>
      <c r="O180" s="37"/>
      <c r="P180" s="12"/>
      <c r="Q180" s="37"/>
      <c r="R180" s="12"/>
      <c r="S180" s="37"/>
      <c r="T180" s="12"/>
      <c r="U180" s="37"/>
      <c r="V180" s="12"/>
      <c r="W180" s="37"/>
      <c r="X180" s="12"/>
      <c r="Y180" s="37"/>
      <c r="Z180" s="12"/>
      <c r="AA180" s="37"/>
      <c r="AB180" s="12"/>
      <c r="AC180" s="37"/>
      <c r="AD180" s="12"/>
      <c r="AE180" s="37"/>
      <c r="AF180" s="12"/>
      <c r="AG180" s="37"/>
      <c r="AH180" s="12"/>
      <c r="AI180" s="37"/>
      <c r="AJ180" s="12"/>
      <c r="AK180" s="37"/>
      <c r="AL180" s="12"/>
      <c r="AM180" s="37"/>
      <c r="AN180" s="12"/>
      <c r="AO180" s="37"/>
      <c r="AP180" s="12"/>
      <c r="AQ180" s="37"/>
      <c r="AR180" s="12"/>
      <c r="AS180" s="37"/>
      <c r="AT180" s="12"/>
      <c r="AU180" s="37"/>
      <c r="AV180" s="12"/>
      <c r="AW180" s="37"/>
      <c r="AX180" s="12"/>
      <c r="AY180" s="37"/>
      <c r="AZ180" s="12"/>
      <c r="BA180" s="37"/>
      <c r="BB180" s="12"/>
      <c r="BC180" s="37"/>
      <c r="BD180" s="12"/>
      <c r="BE180" s="39"/>
      <c r="BF180" s="12"/>
      <c r="BG180" s="37"/>
      <c r="BH180" s="12"/>
      <c r="BI180" s="37"/>
      <c r="BJ180" s="12"/>
      <c r="BK180" s="37"/>
      <c r="BL180" s="37"/>
      <c r="BM180" s="37"/>
      <c r="BN180" s="37"/>
      <c r="BO180" s="37"/>
      <c r="BP180" s="12"/>
      <c r="BQ180" s="37"/>
      <c r="BR180" s="12"/>
      <c r="BS180" s="37"/>
      <c r="BT180" s="12"/>
      <c r="BU180" s="37"/>
      <c r="BV180" s="12"/>
      <c r="BW180" s="12"/>
      <c r="BX180" s="12"/>
      <c r="BY180" s="12"/>
      <c r="BZ180" s="12"/>
      <c r="CA180" s="12"/>
      <c r="CB180" s="12"/>
      <c r="CC180" s="12"/>
      <c r="CD180" s="12"/>
    </row>
    <row r="181" spans="1:82" ht="12.75">
      <c r="A181" s="3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</row>
    <row r="182" spans="1:82" ht="12.75">
      <c r="A182" s="3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</row>
    <row r="183" spans="1:82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</row>
    <row r="184" spans="1:82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</row>
    <row r="185" spans="1:82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9"/>
      <c r="Q185" s="10"/>
      <c r="R185" s="10"/>
      <c r="S185" s="10"/>
      <c r="T185" s="10"/>
      <c r="U185" s="10"/>
      <c r="V185" s="11"/>
      <c r="W185" s="846"/>
      <c r="X185" s="847"/>
      <c r="Y185" s="847"/>
      <c r="Z185" s="847"/>
      <c r="AA185" s="847"/>
      <c r="AB185" s="847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</row>
    <row r="186" spans="1:82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</row>
    <row r="187" spans="1:82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</row>
    <row r="188" spans="1:82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</row>
    <row r="189" spans="1:82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</row>
    <row r="190" spans="1:82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</row>
    <row r="191" spans="1:82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</row>
    <row r="192" spans="1:82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</row>
    <row r="193" spans="1:82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</row>
    <row r="194" spans="1:82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</row>
    <row r="195" spans="1:82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</row>
    <row r="196" spans="1:82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</row>
    <row r="197" spans="1:82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</row>
    <row r="198" spans="1:82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</row>
    <row r="199" spans="1:82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</row>
    <row r="200" spans="1:82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</row>
    <row r="201" spans="1:82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</row>
    <row r="202" spans="1:82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</row>
    <row r="203" spans="1:82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</row>
    <row r="204" spans="1:82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</row>
    <row r="205" spans="1:82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</row>
    <row r="206" spans="1:82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</row>
    <row r="207" spans="1:82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</row>
    <row r="208" spans="1:82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</row>
    <row r="209" spans="1:82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</row>
    <row r="210" spans="1:82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</row>
    <row r="211" spans="1:82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</row>
    <row r="212" spans="1:82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</row>
    <row r="213" spans="1:82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</row>
    <row r="214" spans="1:82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</row>
    <row r="215" spans="1:82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</row>
    <row r="216" spans="1:82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</row>
    <row r="217" spans="1:82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</row>
    <row r="218" spans="1:82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</row>
    <row r="219" spans="1:82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</row>
    <row r="220" spans="1:82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</row>
    <row r="221" spans="1:82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</row>
    <row r="222" spans="1:82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</row>
    <row r="223" spans="1:82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</row>
    <row r="224" spans="1:82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</row>
    <row r="225" spans="1:82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</row>
    <row r="226" spans="1:82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</row>
    <row r="227" spans="1:82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</row>
    <row r="228" spans="1:82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</row>
    <row r="229" spans="1:82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</row>
    <row r="230" spans="1:82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</row>
    <row r="231" spans="1:82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</row>
    <row r="232" spans="1:82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</row>
    <row r="233" spans="1:82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</row>
    <row r="234" spans="1:82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</row>
    <row r="235" spans="1:82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</row>
    <row r="236" spans="1:82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</row>
    <row r="237" spans="1:82" ht="12.7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</row>
    <row r="238" spans="1:82" ht="12.7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</row>
    <row r="239" spans="1:82" ht="12.7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</row>
    <row r="240" spans="1:82" ht="12.7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</row>
    <row r="241" spans="1:82" ht="12.7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</row>
    <row r="242" spans="1:82" ht="12.7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</row>
    <row r="243" spans="1:82" ht="12.7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</row>
    <row r="244" spans="1:82" ht="12.7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</row>
    <row r="245" spans="1:82" ht="12.7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</row>
    <row r="246" spans="1:82" ht="12.7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</row>
    <row r="247" spans="1:82" ht="12.7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</row>
    <row r="248" spans="1:82" ht="12.7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</row>
    <row r="249" spans="1:82" ht="12.7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</row>
    <row r="250" spans="1:82" ht="12.7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</row>
    <row r="251" spans="1:82" ht="12.7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</row>
    <row r="252" spans="1:82" ht="12.7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</row>
    <row r="253" spans="1:82" ht="12.7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</row>
    <row r="254" spans="1:82" ht="12.7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</row>
    <row r="255" spans="1:82" ht="12.7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</row>
    <row r="256" spans="1:82" ht="12.7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</row>
    <row r="257" spans="1:82" ht="12.7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</row>
    <row r="258" spans="1:82" ht="12.7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</row>
    <row r="259" spans="1:82" ht="12.7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</row>
    <row r="260" spans="1:82" ht="12.7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</row>
    <row r="261" spans="1:82" ht="12.7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</row>
    <row r="262" spans="1:82" ht="12.7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</row>
    <row r="263" spans="1:82" ht="12.7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</row>
    <row r="264" spans="1:82" ht="12.7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</row>
    <row r="265" spans="1:82" ht="12.7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</row>
    <row r="266" spans="1:82" ht="12.7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</row>
    <row r="267" spans="1:82" ht="12.7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</row>
    <row r="268" spans="1:82" ht="12.7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</row>
    <row r="269" spans="1:82" ht="12.7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</row>
    <row r="270" spans="1:82" ht="12.7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</row>
    <row r="271" spans="1:82" ht="12.7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</row>
    <row r="272" spans="1:82" ht="12.7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</row>
    <row r="273" spans="1:82" ht="12.7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</row>
    <row r="274" spans="1:82" ht="12.7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</row>
    <row r="275" spans="1:82" ht="12.7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</row>
    <row r="276" spans="1:82" ht="12.7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</row>
    <row r="277" spans="1:82" ht="12.7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</row>
    <row r="278" spans="1:82" ht="12.7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</row>
    <row r="279" spans="1:82" ht="12.7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</row>
    <row r="280" spans="1:82" ht="12.7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</row>
    <row r="281" spans="1:82" ht="12.7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</row>
    <row r="282" spans="1:82" ht="12.7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</row>
    <row r="283" spans="1:82" ht="12.7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</row>
    <row r="284" spans="1:82" ht="12.7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</row>
    <row r="285" spans="1:82" ht="12.7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</row>
    <row r="286" spans="1:82" ht="12.7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</row>
    <row r="287" spans="1:82" ht="12.7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</row>
    <row r="288" spans="1:82" ht="12.7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</row>
    <row r="289" spans="1:82" ht="12.7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</row>
    <row r="290" spans="1:82" ht="12.7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</row>
    <row r="291" spans="1:82" ht="12.7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</row>
    <row r="292" spans="1:82" ht="12.7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</row>
    <row r="293" spans="1:82" ht="12.7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</row>
    <row r="294" spans="1:82" ht="12.7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</row>
    <row r="295" spans="1:82" ht="12.7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</row>
    <row r="296" spans="1:82" ht="12.7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</row>
    <row r="297" spans="1:82" ht="12.7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</row>
    <row r="298" spans="1:82" ht="12.7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</row>
    <row r="299" spans="1:82" ht="12.7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</row>
    <row r="300" spans="1:82" ht="12.7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</row>
    <row r="301" spans="1:82" ht="12.7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</row>
    <row r="302" spans="1:82" ht="12.7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</row>
    <row r="303" spans="1:82" ht="12.7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</row>
    <row r="304" spans="1:82" ht="12.7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</row>
    <row r="305" spans="1:82" ht="12.7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</row>
    <row r="306" spans="1:82" ht="12.7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</row>
    <row r="307" spans="1:82" ht="12.7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</row>
    <row r="308" spans="1:82" ht="12.7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</row>
    <row r="309" spans="1:82" ht="12.7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</row>
    <row r="310" spans="1:82" ht="12.7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</row>
    <row r="311" spans="1:82" ht="12.7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</row>
    <row r="312" spans="1:82" ht="12.7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</row>
    <row r="313" spans="1:82" ht="12.7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</row>
    <row r="314" spans="1:82" ht="12.7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</row>
    <row r="315" spans="1:82" ht="12.7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</row>
    <row r="316" spans="1:82" ht="12.7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</row>
    <row r="317" spans="1:82" ht="12.7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</row>
    <row r="318" spans="1:82" ht="12.7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</row>
    <row r="319" spans="1:82" ht="12.7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</row>
    <row r="320" spans="1:82" ht="12.7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</row>
    <row r="321" spans="1:82" ht="12.7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</row>
    <row r="322" spans="1:82" ht="12.7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</row>
    <row r="323" spans="1:82" ht="12.7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</row>
    <row r="324" spans="1:82" ht="12.7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</row>
    <row r="325" spans="1:82" ht="12.7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</row>
    <row r="326" spans="1:82" ht="12.7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</row>
    <row r="327" spans="1:82" ht="12.7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</row>
    <row r="328" spans="1:82" ht="12.7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</row>
    <row r="329" spans="1:82" ht="12.7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</row>
    <row r="330" spans="1:82" ht="12.7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</row>
    <row r="331" spans="1:82" ht="12.7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</row>
    <row r="332" spans="1:82" ht="12.7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</row>
    <row r="333" spans="1:82" ht="12.7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</row>
    <row r="334" spans="1:82" ht="12.7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</row>
    <row r="335" spans="1:82" ht="12.7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</row>
    <row r="336" spans="1:82" ht="12.7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</row>
    <row r="337" spans="1:82" ht="12.7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</row>
    <row r="338" spans="1:82" ht="12.7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</row>
    <row r="339" spans="1:82" ht="12.7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</row>
    <row r="340" spans="1:82" ht="12.7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</row>
    <row r="341" spans="1:82" ht="12.7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</row>
    <row r="342" spans="1:82" ht="12.7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</row>
    <row r="343" spans="1:82" ht="12.7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</row>
    <row r="344" spans="1:82" ht="12.7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</row>
    <row r="345" spans="1:82" ht="12.7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</row>
    <row r="346" spans="1:82" ht="12.7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</row>
    <row r="347" spans="1:82" ht="12.7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</row>
    <row r="348" spans="1:82" ht="12.7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</row>
    <row r="349" spans="1:82" ht="12.7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</row>
    <row r="350" spans="1:82" ht="12.7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</row>
    <row r="351" spans="1:82" ht="12.7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</row>
    <row r="352" spans="1:82" ht="12.7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</row>
    <row r="353" spans="1:82" ht="12.7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</row>
    <row r="354" spans="1:82" ht="12.7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</row>
    <row r="355" spans="1:82" ht="12.7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</row>
    <row r="356" spans="1:82" ht="12.7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</row>
    <row r="357" spans="1:82" ht="12.7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</row>
    <row r="358" spans="1:82" ht="12.7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</row>
    <row r="359" spans="1:82" ht="12.7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</row>
    <row r="360" spans="1:82" ht="12.7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</row>
    <row r="361" spans="1:82" ht="12.7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</row>
    <row r="362" spans="1:82" ht="12.7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</row>
    <row r="363" spans="1:82" ht="12.7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</row>
    <row r="364" spans="1:82" ht="12.7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</row>
    <row r="365" spans="1:82" ht="12.7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</row>
    <row r="366" spans="1:82" ht="12.7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</row>
    <row r="367" spans="1:82" ht="12.7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</row>
    <row r="368" spans="1:82" ht="12.7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</row>
    <row r="369" spans="1:82" ht="12.7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</row>
    <row r="370" spans="1:82" ht="12.7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</row>
  </sheetData>
  <sheetProtection/>
  <mergeCells count="241">
    <mergeCell ref="B63:E63"/>
    <mergeCell ref="B64:E64"/>
    <mergeCell ref="AV4:AW4"/>
    <mergeCell ref="Z4:AA4"/>
    <mergeCell ref="AH4:AI4"/>
    <mergeCell ref="B31:E31"/>
    <mergeCell ref="B30:E30"/>
    <mergeCell ref="AB4:AC4"/>
    <mergeCell ref="AD4:AE4"/>
    <mergeCell ref="AJ4:AK4"/>
    <mergeCell ref="BL4:BM4"/>
    <mergeCell ref="BF4:BG4"/>
    <mergeCell ref="AF4:AG4"/>
    <mergeCell ref="AL4:AM4"/>
    <mergeCell ref="AP4:AQ4"/>
    <mergeCell ref="AT4:AU4"/>
    <mergeCell ref="AN4:AO4"/>
    <mergeCell ref="B16:E16"/>
    <mergeCell ref="H4:I4"/>
    <mergeCell ref="B23:E23"/>
    <mergeCell ref="B3:G3"/>
    <mergeCell ref="BN4:BO4"/>
    <mergeCell ref="AX4:AY4"/>
    <mergeCell ref="AZ4:BA4"/>
    <mergeCell ref="BB4:BC4"/>
    <mergeCell ref="BD4:BE4"/>
    <mergeCell ref="BH4:BI4"/>
    <mergeCell ref="N5:O5"/>
    <mergeCell ref="V5:W5"/>
    <mergeCell ref="N4:O4"/>
    <mergeCell ref="P5:Q5"/>
    <mergeCell ref="P4:Q4"/>
    <mergeCell ref="B29:E29"/>
    <mergeCell ref="J4:K4"/>
    <mergeCell ref="L4:M4"/>
    <mergeCell ref="B22:E22"/>
    <mergeCell ref="B26:E26"/>
    <mergeCell ref="X5:Y5"/>
    <mergeCell ref="AH5:AI5"/>
    <mergeCell ref="F4:F6"/>
    <mergeCell ref="G4:G6"/>
    <mergeCell ref="H5:I5"/>
    <mergeCell ref="R4:S4"/>
    <mergeCell ref="T4:U4"/>
    <mergeCell ref="J5:K5"/>
    <mergeCell ref="V4:W4"/>
    <mergeCell ref="X4:Y4"/>
    <mergeCell ref="AV5:AW5"/>
    <mergeCell ref="AJ5:AK5"/>
    <mergeCell ref="B17:E17"/>
    <mergeCell ref="B20:E20"/>
    <mergeCell ref="Z5:AA5"/>
    <mergeCell ref="AD5:AE5"/>
    <mergeCell ref="AF5:AG5"/>
    <mergeCell ref="R5:S5"/>
    <mergeCell ref="T5:U5"/>
    <mergeCell ref="AB5:AC5"/>
    <mergeCell ref="BQ5:BQ6"/>
    <mergeCell ref="BF5:BG5"/>
    <mergeCell ref="BH5:BI5"/>
    <mergeCell ref="BJ5:BK5"/>
    <mergeCell ref="BN5:BO5"/>
    <mergeCell ref="BL5:BM5"/>
    <mergeCell ref="BP5:BP6"/>
    <mergeCell ref="B88:E88"/>
    <mergeCell ref="B47:E47"/>
    <mergeCell ref="BY63:BY65"/>
    <mergeCell ref="BX63:BX65"/>
    <mergeCell ref="B62:E62"/>
    <mergeCell ref="B53:E53"/>
    <mergeCell ref="B54:E54"/>
    <mergeCell ref="B55:E55"/>
    <mergeCell ref="B56:E56"/>
    <mergeCell ref="B61:E61"/>
    <mergeCell ref="B58:E58"/>
    <mergeCell ref="B60:E60"/>
    <mergeCell ref="A33:E33"/>
    <mergeCell ref="B34:E34"/>
    <mergeCell ref="B52:E52"/>
    <mergeCell ref="B57:E57"/>
    <mergeCell ref="B59:E59"/>
    <mergeCell ref="B46:E46"/>
    <mergeCell ref="B51:E51"/>
    <mergeCell ref="B37:E37"/>
    <mergeCell ref="B95:E95"/>
    <mergeCell ref="B103:E103"/>
    <mergeCell ref="B105:E105"/>
    <mergeCell ref="BD5:BE5"/>
    <mergeCell ref="BB5:BC5"/>
    <mergeCell ref="B28:E28"/>
    <mergeCell ref="B25:E25"/>
    <mergeCell ref="L5:M5"/>
    <mergeCell ref="B15:E15"/>
    <mergeCell ref="B24:E24"/>
    <mergeCell ref="H122:Y122"/>
    <mergeCell ref="B102:E102"/>
    <mergeCell ref="B101:E101"/>
    <mergeCell ref="B89:E89"/>
    <mergeCell ref="B90:E90"/>
    <mergeCell ref="B91:E91"/>
    <mergeCell ref="B93:E93"/>
    <mergeCell ref="B96:E96"/>
    <mergeCell ref="B97:E97"/>
    <mergeCell ref="B94:E94"/>
    <mergeCell ref="B122:E124"/>
    <mergeCell ref="F122:F124"/>
    <mergeCell ref="B114:E114"/>
    <mergeCell ref="B115:E115"/>
    <mergeCell ref="B106:E106"/>
    <mergeCell ref="B109:E109"/>
    <mergeCell ref="B110:E110"/>
    <mergeCell ref="B113:E113"/>
    <mergeCell ref="AJ123:AK123"/>
    <mergeCell ref="AF123:AG123"/>
    <mergeCell ref="B118:E118"/>
    <mergeCell ref="B119:E119"/>
    <mergeCell ref="G122:G124"/>
    <mergeCell ref="P123:Q123"/>
    <mergeCell ref="A121:Y121"/>
    <mergeCell ref="A122:A124"/>
    <mergeCell ref="X123:Y123"/>
    <mergeCell ref="J123:K123"/>
    <mergeCell ref="BJ123:BK123"/>
    <mergeCell ref="AZ123:BA123"/>
    <mergeCell ref="BT122:BU122"/>
    <mergeCell ref="BR122:BS122"/>
    <mergeCell ref="AB123:AC123"/>
    <mergeCell ref="AD123:AE123"/>
    <mergeCell ref="Z122:AS122"/>
    <mergeCell ref="AV122:BA122"/>
    <mergeCell ref="BF122:BG122"/>
    <mergeCell ref="BH122:BQ122"/>
    <mergeCell ref="B129:E129"/>
    <mergeCell ref="B130:E130"/>
    <mergeCell ref="B134:E134"/>
    <mergeCell ref="BW122:BW124"/>
    <mergeCell ref="AP123:AQ123"/>
    <mergeCell ref="AR123:AS123"/>
    <mergeCell ref="AT123:AU123"/>
    <mergeCell ref="BV122:BV124"/>
    <mergeCell ref="BR123:BS123"/>
    <mergeCell ref="BT123:BU123"/>
    <mergeCell ref="AV123:AW123"/>
    <mergeCell ref="AX123:AY123"/>
    <mergeCell ref="B132:E132"/>
    <mergeCell ref="AH123:AI123"/>
    <mergeCell ref="N123:O123"/>
    <mergeCell ref="B133:E133"/>
    <mergeCell ref="Z123:AA123"/>
    <mergeCell ref="L123:M123"/>
    <mergeCell ref="R123:S123"/>
    <mergeCell ref="B127:E127"/>
    <mergeCell ref="B144:E144"/>
    <mergeCell ref="B145:E145"/>
    <mergeCell ref="B131:E131"/>
    <mergeCell ref="BP123:BQ123"/>
    <mergeCell ref="BF123:BG123"/>
    <mergeCell ref="BH123:BI123"/>
    <mergeCell ref="AL123:AM123"/>
    <mergeCell ref="AN123:AO123"/>
    <mergeCell ref="BB123:BC123"/>
    <mergeCell ref="BD123:BE123"/>
    <mergeCell ref="B138:E138"/>
    <mergeCell ref="B139:E139"/>
    <mergeCell ref="B140:E140"/>
    <mergeCell ref="B141:E141"/>
    <mergeCell ref="B142:E142"/>
    <mergeCell ref="B143:E143"/>
    <mergeCell ref="B161:E161"/>
    <mergeCell ref="B162:E162"/>
    <mergeCell ref="B163:E163"/>
    <mergeCell ref="B165:E165"/>
    <mergeCell ref="B154:E154"/>
    <mergeCell ref="B155:E155"/>
    <mergeCell ref="W185:AB185"/>
    <mergeCell ref="B172:E172"/>
    <mergeCell ref="B174:E174"/>
    <mergeCell ref="B175:E175"/>
    <mergeCell ref="B176:E176"/>
    <mergeCell ref="B179:E179"/>
    <mergeCell ref="B180:E180"/>
    <mergeCell ref="B166:E166"/>
    <mergeCell ref="B169:E169"/>
    <mergeCell ref="B12:E12"/>
    <mergeCell ref="B13:E13"/>
    <mergeCell ref="B156:E156"/>
    <mergeCell ref="B157:E157"/>
    <mergeCell ref="B147:E147"/>
    <mergeCell ref="B148:E148"/>
    <mergeCell ref="B149:E149"/>
    <mergeCell ref="B150:E150"/>
    <mergeCell ref="B153:E153"/>
    <mergeCell ref="A2:E2"/>
    <mergeCell ref="B27:E27"/>
    <mergeCell ref="A4:A6"/>
    <mergeCell ref="B4:E6"/>
    <mergeCell ref="B10:E10"/>
    <mergeCell ref="B19:E19"/>
    <mergeCell ref="B21:E21"/>
    <mergeCell ref="B7:E7"/>
    <mergeCell ref="B125:E125"/>
    <mergeCell ref="AP5:AQ5"/>
    <mergeCell ref="B151:E151"/>
    <mergeCell ref="T123:U123"/>
    <mergeCell ref="V123:W123"/>
    <mergeCell ref="H123:I123"/>
    <mergeCell ref="B136:E136"/>
    <mergeCell ref="B137:E137"/>
    <mergeCell ref="B128:E128"/>
    <mergeCell ref="B135:E135"/>
    <mergeCell ref="B126:E126"/>
    <mergeCell ref="B49:E49"/>
    <mergeCell ref="B39:E39"/>
    <mergeCell ref="B38:E38"/>
    <mergeCell ref="BP4:BQ4"/>
    <mergeCell ref="B14:E14"/>
    <mergeCell ref="B8:E8"/>
    <mergeCell ref="B18:E18"/>
    <mergeCell ref="B9:E9"/>
    <mergeCell ref="B11:E11"/>
    <mergeCell ref="AZ5:BA5"/>
    <mergeCell ref="B67:G67"/>
    <mergeCell ref="B68:G68"/>
    <mergeCell ref="B69:G69"/>
    <mergeCell ref="B41:E41"/>
    <mergeCell ref="B43:E43"/>
    <mergeCell ref="B42:E42"/>
    <mergeCell ref="B44:E44"/>
    <mergeCell ref="B50:E50"/>
    <mergeCell ref="A45:E45"/>
    <mergeCell ref="B48:E48"/>
    <mergeCell ref="AZ2:BA2"/>
    <mergeCell ref="B40:E40"/>
    <mergeCell ref="AX5:AY5"/>
    <mergeCell ref="B35:E35"/>
    <mergeCell ref="B32:E32"/>
    <mergeCell ref="AR5:AS5"/>
    <mergeCell ref="AT5:AU5"/>
    <mergeCell ref="B36:E36"/>
    <mergeCell ref="AL5:AM5"/>
    <mergeCell ref="AN5:AO5"/>
  </mergeCells>
  <printOptions/>
  <pageMargins left="1.29" right="0.1968503937007874" top="0.43" bottom="0.11811023622047245" header="0.18" footer="0.15748031496062992"/>
  <pageSetup horizontalDpi="600" verticalDpi="600" orientation="landscape" paperSize="9" scale="50" r:id="rId1"/>
  <rowBreaks count="3" manualBreakCount="3">
    <brk id="71" max="255" man="1"/>
    <brk id="119" max="255" man="1"/>
    <brk id="181" max="255" man="1"/>
  </rowBreaks>
  <colBreaks count="1" manualBreakCount="1">
    <brk id="6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Sergey</cp:lastModifiedBy>
  <cp:lastPrinted>2015-02-07T05:43:27Z</cp:lastPrinted>
  <dcterms:created xsi:type="dcterms:W3CDTF">2009-03-05T14:06:34Z</dcterms:created>
  <dcterms:modified xsi:type="dcterms:W3CDTF">2019-02-19T17:36:09Z</dcterms:modified>
  <cp:category/>
  <cp:version/>
  <cp:contentType/>
  <cp:contentStatus/>
</cp:coreProperties>
</file>