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255" windowWidth="15480" windowHeight="11640" firstSheet="2" activeTab="6"/>
  </bookViews>
  <sheets>
    <sheet name="Сан.ДУ-1" sheetId="1" r:id="rId1"/>
    <sheet name="Сан.ДУ-2" sheetId="2" r:id="rId2"/>
    <sheet name="Сан.ДУ-3" sheetId="3" r:id="rId3"/>
    <sheet name="СВОД САН-КА" sheetId="4" r:id="rId4"/>
    <sheet name="Эл.ДУ-1" sheetId="5" r:id="rId5"/>
    <sheet name="Эл. ДУ-2" sheetId="6" r:id="rId6"/>
    <sheet name="Эл. ДУ-3" sheetId="7" r:id="rId7"/>
    <sheet name="СВОД ЭЛКА" sheetId="8" r:id="rId8"/>
    <sheet name="Рем.стр.ДУ-1" sheetId="9" r:id="rId9"/>
    <sheet name="Рем.стр.ДУ 2" sheetId="10" r:id="rId10"/>
    <sheet name="Рем.стр.ДУ-3" sheetId="11" r:id="rId11"/>
    <sheet name="СВОД.РЕМ.СТР." sheetId="12" r:id="rId12"/>
    <sheet name="ВСЕГО-Сводная" sheetId="13" r:id="rId13"/>
  </sheets>
  <definedNames>
    <definedName name="_xlnm.Print_Area" localSheetId="9">'Рем.стр.ДУ 2'!$A$1:$BN$76</definedName>
    <definedName name="_xlnm.Print_Area" localSheetId="10">'Рем.стр.ДУ-3'!$A$1:$CM$77</definedName>
    <definedName name="_xlnm.Print_Area" localSheetId="0">'Сан.ДУ-1'!$A$1:$X$86</definedName>
    <definedName name="_xlnm.Print_Area" localSheetId="1">'Сан.ДУ-2'!$A$1:$T$88</definedName>
    <definedName name="_xlnm.Print_Area" localSheetId="2">'Сан.ДУ-3'!$A$1:$BU$90</definedName>
    <definedName name="_xlnm.Print_Area" localSheetId="3">'СВОД САН-КА'!$A$2:$M$79</definedName>
    <definedName name="_xlnm.Print_Area" localSheetId="7">'СВОД ЭЛКА'!$A$1:$Q$58</definedName>
    <definedName name="_xlnm.Print_Area" localSheetId="11">'СВОД.РЕМ.СТР.'!$A$1:$P$68</definedName>
    <definedName name="_xlnm.Print_Area" localSheetId="5">'Эл. ДУ-2'!$A$1:$Y$64</definedName>
    <definedName name="_xlnm.Print_Area" localSheetId="6">'Эл. ДУ-3'!$A$1:$BY$71</definedName>
    <definedName name="_xlnm.Print_Area" localSheetId="4">'Эл.ДУ-1'!$A$1:$X$60</definedName>
  </definedNames>
  <calcPr fullCalcOnLoad="1"/>
</workbook>
</file>

<file path=xl/sharedStrings.xml><?xml version="1.0" encoding="utf-8"?>
<sst xmlns="http://schemas.openxmlformats.org/spreadsheetml/2006/main" count="3339" uniqueCount="484">
  <si>
    <t>№ п/п</t>
  </si>
  <si>
    <t>Наименование материалов и работ</t>
  </si>
  <si>
    <t>Ед. изм.</t>
  </si>
  <si>
    <t>1</t>
  </si>
  <si>
    <t>Кол-во всего по домам</t>
  </si>
  <si>
    <t>Стоим. всего по домам</t>
  </si>
  <si>
    <t>Кол-во</t>
  </si>
  <si>
    <t>Стоим. Всего</t>
  </si>
  <si>
    <t>Ду 15</t>
  </si>
  <si>
    <t>м</t>
  </si>
  <si>
    <t>Ду 20</t>
  </si>
  <si>
    <t>Ду 25</t>
  </si>
  <si>
    <t>Ду 32</t>
  </si>
  <si>
    <t>Ду 40</t>
  </si>
  <si>
    <t>Ду 57</t>
  </si>
  <si>
    <t>Ду 76</t>
  </si>
  <si>
    <t>Смена вентилей</t>
  </si>
  <si>
    <t>шт</t>
  </si>
  <si>
    <t xml:space="preserve">Ду 50 </t>
  </si>
  <si>
    <t>Смена задвижек:</t>
  </si>
  <si>
    <t>ДУ 80</t>
  </si>
  <si>
    <t>ДУ 25</t>
  </si>
  <si>
    <t>ДУ 32</t>
  </si>
  <si>
    <t>ДУ 57</t>
  </si>
  <si>
    <t>ДУ 76</t>
  </si>
  <si>
    <t>Смена вентилей:</t>
  </si>
  <si>
    <t xml:space="preserve">   шт</t>
  </si>
  <si>
    <t>Ду 80</t>
  </si>
  <si>
    <t>Смена труб канализации:</t>
  </si>
  <si>
    <t>Ду 50 (полиэтиленовая)</t>
  </si>
  <si>
    <t>ДУ100 (полиэтиленовая )</t>
  </si>
  <si>
    <t>Прочие работы</t>
  </si>
  <si>
    <t>руб</t>
  </si>
  <si>
    <t>Всего стоимость по дому :</t>
  </si>
  <si>
    <t>Стоим.       един.</t>
  </si>
  <si>
    <t>ул.Центральная</t>
  </si>
  <si>
    <t>2-й микрорайон</t>
  </si>
  <si>
    <t>Наименование работ</t>
  </si>
  <si>
    <t>Стоим. ед.</t>
  </si>
  <si>
    <t>Кровля</t>
  </si>
  <si>
    <t>м3</t>
  </si>
  <si>
    <t>м2</t>
  </si>
  <si>
    <t>м/п</t>
  </si>
  <si>
    <t>Фасад</t>
  </si>
  <si>
    <t>Ремонт порогов бетоном</t>
  </si>
  <si>
    <t>Ремонт балконов бетоном</t>
  </si>
  <si>
    <t>Подъезды</t>
  </si>
  <si>
    <t>Изготовление и установка металлических дверей</t>
  </si>
  <si>
    <t>Благоустройство</t>
  </si>
  <si>
    <t>Изготовление и установка скамеек</t>
  </si>
  <si>
    <t>Изготовление и установка столов</t>
  </si>
  <si>
    <t>Всего по дому:</t>
  </si>
  <si>
    <t>ул.Южная</t>
  </si>
  <si>
    <t>ул.Коммунальная</t>
  </si>
  <si>
    <t>Стоим.</t>
  </si>
  <si>
    <t>ул.40 лет Октября</t>
  </si>
  <si>
    <t xml:space="preserve">№ </t>
  </si>
  <si>
    <t>п/п</t>
  </si>
  <si>
    <t xml:space="preserve">Ед. </t>
  </si>
  <si>
    <t>изм.</t>
  </si>
  <si>
    <t>един.</t>
  </si>
  <si>
    <t>всего</t>
  </si>
  <si>
    <t>Стоим-ть</t>
  </si>
  <si>
    <t>ДУ-1</t>
  </si>
  <si>
    <t>ДУ-2</t>
  </si>
  <si>
    <t>ВСЕГО</t>
  </si>
  <si>
    <t>по ДУ-1,2,3</t>
  </si>
  <si>
    <t>Ремонт подъездов</t>
  </si>
  <si>
    <t xml:space="preserve">Смена труб холодной воды </t>
  </si>
  <si>
    <t xml:space="preserve">Смена труб горячей воды </t>
  </si>
  <si>
    <t xml:space="preserve">Смена труб отопления </t>
  </si>
  <si>
    <t>по ДУ 1,2,3</t>
  </si>
  <si>
    <t>Изготовление и установка ковровыбивалки</t>
  </si>
  <si>
    <t>ДУ-3</t>
  </si>
  <si>
    <t>и работ</t>
  </si>
  <si>
    <t xml:space="preserve">Наименование материалов </t>
  </si>
  <si>
    <t>Ремонт отмостки бетоном</t>
  </si>
  <si>
    <t>Ду 89</t>
  </si>
  <si>
    <t>№</t>
  </si>
  <si>
    <t>Наименование</t>
  </si>
  <si>
    <t>Всего</t>
  </si>
  <si>
    <t>Общестроительные виды работ</t>
  </si>
  <si>
    <t>Сантехнические виды работ</t>
  </si>
  <si>
    <t>Электротехнические виды работ</t>
  </si>
  <si>
    <t>Контур заземления</t>
  </si>
  <si>
    <t>2 микрорайон</t>
  </si>
  <si>
    <t>1-ый микрорайон</t>
  </si>
  <si>
    <t>МКР "Молодёжный"</t>
  </si>
  <si>
    <t>58 Б</t>
  </si>
  <si>
    <t>6 А</t>
  </si>
  <si>
    <t>Ремонт кирпичной кладки выступающих частей кровли</t>
  </si>
  <si>
    <t>м.п.</t>
  </si>
  <si>
    <t>Асфальтирование внутридомовых территорий</t>
  </si>
  <si>
    <t>Изготовление и установка карусели</t>
  </si>
  <si>
    <t>Обрамление порога уголком</t>
  </si>
  <si>
    <t>4-й микрорайон</t>
  </si>
  <si>
    <t>Установка пластиковых окон с устройством откосов 1,3*1,4</t>
  </si>
  <si>
    <t>Установка пластиковых окон с устройством откосов 2,25*1,3</t>
  </si>
  <si>
    <t>Установка пластиковых окон с устройством откосов 0,8*1,3</t>
  </si>
  <si>
    <t>Изготовление и установка качели</t>
  </si>
  <si>
    <t>Нулевая шина</t>
  </si>
  <si>
    <t>Заземляющая  шина</t>
  </si>
  <si>
    <t>Динрейка</t>
  </si>
  <si>
    <t>Сжим</t>
  </si>
  <si>
    <t>Пломба</t>
  </si>
  <si>
    <t>Выключатель  проводки</t>
  </si>
  <si>
    <t>Труба полиэтиленовая д.32 мм</t>
  </si>
  <si>
    <t>Распаячная коробка</t>
  </si>
  <si>
    <t>Монтажная коробка</t>
  </si>
  <si>
    <t>Провод АПВ 1х16</t>
  </si>
  <si>
    <t>Кабель АВВГ 5х16</t>
  </si>
  <si>
    <t>Коробка проходная распределительная</t>
  </si>
  <si>
    <t>2 МКР</t>
  </si>
  <si>
    <t>ВСЕГО ПО ДОМУ:</t>
  </si>
  <si>
    <t>Итого:</t>
  </si>
  <si>
    <t>Изготовление и установка урн</t>
  </si>
  <si>
    <t>58 А</t>
  </si>
  <si>
    <t>58 В</t>
  </si>
  <si>
    <t>ДУ-89</t>
  </si>
  <si>
    <t>Ду 50</t>
  </si>
  <si>
    <t>Устройство поручней из труб</t>
  </si>
  <si>
    <t>Заделка межпанельных швов и трещин в  стенах мастикой</t>
  </si>
  <si>
    <t>Установка деревянных дверных блоков с уст-ом откосов</t>
  </si>
  <si>
    <t>2микрорайон</t>
  </si>
  <si>
    <t>4микрорайон</t>
  </si>
  <si>
    <t xml:space="preserve">ул.Шоссейная </t>
  </si>
  <si>
    <t>24а</t>
  </si>
  <si>
    <t xml:space="preserve">ул.Шоссейная  </t>
  </si>
  <si>
    <t>ул. Флотская</t>
  </si>
  <si>
    <t xml:space="preserve">ул.^Б-Садовая </t>
  </si>
  <si>
    <t>ул.Гагарина</t>
  </si>
  <si>
    <t>ул.Дачная</t>
  </si>
  <si>
    <t>Устройство ограждений из труб</t>
  </si>
  <si>
    <t>1мкр</t>
  </si>
  <si>
    <t>ул Шоссейная</t>
  </si>
  <si>
    <t>ДУ 1</t>
  </si>
  <si>
    <t>кол-во</t>
  </si>
  <si>
    <t>ДУ 3</t>
  </si>
  <si>
    <t>Ду 50  ПЭ</t>
  </si>
  <si>
    <t>п/м</t>
  </si>
  <si>
    <t>Установка шлагбаума</t>
  </si>
  <si>
    <t>1 мкр</t>
  </si>
  <si>
    <t>Ремонт рулонной кровли в 1 слой с примыканиями</t>
  </si>
  <si>
    <t xml:space="preserve">Штукатурка вентшахт, парапетов, тамбуров </t>
  </si>
  <si>
    <t>Провод ПВ 1х4 (коммутация щитов)</t>
  </si>
  <si>
    <t>Кабель - канал 20 х 20 мм</t>
  </si>
  <si>
    <t>ВСЕГО по ДУ</t>
  </si>
  <si>
    <t>ВСЕГО  по  ДУ</t>
  </si>
  <si>
    <t>стоим. всего</t>
  </si>
  <si>
    <t>ДУ 100 (полиэтиленовая )</t>
  </si>
  <si>
    <t>ДУ 100 (чугунная)</t>
  </si>
  <si>
    <t>Всего по плану</t>
  </si>
  <si>
    <t>Всего по дому</t>
  </si>
  <si>
    <t>Теплоизоляция трубопроводов</t>
  </si>
  <si>
    <t>Ду100 (чугунная)</t>
  </si>
  <si>
    <t>ВСЕГО по плану:</t>
  </si>
  <si>
    <t>руб.</t>
  </si>
  <si>
    <t>Прочие работы:</t>
  </si>
  <si>
    <t xml:space="preserve">Кол-во </t>
  </si>
  <si>
    <t>Стоимость</t>
  </si>
  <si>
    <t>Всего по плану:</t>
  </si>
  <si>
    <t>Ду 100 (чугунная)</t>
  </si>
  <si>
    <t>Ремонт штукатурки цоколя (порогов)</t>
  </si>
  <si>
    <t>Автомат  трёхполюсный - 63А</t>
  </si>
  <si>
    <t>Автомат  однополюсный - 25А</t>
  </si>
  <si>
    <t>Автомат  двухполюсный - 32А</t>
  </si>
  <si>
    <t>Гофра Ф -16, 32</t>
  </si>
  <si>
    <t>Пробивка штрабы</t>
  </si>
  <si>
    <t>Заделка штрабы</t>
  </si>
  <si>
    <t>Установка металлического козырька над балконом 5,9-х этажей</t>
  </si>
  <si>
    <t>Установка металлич. козырька над балконом 5,9-х этажей</t>
  </si>
  <si>
    <t>Всего по плану :</t>
  </si>
  <si>
    <t>Ду 50 ( ПВХ)</t>
  </si>
  <si>
    <t>Ду 50 (ПВХ)</t>
  </si>
  <si>
    <t>73 А</t>
  </si>
  <si>
    <t>ул. Гагарина</t>
  </si>
  <si>
    <t>Автомат 3П-100А</t>
  </si>
  <si>
    <t>Лампа накаливания</t>
  </si>
  <si>
    <t>Кабель ВВГп 2 х 2,5</t>
  </si>
  <si>
    <t>Кабель ВВГп 3х1,5</t>
  </si>
  <si>
    <t>Кабель ВВГп 3х4</t>
  </si>
  <si>
    <t>Светильник НПП - 1101  таблетка</t>
  </si>
  <si>
    <t>шт.</t>
  </si>
  <si>
    <t>Спил деревьев</t>
  </si>
  <si>
    <t>Устройство щебёночного покрытия</t>
  </si>
  <si>
    <t>Установка придомового ограждения с кирпичн. столбами</t>
  </si>
  <si>
    <t>Устройство щебеночного покрытия</t>
  </si>
  <si>
    <t>Изготовление и установка песочниц с грибком</t>
  </si>
  <si>
    <t>Устройство металлических козырьков над лоджиями</t>
  </si>
  <si>
    <t>4 МКР</t>
  </si>
  <si>
    <t>Щит учёта ЩМП-500*640*140</t>
  </si>
  <si>
    <t>Бокс распределительный (щит)</t>
  </si>
  <si>
    <t>Светильн.НБО-23-100</t>
  </si>
  <si>
    <t>Прожектор светодиодный 50вт</t>
  </si>
  <si>
    <t>Ду57 бесшовные</t>
  </si>
  <si>
    <t>Ду76 бесшовные</t>
  </si>
  <si>
    <t>Ду 89 бесшовные</t>
  </si>
  <si>
    <t>Установка пластиковых окон с устройством откосов 2,5*1,3</t>
  </si>
  <si>
    <t xml:space="preserve">Покраска поверхностей фасада масляной краской  </t>
  </si>
  <si>
    <t xml:space="preserve">Покраска поверхностей фасада акриловой  краской  </t>
  </si>
  <si>
    <t>Установка пластиковых дверей ПВХ с откосами</t>
  </si>
  <si>
    <t>Покраска поверхностей фасада акриловой краской</t>
  </si>
  <si>
    <t>Покраска поверхностей фасада масляной краской</t>
  </si>
  <si>
    <t>Устройство полов из плитки в подъездах</t>
  </si>
  <si>
    <t>Щит этажный учёта ЩУ-3/1-1-74 У/310*300*150</t>
  </si>
  <si>
    <t>Бокс распределительный(щит)</t>
  </si>
  <si>
    <t>Светильник НБО 23 100</t>
  </si>
  <si>
    <t>Светильник НБО -23-100</t>
  </si>
  <si>
    <t>Прожектор светодиодный 50 вт</t>
  </si>
  <si>
    <t>Устройство пола из плитки в подъездах</t>
  </si>
  <si>
    <t>1 столб</t>
  </si>
  <si>
    <t xml:space="preserve">Устройстро придомового ограждения из кирпичных столбов </t>
  </si>
  <si>
    <t>1столб</t>
  </si>
  <si>
    <t>Изготовление и установка декоративной изгороди</t>
  </si>
  <si>
    <t>Установка придомового ограждения из кирпичных столбов</t>
  </si>
  <si>
    <t>Трансформатор тока ТТ -0,6643  150/5</t>
  </si>
  <si>
    <t>ДУ 2</t>
  </si>
  <si>
    <t>Ду 57  бесшовные</t>
  </si>
  <si>
    <t>Ду 76  бесшовные</t>
  </si>
  <si>
    <t>Ду 89  бесшовные</t>
  </si>
  <si>
    <t>24 А</t>
  </si>
  <si>
    <t>Установка почтовых ящиков ( 1ящик на квартиру)</t>
  </si>
  <si>
    <t>Кирпичная кладка  (автовышка)</t>
  </si>
  <si>
    <t>Кирпичная кладка (автовышка)</t>
  </si>
  <si>
    <t>Облицовка  порогов плиткой</t>
  </si>
  <si>
    <t>Облицовка порогов плиткой</t>
  </si>
  <si>
    <t>Устройство мелких покрытий  оцинкованной сталью(отлива)</t>
  </si>
  <si>
    <t>Установка почтовых ящиков ( 1 ящик на квартиру)</t>
  </si>
  <si>
    <t>Установка почтовых ящиков (1 ящик на квартиру)</t>
  </si>
  <si>
    <t xml:space="preserve">Установка домофона в подъезде </t>
  </si>
  <si>
    <t>Директор ООО "СЕЗ"                                      М.Ф.Пивоваров</t>
  </si>
  <si>
    <t>Директор ООО"СЕЗ"                                 М.Ф.Пивоваров</t>
  </si>
  <si>
    <t>Управляющая компания</t>
  </si>
  <si>
    <t>Директор ООО "СЕЗ"                                       От имени собственника</t>
  </si>
  <si>
    <t>_________Пивоваров М.Ф.                                ____________</t>
  </si>
  <si>
    <t>Сантехнические работы  ДУ-1 на 2017 год</t>
  </si>
  <si>
    <t>Дополнительные работы за 2016 год</t>
  </si>
  <si>
    <t>Сантехнические работы по ДУ-2 на 2017 год.</t>
  </si>
  <si>
    <t>Сантехнические работы по ДУ - 3  на 2017 год.</t>
  </si>
  <si>
    <t>Текущий ремонт электроосвещения по ДУ-1 на 2017 год</t>
  </si>
  <si>
    <t>Дополнительные работы за 2016год</t>
  </si>
  <si>
    <t>Текущий ремонт электроосвещения по ДУ-3 на 2017 год</t>
  </si>
  <si>
    <t>Ремонтно-строительные работы ДУ-1 2017 год.</t>
  </si>
  <si>
    <t>Ремонтно-строительные работы ДУ-3  на 2017 год.</t>
  </si>
  <si>
    <t>Текущий ремонт электроосвещения ДУ-2 на 2017 год</t>
  </si>
  <si>
    <t>Сводный план тек ремонта  электроосвещ по ДУ- 1,2,3 на 2017год</t>
  </si>
  <si>
    <t>Дополнительные работы  за 2016 год</t>
  </si>
  <si>
    <t>Ремонтно-строительные работы ДУ-2  на 2017 год.</t>
  </si>
  <si>
    <t>Сводный план ремонтно-строительных работ по ДУ 1,2,3 на 2017год.</t>
  </si>
  <si>
    <t>Сводный план текущего ремонта сантехнических работ на 2017год</t>
  </si>
  <si>
    <t>Трансформатор тока ТТ 150/5 Т066 43</t>
  </si>
  <si>
    <t>Эл.счетчик 3ф. У 76803 В</t>
  </si>
  <si>
    <t>Эл.счетчик 1ф Меркурий 201.5</t>
  </si>
  <si>
    <t>ЩРС 1-01-5-5443-001   5х100 (1620х340х520)</t>
  </si>
  <si>
    <t>Датчик движения  ДДС-04</t>
  </si>
  <si>
    <t>Фотореле  ФР 602</t>
  </si>
  <si>
    <t>Лампа светодиодная СДЛ  Е-27  Onlain 7 вт</t>
  </si>
  <si>
    <t>Хомут дюбель  ХД   7х150</t>
  </si>
  <si>
    <t>КФК  12471   (4110х10)</t>
  </si>
  <si>
    <t>Кабель ВВГп 4 х 4</t>
  </si>
  <si>
    <t>КФК   12476    (4160х60)</t>
  </si>
  <si>
    <t xml:space="preserve"> 2 МКР</t>
  </si>
  <si>
    <t>Щит учёта  ЩУ-3/1-1-74 У/400*450*150</t>
  </si>
  <si>
    <t>Трансформатор тока ТТ  150/5  Т-06643</t>
  </si>
  <si>
    <t>Эл.счетчик 3ф  У 76803 В</t>
  </si>
  <si>
    <t>Эл.счетчик  1ф  Меркурий 201.5</t>
  </si>
  <si>
    <t>ЩРС 1-01-5-5443-001  5х100  (1620х340х520)</t>
  </si>
  <si>
    <t>Датчик движения  ДДС - 04</t>
  </si>
  <si>
    <t>Лампа светодиодная СДЛ   Е-27  Onlain 7 вт</t>
  </si>
  <si>
    <t>Хомут дюбель ХД 7х150</t>
  </si>
  <si>
    <t>КФК  12471 (4110х10)</t>
  </si>
  <si>
    <t>КФК  12476  (4160х60)</t>
  </si>
  <si>
    <t xml:space="preserve">ул.Южная </t>
  </si>
  <si>
    <t>58А</t>
  </si>
  <si>
    <t>58Б</t>
  </si>
  <si>
    <t>58В</t>
  </si>
  <si>
    <t>Щит учёта ЩУ-3/1-1-74  У 400*450*150</t>
  </si>
  <si>
    <t>Трансформатор токаТТ  150/5   Т 066 43</t>
  </si>
  <si>
    <t>Эл.счетчик 1 ф  Меркурий 201.5</t>
  </si>
  <si>
    <t>ЩРС 1-01-5-5443-0015х100 (1620х340х520)</t>
  </si>
  <si>
    <t>Датчик движения ДДС - 04</t>
  </si>
  <si>
    <t>Фотореле ФР 602</t>
  </si>
  <si>
    <t>Лампа светодиодная СДЛ Е-27   Onlain 7 вт</t>
  </si>
  <si>
    <t>КФК 12471  (4110х10)</t>
  </si>
  <si>
    <t>КФК 12476 ( 4160х60)</t>
  </si>
  <si>
    <t>Прожектор  светодиодный 50 вт</t>
  </si>
  <si>
    <t>мкр Молодежный</t>
  </si>
  <si>
    <t>ул. Южная</t>
  </si>
  <si>
    <t>Щит учета ЩУ-3/1-1-74 У/400*450*150 ( 3х-ф)</t>
  </si>
  <si>
    <t>Эл.счетчик 3ф.  У76803 в</t>
  </si>
  <si>
    <t>Эл.счетчик 1ф. Меркурий 201,5</t>
  </si>
  <si>
    <t>ЩРС 1-01-5-5443-0015</t>
  </si>
  <si>
    <t>Лампа светодиодная СДЛ Е -27 Onlain 7 вт</t>
  </si>
  <si>
    <t>Хомут дюбель  ХД 7х150</t>
  </si>
  <si>
    <t>КФК 12471 (4110х10)</t>
  </si>
  <si>
    <t>КФК 12476 (4160х60)</t>
  </si>
  <si>
    <t>Светильник НПП - 1101 таблетка</t>
  </si>
  <si>
    <t>Ду40 бесшовные</t>
  </si>
  <si>
    <t xml:space="preserve">Ду 57бесшовные </t>
  </si>
  <si>
    <t>Ду 76 бесшовные</t>
  </si>
  <si>
    <t>Масляная окраска труб</t>
  </si>
  <si>
    <t>Ду 57 бесшовные</t>
  </si>
  <si>
    <t>Ду 50  ПНД</t>
  </si>
  <si>
    <t>Ду 50  (затвор)</t>
  </si>
  <si>
    <t>Устройство желобов на козырьках с воронкой и сливн. трубой</t>
  </si>
  <si>
    <t>Устройство мелких покрыт.оцинков.сталью(отлива) с вышкой</t>
  </si>
  <si>
    <t>Устр-во  козырьков из профлиста по металлическому каркасу</t>
  </si>
  <si>
    <t>Обшивка порогов листовой сталью с покраской</t>
  </si>
  <si>
    <t>Устройство желобов на козырьках с воронкой и сливной трубой</t>
  </si>
  <si>
    <t>Устройство желобов на козырьках простых</t>
  </si>
  <si>
    <t>Устройство мелких покрытий  оцинкованной сталью (отлива)</t>
  </si>
  <si>
    <t>Устр-во козырьков из профлиста по деревянному каркасу</t>
  </si>
  <si>
    <t>Устр-во козырьков из профлиста по металлическому каркасу</t>
  </si>
  <si>
    <t>Устр-во  козырьков из профлиста по деревянному каркасу</t>
  </si>
  <si>
    <t>Побелка фасада (цоколя)</t>
  </si>
  <si>
    <t>Штукатурка  стен фасада</t>
  </si>
  <si>
    <t>Окраска металлических  дверей и т.д.</t>
  </si>
  <si>
    <t>Окраска металлических дверей и т.д.</t>
  </si>
  <si>
    <t>Установка домофонов в подъезде</t>
  </si>
  <si>
    <t>Установка и изготовление  декоративной изгороди</t>
  </si>
  <si>
    <t>Устр-во мелких покрытий оцинкованной сталью(отлива)</t>
  </si>
  <si>
    <t>Устр-во мелких покрыт.оцинков. сталью(отлива) с вышкой</t>
  </si>
  <si>
    <t>Устр-во желобов на козырьках с воронкой и сливн.трубой</t>
  </si>
  <si>
    <t>Устр-во желобов на козырьках простых</t>
  </si>
  <si>
    <t>Устр-во козырьков из профлиста по дерев.каркасу</t>
  </si>
  <si>
    <t>Устр-во козырьков из профлиста по металлич.каркасу</t>
  </si>
  <si>
    <t>Побелка  стен фасада</t>
  </si>
  <si>
    <t>Штукатурка стен фасада</t>
  </si>
  <si>
    <t>Устан-ка пластиковых окон с устройством откосов 2,25*1,3</t>
  </si>
  <si>
    <t>Установка и изготовление декоративной изгороди</t>
  </si>
  <si>
    <t>Устройство желобов на козырьках с воронкой и сливн.трубой</t>
  </si>
  <si>
    <t>Устр-во мелких покрытий оцинков. сталью (отлива) с вышкой</t>
  </si>
  <si>
    <t>Побелка стен фасада</t>
  </si>
  <si>
    <t xml:space="preserve">Окраска металлических (поверхностей)  сантехнических труб </t>
  </si>
  <si>
    <t>Окраска металлических (поверхностей )сантехнических  труб</t>
  </si>
  <si>
    <t xml:space="preserve">Окраска металлических (поверхностей)сантехнических труб </t>
  </si>
  <si>
    <t>Датчик движения  ДДП-02</t>
  </si>
  <si>
    <t>Датчик движения ДДП - 02</t>
  </si>
  <si>
    <t>Датчик движения  ДДП- 02</t>
  </si>
  <si>
    <t>Датчик движения  ДДП-02 (потолочный)</t>
  </si>
  <si>
    <t>Датчик движения  ДДС-04 (настенный)</t>
  </si>
  <si>
    <t>Изготовление и установка горки</t>
  </si>
  <si>
    <t>Окраска сантехнических труб в подвале</t>
  </si>
  <si>
    <t>м п</t>
  </si>
  <si>
    <t xml:space="preserve">м п </t>
  </si>
  <si>
    <t>Монтаж грязевиков</t>
  </si>
  <si>
    <t>Монтаж  грязевиков</t>
  </si>
  <si>
    <t>Кровля подвал тамб(профнаст+фанера)стены,фартук с обреш</t>
  </si>
  <si>
    <t>Кровля подвал тамб(профнаст+фанера)стен,фартук с обреш</t>
  </si>
  <si>
    <t>Установка подоконной доски ПВХ в подъездах</t>
  </si>
  <si>
    <t>Установка подоконной доски ПВХ в подездах</t>
  </si>
  <si>
    <t>Обшивка стен порогов  профлистом по металлическому каркасу</t>
  </si>
  <si>
    <t>Обшивка стен порогов профлистом по металлич каркасу</t>
  </si>
  <si>
    <t>Сводный план текущего ремонта  на 2017 год ( с долгом за 2016 год)</t>
  </si>
  <si>
    <t>Сводный план текущего ремонта  на 2017 год</t>
  </si>
  <si>
    <t>Приложение №4/3</t>
  </si>
  <si>
    <t>к Соглашению № 3</t>
  </si>
  <si>
    <t>от 15.01.2017года</t>
  </si>
  <si>
    <t>к Договору № 1/1</t>
  </si>
  <si>
    <t>от 01.01.2013г.</t>
  </si>
  <si>
    <t>к Договору № 1/4</t>
  </si>
  <si>
    <t>к Договору № 1/5</t>
  </si>
  <si>
    <t>к Договору № 1/7</t>
  </si>
  <si>
    <t>к Договору № 1/9</t>
  </si>
  <si>
    <t>к Договору № 1/17</t>
  </si>
  <si>
    <t>к Договору № 1/20</t>
  </si>
  <si>
    <t>Директор ООО "СЕЗ"                                                     М.Ф.Пивоваров</t>
  </si>
  <si>
    <t>Приложение 4/3</t>
  </si>
  <si>
    <t>от 15.01.2017 года</t>
  </si>
  <si>
    <t>от 01.01.2013года</t>
  </si>
  <si>
    <t>(в новой редакции</t>
  </si>
  <si>
    <t>от 01.01.2014 года)</t>
  </si>
  <si>
    <t>к Договору № 1/2</t>
  </si>
  <si>
    <t>к Договору № 1/3</t>
  </si>
  <si>
    <t>к Договору № 1/6</t>
  </si>
  <si>
    <t>к Договору № 1/8</t>
  </si>
  <si>
    <t>к Договору № 1/11</t>
  </si>
  <si>
    <t>к Договору № 1/12</t>
  </si>
  <si>
    <t>к Договору № 1/13</t>
  </si>
  <si>
    <t>к Договору № 1/14</t>
  </si>
  <si>
    <t>к Договору № 1/15</t>
  </si>
  <si>
    <t>к Договору № 1/16</t>
  </si>
  <si>
    <t>к Договору № 1/18</t>
  </si>
  <si>
    <t>к Договору № 1/19</t>
  </si>
  <si>
    <t>к Договору № 1/21</t>
  </si>
  <si>
    <t>к Договору № 1/25</t>
  </si>
  <si>
    <t>к Договору № 1/26</t>
  </si>
  <si>
    <t>к Договору № 1/27</t>
  </si>
  <si>
    <t>к Договору № 1/28</t>
  </si>
  <si>
    <t>к Договору № 1/29</t>
  </si>
  <si>
    <t>к Договору № 1/30</t>
  </si>
  <si>
    <t>к Договору № 1/31</t>
  </si>
  <si>
    <t>к Договору № 1/32</t>
  </si>
  <si>
    <t>к Договору № 1/33</t>
  </si>
  <si>
    <t>к Договору № 1/34</t>
  </si>
  <si>
    <t>Приложение № 4/3</t>
  </si>
  <si>
    <t>к Договору № М/6</t>
  </si>
  <si>
    <t>от 01.01.2014года)</t>
  </si>
  <si>
    <t>к Договору № М/16</t>
  </si>
  <si>
    <t>к Договору № М/23</t>
  </si>
  <si>
    <t>к Договору № Ю/22</t>
  </si>
  <si>
    <t>к Договору № Ю/34</t>
  </si>
  <si>
    <t>к Договору № Ю/42</t>
  </si>
  <si>
    <t>к Договору № Ю/58</t>
  </si>
  <si>
    <t>к Договору № Ю/58А</t>
  </si>
  <si>
    <t>к Договору № Ю/58Б</t>
  </si>
  <si>
    <t>к Договору № Ю/58В</t>
  </si>
  <si>
    <t>к Договору № Ю/73А</t>
  </si>
  <si>
    <t>к Договору № К/1</t>
  </si>
  <si>
    <t>к Договору № К/3</t>
  </si>
  <si>
    <t>к Договору № К/6</t>
  </si>
  <si>
    <t>к Договору № К/6А</t>
  </si>
  <si>
    <t>к Договору № К/8</t>
  </si>
  <si>
    <t>к Договору № Ц/9</t>
  </si>
  <si>
    <t>к Договору № Ц/11</t>
  </si>
  <si>
    <t>к Договору № Ц/13</t>
  </si>
  <si>
    <t>к Договору № Ц/15</t>
  </si>
  <si>
    <t>к Договору № Ц/17</t>
  </si>
  <si>
    <t>к Договору № Ц/19</t>
  </si>
  <si>
    <t>к Договору № Ц/30</t>
  </si>
  <si>
    <t>к Договору № 40лО/1</t>
  </si>
  <si>
    <t>к Договору № 40 лО/2</t>
  </si>
  <si>
    <t>к Договору № 40лО/3</t>
  </si>
  <si>
    <t>к Договору № 40л/4</t>
  </si>
  <si>
    <t>к Договору № 40лО/5</t>
  </si>
  <si>
    <t>От имени собственников</t>
  </si>
  <si>
    <t xml:space="preserve">От имени собственников                                   </t>
  </si>
  <si>
    <t>к Соглашению №3</t>
  </si>
  <si>
    <t>от01.01.2014года)</t>
  </si>
  <si>
    <t>к договору № Ю/58</t>
  </si>
  <si>
    <t>к договору № Ю/58А</t>
  </si>
  <si>
    <t>к договору № Ю/58Б</t>
  </si>
  <si>
    <t>к договору № Ю/58В</t>
  </si>
  <si>
    <t>к договору № Ю/34</t>
  </si>
  <si>
    <t>к договору № Ц/13</t>
  </si>
  <si>
    <t>к договору № Ц/17</t>
  </si>
  <si>
    <t>От имени собственника</t>
  </si>
  <si>
    <t>от 01.01.2014г.)</t>
  </si>
  <si>
    <t>от 01.01.2014г).</t>
  </si>
  <si>
    <t>к Договору № 2/1</t>
  </si>
  <si>
    <t xml:space="preserve">(в новой редакции </t>
  </si>
  <si>
    <t>к Договору № 2/2</t>
  </si>
  <si>
    <t>к Договору № 2/3</t>
  </si>
  <si>
    <t>к Договору № 2/4</t>
  </si>
  <si>
    <t>к Договору № 2/5</t>
  </si>
  <si>
    <t>к Договору № 2/6</t>
  </si>
  <si>
    <t>к Договору № 2/7</t>
  </si>
  <si>
    <t>к Договору № 2/8</t>
  </si>
  <si>
    <t>к Договору № 2/9</t>
  </si>
  <si>
    <t>к Договору № 2/10</t>
  </si>
  <si>
    <t>к Договору № 2/11</t>
  </si>
  <si>
    <t>к Договору № 2/12</t>
  </si>
  <si>
    <t>к Договору № 2/13</t>
  </si>
  <si>
    <t>к Договору № 2/14</t>
  </si>
  <si>
    <t>к Договору № 2/15</t>
  </si>
  <si>
    <t>к Договору № 2/16</t>
  </si>
  <si>
    <t>к Договору № 2/17</t>
  </si>
  <si>
    <t>к Договору № 2/18</t>
  </si>
  <si>
    <t>к Договору № 2/19</t>
  </si>
  <si>
    <t>к Договору № 2/20</t>
  </si>
  <si>
    <t>к Договору № 2/21</t>
  </si>
  <si>
    <t>к Договору № 2/22</t>
  </si>
  <si>
    <t>к Договору № 2/23</t>
  </si>
  <si>
    <t>к Договору № 2/24</t>
  </si>
  <si>
    <t>к Договору № 2/25</t>
  </si>
  <si>
    <t>к Договору № 4/27</t>
  </si>
  <si>
    <t>к Договору № 4/28</t>
  </si>
  <si>
    <t>к Договору № 4/29</t>
  </si>
  <si>
    <t>к Договору № 4/30</t>
  </si>
  <si>
    <t>к Договору № 4/31</t>
  </si>
  <si>
    <t>к Договору № Ш/24А</t>
  </si>
  <si>
    <t>к Договору № Ш/16</t>
  </si>
  <si>
    <t>к Договору № Г/7</t>
  </si>
  <si>
    <t>к Соглашению№3</t>
  </si>
  <si>
    <t>Директор ООО "СЕЗ"                                              М.Ф.Пивоваров</t>
  </si>
  <si>
    <t>к Договору № Ш/18</t>
  </si>
  <si>
    <t>к Договору № БС/51</t>
  </si>
  <si>
    <t>к Договору № БС/53</t>
  </si>
  <si>
    <t>к Договору № БС/55</t>
  </si>
  <si>
    <t>к Договору № БС/57</t>
  </si>
  <si>
    <t>к Договору № Ф/3</t>
  </si>
  <si>
    <t>к Договору № Д/2</t>
  </si>
  <si>
    <t>Масляная окраска труб ограждения</t>
  </si>
  <si>
    <t>Масляная окраска труб в подвале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</si>
</sst>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i/>
      <sz val="12"/>
      <name val="Arial Cyr"/>
      <family val="0"/>
    </font>
    <font>
      <b/>
      <i/>
      <sz val="14"/>
      <name val="Arial Cyr"/>
      <family val="0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0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3" fillId="0" borderId="11" xfId="0" applyFont="1" applyBorder="1" applyAlignment="1">
      <alignment wrapText="1"/>
    </xf>
    <xf numFmtId="0" fontId="3" fillId="24" borderId="11" xfId="0" applyFont="1" applyFill="1" applyBorder="1" applyAlignment="1">
      <alignment wrapText="1"/>
    </xf>
    <xf numFmtId="0" fontId="4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0" fontId="3" fillId="25" borderId="0" xfId="0" applyFont="1" applyFill="1" applyBorder="1" applyAlignment="1">
      <alignment/>
    </xf>
    <xf numFmtId="1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0" fillId="25" borderId="0" xfId="0" applyFill="1" applyBorder="1" applyAlignment="1">
      <alignment/>
    </xf>
    <xf numFmtId="1" fontId="8" fillId="25" borderId="0" xfId="0" applyNumberFormat="1" applyFont="1" applyFill="1" applyBorder="1" applyAlignment="1">
      <alignment horizontal="left" indent="2"/>
    </xf>
    <xf numFmtId="0" fontId="12" fillId="0" borderId="0" xfId="0" applyFont="1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 quotePrefix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1" fillId="0" borderId="20" xfId="0" applyFont="1" applyBorder="1" applyAlignment="1" quotePrefix="1">
      <alignment horizontal="center"/>
    </xf>
    <xf numFmtId="0" fontId="11" fillId="0" borderId="21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22" xfId="0" applyBorder="1" applyAlignment="1">
      <alignment wrapText="1"/>
    </xf>
    <xf numFmtId="0" fontId="0" fillId="24" borderId="0" xfId="0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 quotePrefix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24" borderId="30" xfId="0" applyFill="1" applyBorder="1" applyAlignment="1">
      <alignment/>
    </xf>
    <xf numFmtId="9" fontId="0" fillId="24" borderId="23" xfId="57" applyFont="1" applyFill="1" applyBorder="1" applyAlignment="1">
      <alignment/>
    </xf>
    <xf numFmtId="0" fontId="14" fillId="0" borderId="19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9" fontId="0" fillId="24" borderId="35" xfId="57" applyFont="1" applyFill="1" applyBorder="1" applyAlignment="1">
      <alignment wrapText="1"/>
    </xf>
    <xf numFmtId="0" fontId="0" fillId="0" borderId="36" xfId="0" applyBorder="1" applyAlignment="1">
      <alignment/>
    </xf>
    <xf numFmtId="0" fontId="6" fillId="0" borderId="0" xfId="0" applyFont="1" applyBorder="1" applyAlignment="1" quotePrefix="1">
      <alignment/>
    </xf>
    <xf numFmtId="0" fontId="0" fillId="24" borderId="37" xfId="0" applyFill="1" applyBorder="1" applyAlignment="1">
      <alignment wrapText="1"/>
    </xf>
    <xf numFmtId="0" fontId="11" fillId="0" borderId="38" xfId="0" applyFont="1" applyBorder="1" applyAlignment="1">
      <alignment horizontal="center"/>
    </xf>
    <xf numFmtId="0" fontId="11" fillId="0" borderId="37" xfId="0" applyFont="1" applyBorder="1" applyAlignment="1" quotePrefix="1">
      <alignment horizontal="center"/>
    </xf>
    <xf numFmtId="0" fontId="0" fillId="25" borderId="0" xfId="0" applyFill="1" applyAlignment="1">
      <alignment/>
    </xf>
    <xf numFmtId="0" fontId="3" fillId="24" borderId="11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wrapText="1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8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11" fillId="24" borderId="0" xfId="0" applyFont="1" applyFill="1" applyBorder="1" applyAlignment="1">
      <alignment/>
    </xf>
    <xf numFmtId="1" fontId="0" fillId="24" borderId="0" xfId="0" applyNumberFormat="1" applyFill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1" fillId="24" borderId="19" xfId="0" applyFont="1" applyFill="1" applyBorder="1" applyAlignment="1">
      <alignment/>
    </xf>
    <xf numFmtId="0" fontId="11" fillId="24" borderId="42" xfId="0" applyFont="1" applyFill="1" applyBorder="1" applyAlignment="1">
      <alignment horizontal="center"/>
    </xf>
    <xf numFmtId="0" fontId="11" fillId="24" borderId="12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1" fontId="11" fillId="24" borderId="12" xfId="0" applyNumberFormat="1" applyFont="1" applyFill="1" applyBorder="1" applyAlignment="1">
      <alignment/>
    </xf>
    <xf numFmtId="0" fontId="3" fillId="24" borderId="11" xfId="0" applyFont="1" applyFill="1" applyBorder="1" applyAlignment="1" quotePrefix="1">
      <alignment horizontal="center" wrapText="1"/>
    </xf>
    <xf numFmtId="0" fontId="0" fillId="24" borderId="43" xfId="0" applyFill="1" applyBorder="1" applyAlignment="1">
      <alignment/>
    </xf>
    <xf numFmtId="0" fontId="14" fillId="24" borderId="19" xfId="0" applyFont="1" applyFill="1" applyBorder="1" applyAlignment="1">
      <alignment/>
    </xf>
    <xf numFmtId="0" fontId="14" fillId="24" borderId="32" xfId="0" applyFont="1" applyFill="1" applyBorder="1" applyAlignment="1" quotePrefix="1">
      <alignment horizontal="left"/>
    </xf>
    <xf numFmtId="0" fontId="14" fillId="24" borderId="19" xfId="0" applyFont="1" applyFill="1" applyBorder="1" applyAlignment="1" quotePrefix="1">
      <alignment horizontal="left"/>
    </xf>
    <xf numFmtId="0" fontId="11" fillId="24" borderId="14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11" fillId="24" borderId="18" xfId="0" applyFont="1" applyFill="1" applyBorder="1" applyAlignment="1">
      <alignment/>
    </xf>
    <xf numFmtId="0" fontId="11" fillId="24" borderId="44" xfId="0" applyFont="1" applyFill="1" applyBorder="1" applyAlignment="1">
      <alignment/>
    </xf>
    <xf numFmtId="0" fontId="11" fillId="24" borderId="17" xfId="0" applyFont="1" applyFill="1" applyBorder="1" applyAlignment="1">
      <alignment/>
    </xf>
    <xf numFmtId="0" fontId="11" fillId="24" borderId="15" xfId="0" applyFont="1" applyFill="1" applyBorder="1" applyAlignment="1" quotePrefix="1">
      <alignment horizontal="center"/>
    </xf>
    <xf numFmtId="0" fontId="11" fillId="24" borderId="0" xfId="0" applyFont="1" applyFill="1" applyBorder="1" applyAlignment="1" quotePrefix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16" xfId="0" applyFont="1" applyFill="1" applyBorder="1" applyAlignment="1">
      <alignment/>
    </xf>
    <xf numFmtId="0" fontId="11" fillId="24" borderId="22" xfId="0" applyFont="1" applyFill="1" applyBorder="1" applyAlignment="1">
      <alignment wrapText="1"/>
    </xf>
    <xf numFmtId="0" fontId="11" fillId="24" borderId="45" xfId="0" applyFont="1" applyFill="1" applyBorder="1" applyAlignment="1">
      <alignment/>
    </xf>
    <xf numFmtId="0" fontId="11" fillId="24" borderId="46" xfId="0" applyFont="1" applyFill="1" applyBorder="1" applyAlignment="1">
      <alignment wrapText="1"/>
    </xf>
    <xf numFmtId="0" fontId="11" fillId="24" borderId="47" xfId="0" applyFont="1" applyFill="1" applyBorder="1" applyAlignment="1">
      <alignment/>
    </xf>
    <xf numFmtId="0" fontId="11" fillId="24" borderId="48" xfId="0" applyFont="1" applyFill="1" applyBorder="1" applyAlignment="1">
      <alignment wrapText="1"/>
    </xf>
    <xf numFmtId="0" fontId="1" fillId="24" borderId="49" xfId="0" applyFont="1" applyFill="1" applyBorder="1" applyAlignment="1">
      <alignment/>
    </xf>
    <xf numFmtId="1" fontId="1" fillId="24" borderId="49" xfId="0" applyNumberFormat="1" applyFont="1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9" fillId="24" borderId="11" xfId="0" applyFont="1" applyFill="1" applyBorder="1" applyAlignment="1">
      <alignment/>
    </xf>
    <xf numFmtId="1" fontId="19" fillId="24" borderId="11" xfId="0" applyNumberFormat="1" applyFont="1" applyFill="1" applyBorder="1" applyAlignment="1">
      <alignment/>
    </xf>
    <xf numFmtId="0" fontId="17" fillId="0" borderId="0" xfId="0" applyFont="1" applyBorder="1" applyAlignment="1" quotePrefix="1">
      <alignment horizontal="left"/>
    </xf>
    <xf numFmtId="0" fontId="4" fillId="24" borderId="11" xfId="0" applyFont="1" applyFill="1" applyBorder="1" applyAlignment="1">
      <alignment/>
    </xf>
    <xf numFmtId="0" fontId="11" fillId="0" borderId="52" xfId="0" applyFont="1" applyBorder="1" applyAlignment="1">
      <alignment horizontal="center"/>
    </xf>
    <xf numFmtId="0" fontId="11" fillId="24" borderId="46" xfId="0" applyFont="1" applyFill="1" applyBorder="1" applyAlignment="1">
      <alignment/>
    </xf>
    <xf numFmtId="0" fontId="4" fillId="24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44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5" xfId="0" applyFill="1" applyBorder="1" applyAlignment="1" quotePrefix="1">
      <alignment horizontal="center"/>
    </xf>
    <xf numFmtId="0" fontId="0" fillId="24" borderId="27" xfId="0" applyFill="1" applyBorder="1" applyAlignment="1">
      <alignment horizontal="center"/>
    </xf>
    <xf numFmtId="0" fontId="0" fillId="24" borderId="27" xfId="0" applyFill="1" applyBorder="1" applyAlignment="1" quotePrefix="1">
      <alignment horizontal="center"/>
    </xf>
    <xf numFmtId="0" fontId="0" fillId="24" borderId="13" xfId="0" applyFill="1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8" xfId="0" applyFill="1" applyBorder="1" applyAlignment="1">
      <alignment horizontal="center"/>
    </xf>
    <xf numFmtId="0" fontId="3" fillId="24" borderId="23" xfId="0" applyFont="1" applyFill="1" applyBorder="1" applyAlignment="1" quotePrefix="1">
      <alignment horizontal="center" wrapText="1"/>
    </xf>
    <xf numFmtId="0" fontId="3" fillId="0" borderId="19" xfId="0" applyFont="1" applyBorder="1" applyAlignment="1">
      <alignment wrapText="1"/>
    </xf>
    <xf numFmtId="0" fontId="11" fillId="24" borderId="53" xfId="0" applyFont="1" applyFill="1" applyBorder="1" applyAlignment="1">
      <alignment/>
    </xf>
    <xf numFmtId="0" fontId="3" fillId="0" borderId="11" xfId="0" applyFont="1" applyBorder="1" applyAlignment="1" quotePrefix="1">
      <alignment horizontal="left"/>
    </xf>
    <xf numFmtId="0" fontId="4" fillId="0" borderId="50" xfId="0" applyFont="1" applyBorder="1" applyAlignment="1" quotePrefix="1">
      <alignment/>
    </xf>
    <xf numFmtId="0" fontId="4" fillId="0" borderId="54" xfId="0" applyFont="1" applyBorder="1" applyAlignment="1">
      <alignment/>
    </xf>
    <xf numFmtId="0" fontId="0" fillId="24" borderId="55" xfId="0" applyFill="1" applyBorder="1" applyAlignment="1">
      <alignment/>
    </xf>
    <xf numFmtId="0" fontId="0" fillId="24" borderId="56" xfId="0" applyFill="1" applyBorder="1" applyAlignment="1">
      <alignment/>
    </xf>
    <xf numFmtId="1" fontId="11" fillId="24" borderId="53" xfId="0" applyNumberFormat="1" applyFont="1" applyFill="1" applyBorder="1" applyAlignment="1">
      <alignment/>
    </xf>
    <xf numFmtId="1" fontId="11" fillId="24" borderId="48" xfId="0" applyNumberFormat="1" applyFont="1" applyFill="1" applyBorder="1" applyAlignment="1">
      <alignment/>
    </xf>
    <xf numFmtId="1" fontId="11" fillId="24" borderId="47" xfId="0" applyNumberFormat="1" applyFont="1" applyFill="1" applyBorder="1" applyAlignment="1">
      <alignment/>
    </xf>
    <xf numFmtId="1" fontId="19" fillId="24" borderId="57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7" fillId="24" borderId="42" xfId="0" applyFont="1" applyFill="1" applyBorder="1" applyAlignment="1">
      <alignment wrapText="1"/>
    </xf>
    <xf numFmtId="0" fontId="1" fillId="0" borderId="39" xfId="0" applyFont="1" applyBorder="1" applyAlignment="1">
      <alignment horizontal="center"/>
    </xf>
    <xf numFmtId="1" fontId="19" fillId="24" borderId="23" xfId="0" applyNumberFormat="1" applyFont="1" applyFill="1" applyBorder="1" applyAlignment="1">
      <alignment/>
    </xf>
    <xf numFmtId="0" fontId="1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right" vertical="center"/>
    </xf>
    <xf numFmtId="0" fontId="3" fillId="24" borderId="12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35" xfId="0" applyFont="1" applyBorder="1" applyAlignment="1">
      <alignment wrapText="1"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 wrapText="1"/>
    </xf>
    <xf numFmtId="0" fontId="7" fillId="0" borderId="36" xfId="0" applyFont="1" applyBorder="1" applyAlignment="1">
      <alignment horizontal="left"/>
    </xf>
    <xf numFmtId="0" fontId="7" fillId="0" borderId="22" xfId="0" applyFont="1" applyBorder="1" applyAlignment="1">
      <alignment wrapText="1"/>
    </xf>
    <xf numFmtId="0" fontId="1" fillId="24" borderId="11" xfId="0" applyFont="1" applyFill="1" applyBorder="1" applyAlignment="1">
      <alignment/>
    </xf>
    <xf numFmtId="0" fontId="0" fillId="0" borderId="0" xfId="0" applyAlignment="1">
      <alignment horizontal="left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24" borderId="11" xfId="0" applyFont="1" applyFill="1" applyBorder="1" applyAlignment="1">
      <alignment horizontal="right" vertical="center"/>
    </xf>
    <xf numFmtId="0" fontId="1" fillId="24" borderId="49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24" borderId="11" xfId="0" applyFont="1" applyFill="1" applyBorder="1" applyAlignment="1">
      <alignment wrapText="1"/>
    </xf>
    <xf numFmtId="0" fontId="3" fillId="24" borderId="11" xfId="0" applyFont="1" applyFill="1" applyBorder="1" applyAlignment="1" quotePrefix="1">
      <alignment horizontal="right" wrapText="1"/>
    </xf>
    <xf numFmtId="0" fontId="0" fillId="24" borderId="24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0" fontId="1" fillId="24" borderId="57" xfId="0" applyFont="1" applyFill="1" applyBorder="1" applyAlignment="1">
      <alignment/>
    </xf>
    <xf numFmtId="0" fontId="1" fillId="24" borderId="23" xfId="0" applyFont="1" applyFill="1" applyBorder="1" applyAlignment="1">
      <alignment/>
    </xf>
    <xf numFmtId="0" fontId="1" fillId="24" borderId="32" xfId="0" applyFont="1" applyFill="1" applyBorder="1" applyAlignment="1">
      <alignment/>
    </xf>
    <xf numFmtId="1" fontId="1" fillId="24" borderId="11" xfId="0" applyNumberFormat="1" applyFont="1" applyFill="1" applyBorder="1" applyAlignment="1">
      <alignment/>
    </xf>
    <xf numFmtId="1" fontId="11" fillId="24" borderId="11" xfId="0" applyNumberFormat="1" applyFont="1" applyFill="1" applyBorder="1" applyAlignment="1">
      <alignment/>
    </xf>
    <xf numFmtId="0" fontId="1" fillId="24" borderId="11" xfId="0" applyFont="1" applyFill="1" applyBorder="1" applyAlignment="1" quotePrefix="1">
      <alignment horizontal="left"/>
    </xf>
    <xf numFmtId="1" fontId="1" fillId="24" borderId="19" xfId="0" applyNumberFormat="1" applyFont="1" applyFill="1" applyBorder="1" applyAlignment="1">
      <alignment/>
    </xf>
    <xf numFmtId="1" fontId="1" fillId="24" borderId="12" xfId="0" applyNumberFormat="1" applyFont="1" applyFill="1" applyBorder="1" applyAlignment="1">
      <alignment/>
    </xf>
    <xf numFmtId="0" fontId="1" fillId="24" borderId="60" xfId="0" applyFont="1" applyFill="1" applyBorder="1" applyAlignment="1">
      <alignment/>
    </xf>
    <xf numFmtId="0" fontId="0" fillId="0" borderId="11" xfId="0" applyFont="1" applyBorder="1" applyAlignment="1">
      <alignment horizontal="right" vertical="center"/>
    </xf>
    <xf numFmtId="9" fontId="0" fillId="24" borderId="23" xfId="57" applyFont="1" applyFill="1" applyBorder="1" applyAlignment="1">
      <alignment/>
    </xf>
    <xf numFmtId="9" fontId="0" fillId="24" borderId="32" xfId="57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1" fillId="24" borderId="61" xfId="0" applyFont="1" applyFill="1" applyBorder="1" applyAlignment="1">
      <alignment/>
    </xf>
    <xf numFmtId="0" fontId="1" fillId="24" borderId="62" xfId="0" applyFont="1" applyFill="1" applyBorder="1" applyAlignment="1">
      <alignment horizontal="center"/>
    </xf>
    <xf numFmtId="0" fontId="2" fillId="24" borderId="42" xfId="0" applyFont="1" applyFill="1" applyBorder="1" applyAlignment="1">
      <alignment wrapText="1"/>
    </xf>
    <xf numFmtId="0" fontId="2" fillId="24" borderId="11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34" xfId="0" applyFont="1" applyFill="1" applyBorder="1" applyAlignment="1">
      <alignment/>
    </xf>
    <xf numFmtId="0" fontId="2" fillId="24" borderId="63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34" xfId="0" applyFont="1" applyFill="1" applyBorder="1" applyAlignment="1" quotePrefix="1">
      <alignment horizontal="right"/>
    </xf>
    <xf numFmtId="0" fontId="2" fillId="24" borderId="11" xfId="0" applyFont="1" applyFill="1" applyBorder="1" applyAlignment="1" quotePrefix="1">
      <alignment horizontal="right"/>
    </xf>
    <xf numFmtId="0" fontId="2" fillId="24" borderId="11" xfId="0" applyFont="1" applyFill="1" applyBorder="1" applyAlignment="1" quotePrefix="1">
      <alignment horizontal="center"/>
    </xf>
    <xf numFmtId="0" fontId="2" fillId="24" borderId="12" xfId="0" applyFont="1" applyFill="1" applyBorder="1" applyAlignment="1">
      <alignment horizontal="center"/>
    </xf>
    <xf numFmtId="0" fontId="1" fillId="24" borderId="43" xfId="0" applyFont="1" applyFill="1" applyBorder="1" applyAlignment="1">
      <alignment/>
    </xf>
    <xf numFmtId="0" fontId="1" fillId="24" borderId="34" xfId="0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14" fillId="24" borderId="19" xfId="0" applyFont="1" applyFill="1" applyBorder="1" applyAlignment="1">
      <alignment horizontal="left"/>
    </xf>
    <xf numFmtId="0" fontId="11" fillId="24" borderId="0" xfId="0" applyFont="1" applyFill="1" applyAlignment="1" quotePrefix="1">
      <alignment horizontal="left"/>
    </xf>
    <xf numFmtId="0" fontId="11" fillId="24" borderId="19" xfId="0" applyFont="1" applyFill="1" applyBorder="1" applyAlignment="1" quotePrefix="1">
      <alignment horizontal="left"/>
    </xf>
    <xf numFmtId="0" fontId="3" fillId="24" borderId="11" xfId="0" applyFont="1" applyFill="1" applyBorder="1" applyAlignment="1" quotePrefix="1">
      <alignment horizontal="center"/>
    </xf>
    <xf numFmtId="0" fontId="1" fillId="24" borderId="34" xfId="0" applyFont="1" applyFill="1" applyBorder="1" applyAlignment="1">
      <alignment horizontal="center"/>
    </xf>
    <xf numFmtId="0" fontId="1" fillId="24" borderId="63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19" xfId="0" applyFont="1" applyFill="1" applyBorder="1" applyAlignment="1" quotePrefix="1">
      <alignment horizontal="left"/>
    </xf>
    <xf numFmtId="0" fontId="14" fillId="0" borderId="19" xfId="0" applyFont="1" applyBorder="1" applyAlignment="1">
      <alignment horizontal="left"/>
    </xf>
    <xf numFmtId="0" fontId="1" fillId="24" borderId="64" xfId="0" applyFont="1" applyFill="1" applyBorder="1" applyAlignment="1">
      <alignment/>
    </xf>
    <xf numFmtId="0" fontId="1" fillId="24" borderId="42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29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 wrapText="1"/>
    </xf>
    <xf numFmtId="0" fontId="1" fillId="24" borderId="29" xfId="0" applyFont="1" applyFill="1" applyBorder="1" applyAlignment="1">
      <alignment horizontal="center" wrapText="1"/>
    </xf>
    <xf numFmtId="1" fontId="19" fillId="24" borderId="65" xfId="0" applyNumberFormat="1" applyFont="1" applyFill="1" applyBorder="1" applyAlignment="1">
      <alignment/>
    </xf>
    <xf numFmtId="0" fontId="1" fillId="24" borderId="66" xfId="0" applyFont="1" applyFill="1" applyBorder="1" applyAlignment="1">
      <alignment/>
    </xf>
    <xf numFmtId="0" fontId="1" fillId="24" borderId="19" xfId="0" applyFont="1" applyFill="1" applyBorder="1" applyAlignment="1">
      <alignment horizontal="center"/>
    </xf>
    <xf numFmtId="1" fontId="1" fillId="24" borderId="63" xfId="0" applyNumberFormat="1" applyFont="1" applyFill="1" applyBorder="1" applyAlignment="1">
      <alignment/>
    </xf>
    <xf numFmtId="1" fontId="1" fillId="24" borderId="67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17" fillId="0" borderId="0" xfId="0" applyFont="1" applyBorder="1" applyAlignment="1">
      <alignment/>
    </xf>
    <xf numFmtId="0" fontId="0" fillId="0" borderId="11" xfId="0" applyBorder="1" applyAlignment="1">
      <alignment/>
    </xf>
    <xf numFmtId="0" fontId="11" fillId="0" borderId="30" xfId="0" applyFont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13" fillId="24" borderId="68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/>
    </xf>
    <xf numFmtId="0" fontId="3" fillId="24" borderId="14" xfId="0" applyFont="1" applyFill="1" applyBorder="1" applyAlignment="1" quotePrefix="1">
      <alignment horizontal="left"/>
    </xf>
    <xf numFmtId="0" fontId="3" fillId="24" borderId="69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11" fillId="24" borderId="26" xfId="0" applyFont="1" applyFill="1" applyBorder="1" applyAlignment="1">
      <alignment horizont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24" borderId="62" xfId="0" applyFont="1" applyFill="1" applyBorder="1" applyAlignment="1">
      <alignment horizontal="center"/>
    </xf>
    <xf numFmtId="0" fontId="11" fillId="24" borderId="34" xfId="0" applyFont="1" applyFill="1" applyBorder="1" applyAlignment="1">
      <alignment horizontal="center"/>
    </xf>
    <xf numFmtId="0" fontId="13" fillId="24" borderId="43" xfId="0" applyFont="1" applyFill="1" applyBorder="1" applyAlignment="1">
      <alignment/>
    </xf>
    <xf numFmtId="0" fontId="13" fillId="24" borderId="57" xfId="0" applyFont="1" applyFill="1" applyBorder="1" applyAlignment="1">
      <alignment/>
    </xf>
    <xf numFmtId="0" fontId="13" fillId="24" borderId="42" xfId="0" applyFont="1" applyFill="1" applyBorder="1" applyAlignment="1">
      <alignment horizontal="center"/>
    </xf>
    <xf numFmtId="0" fontId="11" fillId="24" borderId="63" xfId="0" applyFont="1" applyFill="1" applyBorder="1" applyAlignment="1">
      <alignment horizontal="center"/>
    </xf>
    <xf numFmtId="0" fontId="13" fillId="24" borderId="34" xfId="0" applyFont="1" applyFill="1" applyBorder="1" applyAlignment="1">
      <alignment horizontal="center"/>
    </xf>
    <xf numFmtId="0" fontId="11" fillId="24" borderId="70" xfId="0" applyFont="1" applyFill="1" applyBorder="1" applyAlignment="1">
      <alignment horizontal="center"/>
    </xf>
    <xf numFmtId="0" fontId="11" fillId="24" borderId="10" xfId="0" applyFont="1" applyFill="1" applyBorder="1" applyAlignment="1" quotePrefix="1">
      <alignment horizontal="left"/>
    </xf>
    <xf numFmtId="0" fontId="11" fillId="24" borderId="64" xfId="0" applyFont="1" applyFill="1" applyBorder="1" applyAlignment="1">
      <alignment/>
    </xf>
    <xf numFmtId="0" fontId="11" fillId="24" borderId="60" xfId="0" applyFont="1" applyFill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24" borderId="48" xfId="0" applyFont="1" applyFill="1" applyBorder="1" applyAlignment="1">
      <alignment horizontal="center"/>
    </xf>
    <xf numFmtId="0" fontId="2" fillId="24" borderId="55" xfId="0" applyFont="1" applyFill="1" applyBorder="1" applyAlignment="1">
      <alignment/>
    </xf>
    <xf numFmtId="0" fontId="2" fillId="24" borderId="60" xfId="0" applyFont="1" applyFill="1" applyBorder="1" applyAlignment="1">
      <alignment/>
    </xf>
    <xf numFmtId="0" fontId="2" fillId="24" borderId="19" xfId="0" applyFont="1" applyFill="1" applyBorder="1" applyAlignment="1">
      <alignment horizontal="center"/>
    </xf>
    <xf numFmtId="0" fontId="2" fillId="24" borderId="64" xfId="0" applyFont="1" applyFill="1" applyBorder="1" applyAlignment="1" quotePrefix="1">
      <alignment horizontal="right"/>
    </xf>
    <xf numFmtId="0" fontId="2" fillId="24" borderId="71" xfId="0" applyFont="1" applyFill="1" applyBorder="1" applyAlignment="1" quotePrefix="1">
      <alignment horizontal="right"/>
    </xf>
    <xf numFmtId="0" fontId="2" fillId="24" borderId="66" xfId="0" applyFont="1" applyFill="1" applyBorder="1" applyAlignment="1">
      <alignment/>
    </xf>
    <xf numFmtId="0" fontId="2" fillId="24" borderId="72" xfId="0" applyFont="1" applyFill="1" applyBorder="1" applyAlignment="1">
      <alignment/>
    </xf>
    <xf numFmtId="0" fontId="2" fillId="24" borderId="73" xfId="0" applyFont="1" applyFill="1" applyBorder="1" applyAlignment="1">
      <alignment/>
    </xf>
    <xf numFmtId="0" fontId="2" fillId="24" borderId="74" xfId="0" applyFont="1" applyFill="1" applyBorder="1" applyAlignment="1">
      <alignment/>
    </xf>
    <xf numFmtId="0" fontId="2" fillId="24" borderId="67" xfId="0" applyFont="1" applyFill="1" applyBorder="1" applyAlignment="1">
      <alignment/>
    </xf>
    <xf numFmtId="0" fontId="5" fillId="0" borderId="75" xfId="0" applyFont="1" applyBorder="1" applyAlignment="1">
      <alignment horizontal="center"/>
    </xf>
    <xf numFmtId="0" fontId="10" fillId="24" borderId="38" xfId="0" applyFont="1" applyFill="1" applyBorder="1" applyAlignment="1">
      <alignment/>
    </xf>
    <xf numFmtId="1" fontId="10" fillId="24" borderId="38" xfId="0" applyNumberFormat="1" applyFont="1" applyFill="1" applyBorder="1" applyAlignment="1">
      <alignment horizontal="center" vertical="center"/>
    </xf>
    <xf numFmtId="1" fontId="1" fillId="24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 quotePrefix="1">
      <alignment horizontal="left"/>
    </xf>
    <xf numFmtId="0" fontId="11" fillId="24" borderId="0" xfId="0" applyFont="1" applyFill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165" fontId="3" fillId="24" borderId="11" xfId="0" applyNumberFormat="1" applyFont="1" applyFill="1" applyBorder="1" applyAlignment="1" quotePrefix="1">
      <alignment horizontal="right"/>
    </xf>
    <xf numFmtId="0" fontId="2" fillId="24" borderId="34" xfId="0" applyFont="1" applyFill="1" applyBorder="1" applyAlignment="1">
      <alignment wrapText="1"/>
    </xf>
    <xf numFmtId="0" fontId="2" fillId="24" borderId="68" xfId="0" applyFont="1" applyFill="1" applyBorder="1" applyAlignment="1">
      <alignment wrapText="1"/>
    </xf>
    <xf numFmtId="0" fontId="2" fillId="24" borderId="43" xfId="0" applyFont="1" applyFill="1" applyBorder="1" applyAlignment="1">
      <alignment wrapText="1"/>
    </xf>
    <xf numFmtId="0" fontId="43" fillId="24" borderId="11" xfId="0" applyFont="1" applyFill="1" applyBorder="1" applyAlignment="1">
      <alignment wrapText="1"/>
    </xf>
    <xf numFmtId="0" fontId="7" fillId="24" borderId="34" xfId="0" applyFont="1" applyFill="1" applyBorder="1" applyAlignment="1">
      <alignment wrapText="1"/>
    </xf>
    <xf numFmtId="0" fontId="7" fillId="24" borderId="68" xfId="0" applyFont="1" applyFill="1" applyBorder="1" applyAlignment="1">
      <alignment wrapText="1"/>
    </xf>
    <xf numFmtId="0" fontId="7" fillId="24" borderId="43" xfId="0" applyFont="1" applyFill="1" applyBorder="1" applyAlignment="1">
      <alignment wrapText="1"/>
    </xf>
    <xf numFmtId="0" fontId="4" fillId="24" borderId="12" xfId="0" applyFont="1" applyFill="1" applyBorder="1" applyAlignment="1">
      <alignment/>
    </xf>
    <xf numFmtId="0" fontId="1" fillId="24" borderId="30" xfId="0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 horizontal="center" vertical="center" wrapText="1"/>
    </xf>
    <xf numFmtId="0" fontId="7" fillId="24" borderId="51" xfId="0" applyFont="1" applyFill="1" applyBorder="1" applyAlignment="1">
      <alignment wrapText="1"/>
    </xf>
    <xf numFmtId="0" fontId="2" fillId="24" borderId="51" xfId="0" applyFont="1" applyFill="1" applyBorder="1" applyAlignment="1">
      <alignment wrapText="1"/>
    </xf>
    <xf numFmtId="0" fontId="0" fillId="22" borderId="0" xfId="0" applyFill="1" applyAlignment="1">
      <alignment/>
    </xf>
    <xf numFmtId="0" fontId="1" fillId="22" borderId="11" xfId="0" applyFont="1" applyFill="1" applyBorder="1" applyAlignment="1">
      <alignment/>
    </xf>
    <xf numFmtId="0" fontId="0" fillId="22" borderId="0" xfId="0" applyFont="1" applyFill="1" applyAlignment="1">
      <alignment/>
    </xf>
    <xf numFmtId="1" fontId="2" fillId="24" borderId="38" xfId="0" applyNumberFormat="1" applyFont="1" applyFill="1" applyBorder="1" applyAlignment="1">
      <alignment/>
    </xf>
    <xf numFmtId="9" fontId="1" fillId="24" borderId="23" xfId="57" applyFont="1" applyFill="1" applyBorder="1" applyAlignment="1">
      <alignment/>
    </xf>
    <xf numFmtId="0" fontId="0" fillId="22" borderId="11" xfId="0" applyFill="1" applyBorder="1" applyAlignment="1">
      <alignment horizontal="center"/>
    </xf>
    <xf numFmtId="0" fontId="11" fillId="22" borderId="34" xfId="0" applyFont="1" applyFill="1" applyBorder="1" applyAlignment="1">
      <alignment horizontal="center"/>
    </xf>
    <xf numFmtId="0" fontId="11" fillId="22" borderId="62" xfId="0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11" fillId="26" borderId="62" xfId="0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1" fontId="1" fillId="26" borderId="11" xfId="0" applyNumberFormat="1" applyFont="1" applyFill="1" applyBorder="1" applyAlignment="1">
      <alignment/>
    </xf>
    <xf numFmtId="1" fontId="1" fillId="26" borderId="12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22" borderId="49" xfId="0" applyFill="1" applyBorder="1" applyAlignment="1">
      <alignment horizontal="center"/>
    </xf>
    <xf numFmtId="0" fontId="11" fillId="22" borderId="11" xfId="0" applyFont="1" applyFill="1" applyBorder="1" applyAlignment="1">
      <alignment/>
    </xf>
    <xf numFmtId="0" fontId="11" fillId="22" borderId="0" xfId="0" applyFont="1" applyFill="1" applyAlignment="1">
      <alignment/>
    </xf>
    <xf numFmtId="0" fontId="11" fillId="26" borderId="0" xfId="0" applyFont="1" applyFill="1" applyAlignment="1">
      <alignment/>
    </xf>
    <xf numFmtId="0" fontId="0" fillId="26" borderId="49" xfId="0" applyFill="1" applyBorder="1" applyAlignment="1">
      <alignment horizontal="center"/>
    </xf>
    <xf numFmtId="0" fontId="11" fillId="26" borderId="11" xfId="0" applyFont="1" applyFill="1" applyBorder="1" applyAlignment="1">
      <alignment horizontal="center"/>
    </xf>
    <xf numFmtId="0" fontId="13" fillId="26" borderId="11" xfId="0" applyFont="1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39" xfId="0" applyFill="1" applyBorder="1" applyAlignment="1">
      <alignment horizontal="center"/>
    </xf>
    <xf numFmtId="0" fontId="1" fillId="26" borderId="42" xfId="0" applyFont="1" applyFill="1" applyBorder="1" applyAlignment="1">
      <alignment horizontal="center"/>
    </xf>
    <xf numFmtId="0" fontId="1" fillId="26" borderId="19" xfId="0" applyFont="1" applyFill="1" applyBorder="1" applyAlignment="1">
      <alignment horizontal="center"/>
    </xf>
    <xf numFmtId="0" fontId="1" fillId="26" borderId="34" xfId="0" applyFont="1" applyFill="1" applyBorder="1" applyAlignment="1">
      <alignment/>
    </xf>
    <xf numFmtId="1" fontId="1" fillId="26" borderId="63" xfId="0" applyNumberFormat="1" applyFont="1" applyFill="1" applyBorder="1" applyAlignment="1">
      <alignment/>
    </xf>
    <xf numFmtId="0" fontId="0" fillId="22" borderId="39" xfId="0" applyFill="1" applyBorder="1" applyAlignment="1">
      <alignment horizontal="center"/>
    </xf>
    <xf numFmtId="0" fontId="1" fillId="22" borderId="42" xfId="0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/>
    </xf>
    <xf numFmtId="0" fontId="1" fillId="22" borderId="34" xfId="0" applyFont="1" applyFill="1" applyBorder="1" applyAlignment="1">
      <alignment/>
    </xf>
    <xf numFmtId="1" fontId="1" fillId="22" borderId="63" xfId="0" applyNumberFormat="1" applyFont="1" applyFill="1" applyBorder="1" applyAlignment="1">
      <alignment/>
    </xf>
    <xf numFmtId="0" fontId="9" fillId="24" borderId="5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44" fillId="24" borderId="11" xfId="0" applyFont="1" applyFill="1" applyBorder="1" applyAlignment="1">
      <alignment horizontal="center"/>
    </xf>
    <xf numFmtId="0" fontId="10" fillId="24" borderId="11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44" fillId="24" borderId="19" xfId="0" applyFont="1" applyFill="1" applyBorder="1" applyAlignment="1">
      <alignment horizontal="center"/>
    </xf>
    <xf numFmtId="0" fontId="10" fillId="24" borderId="34" xfId="0" applyFont="1" applyFill="1" applyBorder="1" applyAlignment="1">
      <alignment horizontal="center"/>
    </xf>
    <xf numFmtId="0" fontId="10" fillId="24" borderId="12" xfId="0" applyFont="1" applyFill="1" applyBorder="1" applyAlignment="1">
      <alignment/>
    </xf>
    <xf numFmtId="1" fontId="10" fillId="24" borderId="11" xfId="0" applyNumberFormat="1" applyFont="1" applyFill="1" applyBorder="1" applyAlignment="1">
      <alignment/>
    </xf>
    <xf numFmtId="1" fontId="10" fillId="24" borderId="19" xfId="0" applyNumberFormat="1" applyFont="1" applyFill="1" applyBorder="1" applyAlignment="1">
      <alignment/>
    </xf>
    <xf numFmtId="1" fontId="10" fillId="24" borderId="12" xfId="0" applyNumberFormat="1" applyFont="1" applyFill="1" applyBorder="1" applyAlignment="1">
      <alignment/>
    </xf>
    <xf numFmtId="0" fontId="7" fillId="24" borderId="50" xfId="0" applyFont="1" applyFill="1" applyBorder="1" applyAlignment="1">
      <alignment wrapText="1"/>
    </xf>
    <xf numFmtId="0" fontId="2" fillId="24" borderId="38" xfId="0" applyFont="1" applyFill="1" applyBorder="1" applyAlignment="1">
      <alignment/>
    </xf>
    <xf numFmtId="0" fontId="2" fillId="24" borderId="38" xfId="0" applyFont="1" applyFill="1" applyBorder="1" applyAlignment="1" quotePrefix="1">
      <alignment horizontal="right" wrapText="1"/>
    </xf>
    <xf numFmtId="0" fontId="9" fillId="24" borderId="38" xfId="0" applyFont="1" applyFill="1" applyBorder="1" applyAlignment="1">
      <alignment/>
    </xf>
    <xf numFmtId="0" fontId="11" fillId="24" borderId="11" xfId="0" applyFont="1" applyFill="1" applyBorder="1" applyAlignment="1">
      <alignment horizontal="center"/>
    </xf>
    <xf numFmtId="0" fontId="11" fillId="24" borderId="0" xfId="0" applyFont="1" applyFill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right" vertical="center"/>
    </xf>
    <xf numFmtId="0" fontId="11" fillId="0" borderId="57" xfId="0" applyFont="1" applyBorder="1" applyAlignment="1">
      <alignment horizontal="right" vertical="center"/>
    </xf>
    <xf numFmtId="1" fontId="11" fillId="24" borderId="19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24" borderId="38" xfId="0" applyFont="1" applyFill="1" applyBorder="1" applyAlignment="1">
      <alignment/>
    </xf>
    <xf numFmtId="1" fontId="11" fillId="24" borderId="38" xfId="0" applyNumberFormat="1" applyFont="1" applyFill="1" applyBorder="1" applyAlignment="1">
      <alignment horizontal="center" vertical="center"/>
    </xf>
    <xf numFmtId="0" fontId="1" fillId="26" borderId="49" xfId="0" applyFont="1" applyFill="1" applyBorder="1" applyAlignment="1">
      <alignment horizontal="center"/>
    </xf>
    <xf numFmtId="0" fontId="0" fillId="26" borderId="49" xfId="0" applyFont="1" applyFill="1" applyBorder="1" applyAlignment="1">
      <alignment horizontal="right" vertical="center"/>
    </xf>
    <xf numFmtId="0" fontId="0" fillId="26" borderId="49" xfId="0" applyFill="1" applyBorder="1" applyAlignment="1">
      <alignment/>
    </xf>
    <xf numFmtId="0" fontId="0" fillId="26" borderId="68" xfId="0" applyFill="1" applyBorder="1" applyAlignment="1">
      <alignment/>
    </xf>
    <xf numFmtId="0" fontId="7" fillId="26" borderId="26" xfId="0" applyFont="1" applyFill="1" applyBorder="1" applyAlignment="1">
      <alignment wrapText="1"/>
    </xf>
    <xf numFmtId="0" fontId="1" fillId="26" borderId="49" xfId="0" applyFont="1" applyFill="1" applyBorder="1" applyAlignment="1">
      <alignment/>
    </xf>
    <xf numFmtId="0" fontId="0" fillId="26" borderId="76" xfId="0" applyFill="1" applyBorder="1" applyAlignment="1">
      <alignment/>
    </xf>
    <xf numFmtId="1" fontId="2" fillId="26" borderId="49" xfId="0" applyNumberFormat="1" applyFont="1" applyFill="1" applyBorder="1" applyAlignment="1" quotePrefix="1">
      <alignment horizontal="right"/>
    </xf>
    <xf numFmtId="1" fontId="2" fillId="26" borderId="49" xfId="0" applyNumberFormat="1" applyFont="1" applyFill="1" applyBorder="1" applyAlignment="1">
      <alignment/>
    </xf>
    <xf numFmtId="0" fontId="2" fillId="22" borderId="34" xfId="0" applyFont="1" applyFill="1" applyBorder="1" applyAlignment="1" quotePrefix="1">
      <alignment horizontal="right"/>
    </xf>
    <xf numFmtId="0" fontId="2" fillId="22" borderId="19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34" xfId="0" applyFont="1" applyFill="1" applyBorder="1" applyAlignment="1">
      <alignment/>
    </xf>
    <xf numFmtId="0" fontId="2" fillId="22" borderId="63" xfId="0" applyFont="1" applyFill="1" applyBorder="1" applyAlignment="1">
      <alignment/>
    </xf>
    <xf numFmtId="0" fontId="0" fillId="26" borderId="77" xfId="0" applyFont="1" applyFill="1" applyBorder="1" applyAlignment="1">
      <alignment horizontal="center"/>
    </xf>
    <xf numFmtId="0" fontId="1" fillId="26" borderId="77" xfId="0" applyFont="1" applyFill="1" applyBorder="1" applyAlignment="1">
      <alignment/>
    </xf>
    <xf numFmtId="0" fontId="0" fillId="26" borderId="49" xfId="0" applyFont="1" applyFill="1" applyBorder="1" applyAlignment="1">
      <alignment horizontal="center"/>
    </xf>
    <xf numFmtId="0" fontId="9" fillId="24" borderId="52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right" vertical="center"/>
    </xf>
    <xf numFmtId="1" fontId="10" fillId="24" borderId="0" xfId="0" applyNumberFormat="1" applyFont="1" applyFill="1" applyBorder="1" applyAlignment="1">
      <alignment horizontal="right" vertical="center"/>
    </xf>
    <xf numFmtId="0" fontId="1" fillId="24" borderId="35" xfId="0" applyFont="1" applyFill="1" applyBorder="1" applyAlignment="1">
      <alignment horizontal="center" vertical="center" wrapText="1"/>
    </xf>
    <xf numFmtId="0" fontId="0" fillId="24" borderId="52" xfId="0" applyFill="1" applyBorder="1" applyAlignment="1">
      <alignment/>
    </xf>
    <xf numFmtId="0" fontId="0" fillId="0" borderId="35" xfId="0" applyBorder="1" applyAlignment="1">
      <alignment wrapText="1"/>
    </xf>
    <xf numFmtId="0" fontId="0" fillId="0" borderId="16" xfId="0" applyBorder="1" applyAlignment="1">
      <alignment/>
    </xf>
    <xf numFmtId="0" fontId="4" fillId="0" borderId="54" xfId="0" applyFont="1" applyBorder="1" applyAlignment="1" quotePrefix="1">
      <alignment/>
    </xf>
    <xf numFmtId="9" fontId="0" fillId="24" borderId="36" xfId="57" applyFont="1" applyFill="1" applyBorder="1" applyAlignment="1">
      <alignment/>
    </xf>
    <xf numFmtId="0" fontId="4" fillId="0" borderId="78" xfId="0" applyFont="1" applyBorder="1" applyAlignment="1">
      <alignment/>
    </xf>
    <xf numFmtId="0" fontId="0" fillId="24" borderId="16" xfId="0" applyFill="1" applyBorder="1" applyAlignment="1" quotePrefix="1">
      <alignment horizontal="left"/>
    </xf>
    <xf numFmtId="0" fontId="0" fillId="24" borderId="22" xfId="0" applyFill="1" applyBorder="1" applyAlignment="1">
      <alignment wrapText="1"/>
    </xf>
    <xf numFmtId="9" fontId="0" fillId="24" borderId="16" xfId="57" applyFont="1" applyFill="1" applyBorder="1" applyAlignment="1">
      <alignment/>
    </xf>
    <xf numFmtId="9" fontId="0" fillId="24" borderId="22" xfId="57" applyFont="1" applyFill="1" applyBorder="1" applyAlignment="1">
      <alignment wrapText="1"/>
    </xf>
    <xf numFmtId="9" fontId="0" fillId="24" borderId="52" xfId="57" applyFont="1" applyFill="1" applyBorder="1" applyAlignment="1">
      <alignment/>
    </xf>
    <xf numFmtId="9" fontId="0" fillId="24" borderId="33" xfId="57" applyFont="1" applyFill="1" applyBorder="1" applyAlignment="1">
      <alignment wrapText="1"/>
    </xf>
    <xf numFmtId="9" fontId="0" fillId="0" borderId="52" xfId="57" applyFont="1" applyBorder="1" applyAlignment="1">
      <alignment/>
    </xf>
    <xf numFmtId="9" fontId="0" fillId="24" borderId="30" xfId="57" applyFont="1" applyFill="1" applyBorder="1" applyAlignment="1">
      <alignment/>
    </xf>
    <xf numFmtId="9" fontId="0" fillId="24" borderId="37" xfId="57" applyFont="1" applyFill="1" applyBorder="1" applyAlignment="1">
      <alignment wrapText="1"/>
    </xf>
    <xf numFmtId="9" fontId="0" fillId="0" borderId="33" xfId="57" applyFont="1" applyBorder="1" applyAlignment="1">
      <alignment wrapText="1"/>
    </xf>
    <xf numFmtId="0" fontId="1" fillId="24" borderId="16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right" vertical="center"/>
    </xf>
    <xf numFmtId="0" fontId="1" fillId="24" borderId="32" xfId="0" applyFont="1" applyFill="1" applyBorder="1" applyAlignment="1">
      <alignment horizontal="right" vertical="center"/>
    </xf>
    <xf numFmtId="0" fontId="1" fillId="24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quotePrefix="1">
      <alignment/>
    </xf>
    <xf numFmtId="0" fontId="1" fillId="24" borderId="24" xfId="0" applyFont="1" applyFill="1" applyBorder="1" applyAlignment="1">
      <alignment horizontal="right" vertical="center"/>
    </xf>
    <xf numFmtId="0" fontId="11" fillId="26" borderId="11" xfId="0" applyFont="1" applyFill="1" applyBorder="1" applyAlignment="1" quotePrefix="1">
      <alignment horizontal="left"/>
    </xf>
    <xf numFmtId="0" fontId="11" fillId="26" borderId="19" xfId="0" applyFont="1" applyFill="1" applyBorder="1" applyAlignment="1" quotePrefix="1">
      <alignment horizontal="left"/>
    </xf>
    <xf numFmtId="0" fontId="0" fillId="24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1" fillId="22" borderId="49" xfId="0" applyFont="1" applyFill="1" applyBorder="1" applyAlignment="1">
      <alignment horizontal="center"/>
    </xf>
    <xf numFmtId="0" fontId="3" fillId="24" borderId="23" xfId="0" applyFont="1" applyFill="1" applyBorder="1" applyAlignment="1">
      <alignment wrapText="1"/>
    </xf>
    <xf numFmtId="0" fontId="13" fillId="0" borderId="19" xfId="0" applyFont="1" applyBorder="1" applyAlignment="1">
      <alignment horizontal="left"/>
    </xf>
    <xf numFmtId="0" fontId="22" fillId="24" borderId="11" xfId="0" applyFont="1" applyFill="1" applyBorder="1" applyAlignment="1" quotePrefix="1">
      <alignment horizontal="left"/>
    </xf>
    <xf numFmtId="0" fontId="22" fillId="24" borderId="11" xfId="0" applyFont="1" applyFill="1" applyBorder="1" applyAlignment="1">
      <alignment horizontal="left"/>
    </xf>
    <xf numFmtId="0" fontId="22" fillId="24" borderId="19" xfId="0" applyFont="1" applyFill="1" applyBorder="1" applyAlignment="1" quotePrefix="1">
      <alignment horizontal="left"/>
    </xf>
    <xf numFmtId="0" fontId="22" fillId="24" borderId="10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/>
    </xf>
    <xf numFmtId="0" fontId="1" fillId="24" borderId="77" xfId="0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1" fillId="24" borderId="19" xfId="0" applyFont="1" applyFill="1" applyBorder="1" applyAlignment="1">
      <alignment horizontal="right" vertical="center"/>
    </xf>
    <xf numFmtId="0" fontId="18" fillId="24" borderId="11" xfId="0" applyFont="1" applyFill="1" applyBorder="1" applyAlignment="1" quotePrefix="1">
      <alignment/>
    </xf>
    <xf numFmtId="0" fontId="1" fillId="24" borderId="51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/>
    </xf>
    <xf numFmtId="0" fontId="3" fillId="24" borderId="23" xfId="0" applyFont="1" applyFill="1" applyBorder="1" applyAlignment="1" quotePrefix="1">
      <alignment horizontal="right" wrapText="1"/>
    </xf>
    <xf numFmtId="0" fontId="3" fillId="24" borderId="23" xfId="0" applyFont="1" applyFill="1" applyBorder="1" applyAlignment="1">
      <alignment/>
    </xf>
    <xf numFmtId="0" fontId="7" fillId="24" borderId="39" xfId="0" applyFont="1" applyFill="1" applyBorder="1" applyAlignment="1">
      <alignment wrapText="1"/>
    </xf>
    <xf numFmtId="0" fontId="4" fillId="24" borderId="24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3" fillId="24" borderId="22" xfId="0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3" fillId="24" borderId="11" xfId="0" applyFont="1" applyFill="1" applyBorder="1" applyAlignment="1" quotePrefix="1">
      <alignment horizontal="left"/>
    </xf>
    <xf numFmtId="0" fontId="3" fillId="24" borderId="11" xfId="0" applyFont="1" applyFill="1" applyBorder="1" applyAlignment="1">
      <alignment horizontal="left"/>
    </xf>
    <xf numFmtId="1" fontId="11" fillId="24" borderId="38" xfId="0" applyNumberFormat="1" applyFont="1" applyFill="1" applyBorder="1" applyAlignment="1">
      <alignment horizontal="right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79" xfId="0" applyFont="1" applyFill="1" applyBorder="1" applyAlignment="1">
      <alignment horizontal="center" vertical="center" wrapText="1"/>
    </xf>
    <xf numFmtId="0" fontId="11" fillId="0" borderId="19" xfId="0" applyFont="1" applyBorder="1" applyAlignment="1" quotePrefix="1">
      <alignment horizontal="left"/>
    </xf>
    <xf numFmtId="0" fontId="2" fillId="24" borderId="67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vertical="center"/>
    </xf>
    <xf numFmtId="0" fontId="1" fillId="22" borderId="49" xfId="0" applyFont="1" applyFill="1" applyBorder="1" applyAlignment="1">
      <alignment horizontal="right" vertical="center"/>
    </xf>
    <xf numFmtId="0" fontId="1" fillId="22" borderId="23" xfId="0" applyFont="1" applyFill="1" applyBorder="1" applyAlignment="1">
      <alignment horizontal="right" vertical="center"/>
    </xf>
    <xf numFmtId="0" fontId="1" fillId="22" borderId="77" xfId="0" applyFont="1" applyFill="1" applyBorder="1" applyAlignment="1">
      <alignment horizontal="right" vertical="center"/>
    </xf>
    <xf numFmtId="0" fontId="1" fillId="26" borderId="49" xfId="0" applyFont="1" applyFill="1" applyBorder="1" applyAlignment="1">
      <alignment horizontal="right" vertical="center"/>
    </xf>
    <xf numFmtId="0" fontId="1" fillId="26" borderId="76" xfId="0" applyFont="1" applyFill="1" applyBorder="1" applyAlignment="1">
      <alignment horizontal="right" vertical="center"/>
    </xf>
    <xf numFmtId="0" fontId="25" fillId="24" borderId="51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right" vertical="center"/>
    </xf>
    <xf numFmtId="0" fontId="2" fillId="24" borderId="38" xfId="0" applyFont="1" applyFill="1" applyBorder="1" applyAlignment="1">
      <alignment horizontal="right" vertical="center"/>
    </xf>
    <xf numFmtId="0" fontId="1" fillId="26" borderId="24" xfId="0" applyFont="1" applyFill="1" applyBorder="1" applyAlignment="1">
      <alignment horizontal="right" vertical="center"/>
    </xf>
    <xf numFmtId="0" fontId="13" fillId="0" borderId="43" xfId="0" applyFont="1" applyBorder="1" applyAlignment="1">
      <alignment horizontal="right" vertical="center"/>
    </xf>
    <xf numFmtId="0" fontId="13" fillId="0" borderId="57" xfId="0" applyFont="1" applyBorder="1" applyAlignment="1">
      <alignment horizontal="right" vertical="center"/>
    </xf>
    <xf numFmtId="0" fontId="13" fillId="22" borderId="43" xfId="0" applyFont="1" applyFill="1" applyBorder="1" applyAlignment="1">
      <alignment horizontal="right" vertical="center"/>
    </xf>
    <xf numFmtId="0" fontId="13" fillId="22" borderId="57" xfId="0" applyFont="1" applyFill="1" applyBorder="1" applyAlignment="1">
      <alignment horizontal="right" vertical="center"/>
    </xf>
    <xf numFmtId="0" fontId="13" fillId="26" borderId="76" xfId="0" applyFont="1" applyFill="1" applyBorder="1" applyAlignment="1">
      <alignment horizontal="right" vertical="center"/>
    </xf>
    <xf numFmtId="0" fontId="0" fillId="0" borderId="32" xfId="0" applyBorder="1" applyAlignment="1">
      <alignment/>
    </xf>
    <xf numFmtId="0" fontId="13" fillId="26" borderId="49" xfId="0" applyFont="1" applyFill="1" applyBorder="1" applyAlignment="1">
      <alignment horizontal="right" vertical="center"/>
    </xf>
    <xf numFmtId="1" fontId="1" fillId="22" borderId="11" xfId="0" applyNumberFormat="1" applyFont="1" applyFill="1" applyBorder="1" applyAlignment="1">
      <alignment/>
    </xf>
    <xf numFmtId="1" fontId="1" fillId="22" borderId="12" xfId="0" applyNumberFormat="1" applyFon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3" fillId="24" borderId="36" xfId="0" applyFont="1" applyFill="1" applyBorder="1" applyAlignment="1">
      <alignment horizontal="center"/>
    </xf>
    <xf numFmtId="0" fontId="3" fillId="24" borderId="16" xfId="0" applyFont="1" applyFill="1" applyBorder="1" applyAlignment="1">
      <alignment/>
    </xf>
    <xf numFmtId="0" fontId="3" fillId="24" borderId="35" xfId="0" applyFont="1" applyFill="1" applyBorder="1" applyAlignment="1">
      <alignment wrapText="1"/>
    </xf>
    <xf numFmtId="0" fontId="3" fillId="24" borderId="22" xfId="0" applyFont="1" applyFill="1" applyBorder="1" applyAlignment="1">
      <alignment wrapText="1"/>
    </xf>
    <xf numFmtId="0" fontId="3" fillId="24" borderId="36" xfId="0" applyFont="1" applyFill="1" applyBorder="1" applyAlignment="1">
      <alignment/>
    </xf>
    <xf numFmtId="0" fontId="3" fillId="24" borderId="35" xfId="0" applyFont="1" applyFill="1" applyBorder="1" applyAlignment="1">
      <alignment horizontal="center" wrapText="1"/>
    </xf>
    <xf numFmtId="1" fontId="2" fillId="24" borderId="0" xfId="0" applyNumberFormat="1" applyFont="1" applyFill="1" applyBorder="1" applyAlignment="1" quotePrefix="1">
      <alignment horizontal="right"/>
    </xf>
    <xf numFmtId="1" fontId="2" fillId="24" borderId="0" xfId="0" applyNumberFormat="1" applyFont="1" applyFill="1" applyBorder="1" applyAlignment="1">
      <alignment/>
    </xf>
    <xf numFmtId="0" fontId="2" fillId="26" borderId="11" xfId="0" applyFont="1" applyFill="1" applyBorder="1" applyAlignment="1">
      <alignment wrapText="1"/>
    </xf>
    <xf numFmtId="0" fontId="19" fillId="24" borderId="12" xfId="0" applyFont="1" applyFill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1" fontId="3" fillId="24" borderId="81" xfId="0" applyNumberFormat="1" applyFont="1" applyFill="1" applyBorder="1" applyAlignment="1" quotePrefix="1">
      <alignment horizontal="right"/>
    </xf>
    <xf numFmtId="0" fontId="1" fillId="24" borderId="82" xfId="0" applyFont="1" applyFill="1" applyBorder="1" applyAlignment="1">
      <alignment/>
    </xf>
    <xf numFmtId="1" fontId="1" fillId="24" borderId="54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1" fontId="1" fillId="24" borderId="51" xfId="0" applyNumberFormat="1" applyFont="1" applyFill="1" applyBorder="1" applyAlignment="1">
      <alignment/>
    </xf>
    <xf numFmtId="0" fontId="0" fillId="22" borderId="19" xfId="0" applyFill="1" applyBorder="1" applyAlignment="1">
      <alignment/>
    </xf>
    <xf numFmtId="0" fontId="0" fillId="0" borderId="42" xfId="0" applyBorder="1" applyAlignment="1">
      <alignment/>
    </xf>
    <xf numFmtId="0" fontId="0" fillId="0" borderId="63" xfId="0" applyBorder="1" applyAlignment="1">
      <alignment/>
    </xf>
    <xf numFmtId="0" fontId="0" fillId="0" borderId="30" xfId="0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3" fillId="24" borderId="0" xfId="0" applyNumberFormat="1" applyFont="1" applyFill="1" applyBorder="1" applyAlignment="1" quotePrefix="1">
      <alignment horizontal="right"/>
    </xf>
    <xf numFmtId="1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10" fillId="24" borderId="42" xfId="0" applyFont="1" applyFill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1" fillId="0" borderId="54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11" fillId="0" borderId="33" xfId="0" applyFont="1" applyBorder="1" applyAlignment="1" quotePrefix="1">
      <alignment horizontal="center"/>
    </xf>
    <xf numFmtId="0" fontId="11" fillId="0" borderId="51" xfId="0" applyFont="1" applyBorder="1" applyAlignment="1" quotePrefix="1">
      <alignment horizontal="center"/>
    </xf>
    <xf numFmtId="0" fontId="11" fillId="0" borderId="51" xfId="0" applyFont="1" applyBorder="1" applyAlignment="1">
      <alignment horizontal="center"/>
    </xf>
    <xf numFmtId="0" fontId="11" fillId="24" borderId="76" xfId="0" applyFont="1" applyFill="1" applyBorder="1" applyAlignment="1">
      <alignment/>
    </xf>
    <xf numFmtId="0" fontId="11" fillId="24" borderId="68" xfId="0" applyFont="1" applyFill="1" applyBorder="1" applyAlignment="1">
      <alignment/>
    </xf>
    <xf numFmtId="0" fontId="11" fillId="24" borderId="70" xfId="0" applyFont="1" applyFill="1" applyBorder="1" applyAlignment="1">
      <alignment/>
    </xf>
    <xf numFmtId="0" fontId="11" fillId="24" borderId="49" xfId="0" applyFont="1" applyFill="1" applyBorder="1" applyAlignment="1">
      <alignment/>
    </xf>
    <xf numFmtId="0" fontId="11" fillId="24" borderId="19" xfId="0" applyFont="1" applyFill="1" applyBorder="1" applyAlignment="1">
      <alignment horizontal="center" vertical="center"/>
    </xf>
    <xf numFmtId="0" fontId="11" fillId="24" borderId="7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0" fillId="0" borderId="52" xfId="0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6" borderId="32" xfId="0" applyFont="1" applyFill="1" applyBorder="1" applyAlignment="1">
      <alignment horizontal="right" vertical="center"/>
    </xf>
    <xf numFmtId="0" fontId="1" fillId="26" borderId="79" xfId="0" applyFont="1" applyFill="1" applyBorder="1" applyAlignment="1">
      <alignment horizontal="right" vertical="center"/>
    </xf>
    <xf numFmtId="0" fontId="11" fillId="26" borderId="65" xfId="0" applyFont="1" applyFill="1" applyBorder="1" applyAlignment="1">
      <alignment horizontal="right" vertical="center"/>
    </xf>
    <xf numFmtId="0" fontId="9" fillId="24" borderId="19" xfId="0" applyFont="1" applyFill="1" applyBorder="1" applyAlignment="1">
      <alignment horizontal="center"/>
    </xf>
    <xf numFmtId="0" fontId="11" fillId="22" borderId="49" xfId="0" applyFont="1" applyFill="1" applyBorder="1" applyAlignment="1">
      <alignment horizontal="center"/>
    </xf>
    <xf numFmtId="0" fontId="11" fillId="22" borderId="76" xfId="0" applyFont="1" applyFill="1" applyBorder="1" applyAlignment="1">
      <alignment horizontal="center"/>
    </xf>
    <xf numFmtId="0" fontId="11" fillId="26" borderId="49" xfId="0" applyFont="1" applyFill="1" applyBorder="1" applyAlignment="1">
      <alignment horizontal="center"/>
    </xf>
    <xf numFmtId="0" fontId="9" fillId="24" borderId="52" xfId="0" applyFont="1" applyFill="1" applyBorder="1" applyAlignment="1">
      <alignment/>
    </xf>
    <xf numFmtId="1" fontId="9" fillId="24" borderId="38" xfId="0" applyNumberFormat="1" applyFont="1" applyFill="1" applyBorder="1" applyAlignment="1">
      <alignment horizontal="center" vertical="center"/>
    </xf>
    <xf numFmtId="1" fontId="10" fillId="24" borderId="38" xfId="0" applyNumberFormat="1" applyFont="1" applyFill="1" applyBorder="1" applyAlignment="1">
      <alignment horizontal="right" vertical="center"/>
    </xf>
    <xf numFmtId="0" fontId="10" fillId="24" borderId="38" xfId="0" applyFont="1" applyFill="1" applyBorder="1" applyAlignment="1">
      <alignment horizontal="right" vertical="center"/>
    </xf>
    <xf numFmtId="1" fontId="10" fillId="24" borderId="30" xfId="0" applyNumberFormat="1" applyFont="1" applyFill="1" applyBorder="1" applyAlignment="1">
      <alignment horizontal="right" vertical="center"/>
    </xf>
    <xf numFmtId="0" fontId="1" fillId="26" borderId="77" xfId="0" applyFont="1" applyFill="1" applyBorder="1" applyAlignment="1">
      <alignment horizontal="right" vertical="center"/>
    </xf>
    <xf numFmtId="0" fontId="1" fillId="26" borderId="23" xfId="0" applyFont="1" applyFill="1" applyBorder="1" applyAlignment="1">
      <alignment horizontal="right" vertical="center"/>
    </xf>
    <xf numFmtId="0" fontId="13" fillId="24" borderId="23" xfId="0" applyFont="1" applyFill="1" applyBorder="1" applyAlignment="1">
      <alignment horizontal="center" vertical="center"/>
    </xf>
    <xf numFmtId="0" fontId="13" fillId="24" borderId="0" xfId="0" applyFont="1" applyFill="1" applyAlignment="1">
      <alignment horizontal="center" vertical="center"/>
    </xf>
    <xf numFmtId="0" fontId="13" fillId="24" borderId="23" xfId="0" applyFont="1" applyFill="1" applyBorder="1" applyAlignment="1">
      <alignment horizontal="right" vertical="center"/>
    </xf>
    <xf numFmtId="0" fontId="13" fillId="24" borderId="11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3" fillId="24" borderId="83" xfId="0" applyFont="1" applyFill="1" applyBorder="1" applyAlignment="1">
      <alignment horizontal="center" vertical="center"/>
    </xf>
    <xf numFmtId="0" fontId="13" fillId="24" borderId="49" xfId="0" applyFont="1" applyFill="1" applyBorder="1" applyAlignment="1">
      <alignment horizontal="center" vertical="center"/>
    </xf>
    <xf numFmtId="1" fontId="13" fillId="24" borderId="10" xfId="0" applyNumberFormat="1" applyFont="1" applyFill="1" applyBorder="1" applyAlignment="1">
      <alignment horizontal="center" vertical="center"/>
    </xf>
    <xf numFmtId="1" fontId="13" fillId="24" borderId="19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24" borderId="49" xfId="0" applyFont="1" applyFill="1" applyBorder="1" applyAlignment="1">
      <alignment horizontal="center"/>
    </xf>
    <xf numFmtId="0" fontId="13" fillId="22" borderId="83" xfId="0" applyFont="1" applyFill="1" applyBorder="1" applyAlignment="1">
      <alignment horizontal="center"/>
    </xf>
    <xf numFmtId="0" fontId="13" fillId="22" borderId="49" xfId="0" applyFont="1" applyFill="1" applyBorder="1" applyAlignment="1">
      <alignment horizontal="center"/>
    </xf>
    <xf numFmtId="0" fontId="13" fillId="22" borderId="49" xfId="0" applyFont="1" applyFill="1" applyBorder="1" applyAlignment="1">
      <alignment horizontal="right" vertical="center"/>
    </xf>
    <xf numFmtId="0" fontId="13" fillId="26" borderId="49" xfId="0" applyFont="1" applyFill="1" applyBorder="1" applyAlignment="1">
      <alignment horizontal="center"/>
    </xf>
    <xf numFmtId="0" fontId="13" fillId="26" borderId="15" xfId="0" applyFont="1" applyFill="1" applyBorder="1" applyAlignment="1">
      <alignment horizontal="right" vertical="center"/>
    </xf>
    <xf numFmtId="0" fontId="13" fillId="26" borderId="65" xfId="0" applyFont="1" applyFill="1" applyBorder="1" applyAlignment="1">
      <alignment horizontal="right" vertical="center"/>
    </xf>
    <xf numFmtId="1" fontId="13" fillId="24" borderId="38" xfId="0" applyNumberFormat="1" applyFont="1" applyFill="1" applyBorder="1" applyAlignment="1">
      <alignment horizontal="center" vertical="center"/>
    </xf>
    <xf numFmtId="0" fontId="13" fillId="24" borderId="30" xfId="0" applyFont="1" applyFill="1" applyBorder="1" applyAlignment="1">
      <alignment horizontal="right" vertical="center"/>
    </xf>
    <xf numFmtId="0" fontId="13" fillId="24" borderId="37" xfId="0" applyFont="1" applyFill="1" applyBorder="1" applyAlignment="1">
      <alignment horizontal="right" vertical="center"/>
    </xf>
    <xf numFmtId="0" fontId="1" fillId="24" borderId="22" xfId="0" applyFont="1" applyFill="1" applyBorder="1" applyAlignment="1">
      <alignment horizontal="right" vertical="center" wrapText="1"/>
    </xf>
    <xf numFmtId="0" fontId="13" fillId="22" borderId="23" xfId="0" applyFont="1" applyFill="1" applyBorder="1" applyAlignment="1">
      <alignment horizontal="right" vertical="center"/>
    </xf>
    <xf numFmtId="0" fontId="13" fillId="26" borderId="77" xfId="0" applyFont="1" applyFill="1" applyBorder="1" applyAlignment="1">
      <alignment horizontal="right" vertical="center"/>
    </xf>
    <xf numFmtId="0" fontId="13" fillId="24" borderId="38" xfId="0" applyFont="1" applyFill="1" applyBorder="1" applyAlignment="1">
      <alignment horizontal="right" vertical="center"/>
    </xf>
    <xf numFmtId="0" fontId="13" fillId="24" borderId="0" xfId="0" applyFont="1" applyFill="1" applyAlignment="1">
      <alignment horizontal="right" vertical="center"/>
    </xf>
    <xf numFmtId="0" fontId="13" fillId="24" borderId="11" xfId="0" applyFont="1" applyFill="1" applyBorder="1" applyAlignment="1">
      <alignment horizontal="right" vertical="center"/>
    </xf>
    <xf numFmtId="0" fontId="13" fillId="24" borderId="49" xfId="0" applyFont="1" applyFill="1" applyBorder="1" applyAlignment="1">
      <alignment horizontal="right" vertical="center"/>
    </xf>
    <xf numFmtId="1" fontId="13" fillId="24" borderId="19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right"/>
    </xf>
    <xf numFmtId="0" fontId="13" fillId="22" borderId="49" xfId="0" applyFont="1" applyFill="1" applyBorder="1" applyAlignment="1">
      <alignment horizontal="right"/>
    </xf>
    <xf numFmtId="0" fontId="13" fillId="26" borderId="49" xfId="0" applyFont="1" applyFill="1" applyBorder="1" applyAlignment="1">
      <alignment horizontal="right"/>
    </xf>
    <xf numFmtId="1" fontId="13" fillId="24" borderId="38" xfId="0" applyNumberFormat="1" applyFont="1" applyFill="1" applyBorder="1" applyAlignment="1">
      <alignment horizontal="right" vertical="center"/>
    </xf>
    <xf numFmtId="0" fontId="11" fillId="24" borderId="51" xfId="0" applyFont="1" applyFill="1" applyBorder="1" applyAlignment="1">
      <alignment horizontal="right" vertical="center"/>
    </xf>
    <xf numFmtId="0" fontId="0" fillId="24" borderId="38" xfId="0" applyFill="1" applyBorder="1" applyAlignment="1">
      <alignment/>
    </xf>
    <xf numFmtId="1" fontId="0" fillId="24" borderId="38" xfId="0" applyNumberFormat="1" applyFill="1" applyBorder="1" applyAlignment="1">
      <alignment horizontal="center" vertical="center"/>
    </xf>
    <xf numFmtId="0" fontId="1" fillId="24" borderId="51" xfId="0" applyFont="1" applyFill="1" applyBorder="1" applyAlignment="1">
      <alignment/>
    </xf>
    <xf numFmtId="0" fontId="1" fillId="24" borderId="33" xfId="0" applyFont="1" applyFill="1" applyBorder="1" applyAlignment="1">
      <alignment/>
    </xf>
    <xf numFmtId="0" fontId="0" fillId="22" borderId="11" xfId="0" applyFont="1" applyFill="1" applyBorder="1" applyAlignment="1">
      <alignment horizontal="right" vertical="center"/>
    </xf>
    <xf numFmtId="0" fontId="0" fillId="22" borderId="24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6" borderId="82" xfId="0" applyFill="1" applyBorder="1" applyAlignment="1">
      <alignment/>
    </xf>
    <xf numFmtId="0" fontId="0" fillId="0" borderId="38" xfId="0" applyFont="1" applyBorder="1" applyAlignment="1">
      <alignment horizontal="right" vertical="center"/>
    </xf>
    <xf numFmtId="0" fontId="0" fillId="22" borderId="42" xfId="0" applyFill="1" applyBorder="1" applyAlignment="1">
      <alignment/>
    </xf>
    <xf numFmtId="0" fontId="0" fillId="22" borderId="63" xfId="0" applyFill="1" applyBorder="1" applyAlignment="1">
      <alignment/>
    </xf>
    <xf numFmtId="0" fontId="0" fillId="26" borderId="70" xfId="0" applyFill="1" applyBorder="1" applyAlignment="1">
      <alignment/>
    </xf>
    <xf numFmtId="0" fontId="3" fillId="22" borderId="11" xfId="0" applyFont="1" applyFill="1" applyBorder="1" applyAlignment="1">
      <alignment wrapText="1"/>
    </xf>
    <xf numFmtId="0" fontId="3" fillId="24" borderId="30" xfId="0" applyFont="1" applyFill="1" applyBorder="1" applyAlignment="1">
      <alignment wrapText="1"/>
    </xf>
    <xf numFmtId="0" fontId="7" fillId="26" borderId="43" xfId="0" applyFont="1" applyFill="1" applyBorder="1" applyAlignment="1">
      <alignment wrapText="1"/>
    </xf>
    <xf numFmtId="0" fontId="3" fillId="26" borderId="77" xfId="0" applyFont="1" applyFill="1" applyBorder="1" applyAlignment="1">
      <alignment/>
    </xf>
    <xf numFmtId="1" fontId="17" fillId="26" borderId="11" xfId="0" applyNumberFormat="1" applyFont="1" applyFill="1" applyBorder="1" applyAlignment="1">
      <alignment/>
    </xf>
    <xf numFmtId="0" fontId="3" fillId="26" borderId="49" xfId="0" applyFont="1" applyFill="1" applyBorder="1" applyAlignment="1">
      <alignment/>
    </xf>
    <xf numFmtId="0" fontId="3" fillId="26" borderId="11" xfId="0" applyFont="1" applyFill="1" applyBorder="1" applyAlignment="1">
      <alignment wrapText="1"/>
    </xf>
    <xf numFmtId="0" fontId="3" fillId="26" borderId="49" xfId="0" applyFont="1" applyFill="1" applyBorder="1" applyAlignment="1">
      <alignment wrapText="1"/>
    </xf>
    <xf numFmtId="0" fontId="7" fillId="22" borderId="43" xfId="0" applyFont="1" applyFill="1" applyBorder="1" applyAlignment="1">
      <alignment wrapText="1"/>
    </xf>
    <xf numFmtId="0" fontId="4" fillId="22" borderId="12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/>
    </xf>
    <xf numFmtId="0" fontId="6" fillId="22" borderId="11" xfId="0" applyFont="1" applyFill="1" applyBorder="1" applyAlignment="1">
      <alignment/>
    </xf>
    <xf numFmtId="1" fontId="17" fillId="22" borderId="11" xfId="0" applyNumberFormat="1" applyFont="1" applyFill="1" applyBorder="1" applyAlignment="1">
      <alignment/>
    </xf>
    <xf numFmtId="1" fontId="6" fillId="22" borderId="11" xfId="0" applyNumberFormat="1" applyFont="1" applyFill="1" applyBorder="1" applyAlignment="1">
      <alignment/>
    </xf>
    <xf numFmtId="0" fontId="6" fillId="22" borderId="11" xfId="0" applyFont="1" applyFill="1" applyBorder="1" applyAlignment="1">
      <alignment horizontal="right"/>
    </xf>
    <xf numFmtId="1" fontId="3" fillId="22" borderId="11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horizontal="center" vertical="center" wrapText="1" shrinkToFit="1"/>
    </xf>
    <xf numFmtId="0" fontId="3" fillId="24" borderId="0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/>
    </xf>
    <xf numFmtId="0" fontId="2" fillId="24" borderId="52" xfId="0" applyFont="1" applyFill="1" applyBorder="1" applyAlignment="1">
      <alignment/>
    </xf>
    <xf numFmtId="0" fontId="3" fillId="24" borderId="51" xfId="0" applyFont="1" applyFill="1" applyBorder="1" applyAlignment="1">
      <alignment wrapText="1"/>
    </xf>
    <xf numFmtId="0" fontId="4" fillId="22" borderId="83" xfId="0" applyFont="1" applyFill="1" applyBorder="1" applyAlignment="1">
      <alignment horizontal="center"/>
    </xf>
    <xf numFmtId="0" fontId="3" fillId="22" borderId="49" xfId="0" applyFont="1" applyFill="1" applyBorder="1" applyAlignment="1">
      <alignment horizontal="center"/>
    </xf>
    <xf numFmtId="0" fontId="3" fillId="22" borderId="11" xfId="0" applyFont="1" applyFill="1" applyBorder="1" applyAlignment="1" quotePrefix="1">
      <alignment horizontal="right" wrapText="1"/>
    </xf>
    <xf numFmtId="0" fontId="3" fillId="26" borderId="49" xfId="0" applyFont="1" applyFill="1" applyBorder="1" applyAlignment="1" quotePrefix="1">
      <alignment horizontal="right" wrapText="1"/>
    </xf>
    <xf numFmtId="0" fontId="3" fillId="24" borderId="78" xfId="0" applyFont="1" applyFill="1" applyBorder="1" applyAlignment="1" quotePrefix="1">
      <alignment horizontal="right" wrapText="1"/>
    </xf>
    <xf numFmtId="0" fontId="3" fillId="24" borderId="51" xfId="0" applyFont="1" applyFill="1" applyBorder="1" applyAlignment="1" quotePrefix="1">
      <alignment horizontal="right" wrapText="1"/>
    </xf>
    <xf numFmtId="0" fontId="7" fillId="22" borderId="51" xfId="0" applyFont="1" applyFill="1" applyBorder="1" applyAlignment="1">
      <alignment wrapText="1"/>
    </xf>
    <xf numFmtId="0" fontId="0" fillId="22" borderId="11" xfId="0" applyFill="1" applyBorder="1" applyAlignment="1">
      <alignment/>
    </xf>
    <xf numFmtId="0" fontId="0" fillId="22" borderId="0" xfId="0" applyFill="1" applyBorder="1" applyAlignment="1">
      <alignment/>
    </xf>
    <xf numFmtId="0" fontId="0" fillId="24" borderId="33" xfId="0" applyFill="1" applyBorder="1" applyAlignment="1">
      <alignment/>
    </xf>
    <xf numFmtId="1" fontId="2" fillId="24" borderId="38" xfId="0" applyNumberFormat="1" applyFont="1" applyFill="1" applyBorder="1" applyAlignment="1" quotePrefix="1">
      <alignment horizontal="right"/>
    </xf>
    <xf numFmtId="1" fontId="2" fillId="24" borderId="37" xfId="0" applyNumberFormat="1" applyFont="1" applyFill="1" applyBorder="1" applyAlignment="1">
      <alignment/>
    </xf>
    <xf numFmtId="0" fontId="3" fillId="24" borderId="78" xfId="0" applyFont="1" applyFill="1" applyBorder="1" applyAlignment="1">
      <alignment wrapText="1"/>
    </xf>
    <xf numFmtId="0" fontId="10" fillId="24" borderId="11" xfId="0" applyFont="1" applyFill="1" applyBorder="1" applyAlignment="1">
      <alignment horizontal="center"/>
    </xf>
    <xf numFmtId="0" fontId="10" fillId="24" borderId="19" xfId="0" applyFont="1" applyFill="1" applyBorder="1" applyAlignment="1">
      <alignment/>
    </xf>
    <xf numFmtId="0" fontId="2" fillId="26" borderId="34" xfId="0" applyFont="1" applyFill="1" applyBorder="1" applyAlignment="1">
      <alignment/>
    </xf>
    <xf numFmtId="0" fontId="2" fillId="22" borderId="12" xfId="0" applyFont="1" applyFill="1" applyBorder="1" applyAlignment="1">
      <alignment horizontal="center"/>
    </xf>
    <xf numFmtId="0" fontId="2" fillId="22" borderId="19" xfId="0" applyFont="1" applyFill="1" applyBorder="1" applyAlignment="1">
      <alignment horizontal="center"/>
    </xf>
    <xf numFmtId="1" fontId="2" fillId="22" borderId="11" xfId="0" applyNumberFormat="1" applyFont="1" applyFill="1" applyBorder="1" applyAlignment="1" quotePrefix="1">
      <alignment horizontal="right"/>
    </xf>
    <xf numFmtId="1" fontId="2" fillId="22" borderId="11" xfId="0" applyNumberFormat="1" applyFont="1" applyFill="1" applyBorder="1" applyAlignment="1">
      <alignment/>
    </xf>
    <xf numFmtId="0" fontId="14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/>
    </xf>
    <xf numFmtId="0" fontId="11" fillId="26" borderId="11" xfId="0" applyFont="1" applyFill="1" applyBorder="1" applyAlignment="1">
      <alignment/>
    </xf>
    <xf numFmtId="0" fontId="1" fillId="26" borderId="12" xfId="0" applyFont="1" applyFill="1" applyBorder="1" applyAlignment="1">
      <alignment/>
    </xf>
    <xf numFmtId="0" fontId="11" fillId="24" borderId="11" xfId="0" applyFont="1" applyFill="1" applyBorder="1" applyAlignment="1">
      <alignment horizontal="left"/>
    </xf>
    <xf numFmtId="0" fontId="14" fillId="22" borderId="11" xfId="0" applyFont="1" applyFill="1" applyBorder="1" applyAlignment="1" quotePrefix="1">
      <alignment horizontal="center"/>
    </xf>
    <xf numFmtId="0" fontId="13" fillId="22" borderId="11" xfId="0" applyFont="1" applyFill="1" applyBorder="1" applyAlignment="1">
      <alignment/>
    </xf>
    <xf numFmtId="0" fontId="14" fillId="22" borderId="19" xfId="0" applyFont="1" applyFill="1" applyBorder="1" applyAlignment="1">
      <alignment horizontal="center"/>
    </xf>
    <xf numFmtId="0" fontId="10" fillId="22" borderId="11" xfId="0" applyFont="1" applyFill="1" applyBorder="1" applyAlignment="1">
      <alignment/>
    </xf>
    <xf numFmtId="1" fontId="1" fillId="22" borderId="19" xfId="0" applyNumberFormat="1" applyFont="1" applyFill="1" applyBorder="1" applyAlignment="1">
      <alignment/>
    </xf>
    <xf numFmtId="0" fontId="1" fillId="26" borderId="19" xfId="0" applyFont="1" applyFill="1" applyBorder="1" applyAlignment="1">
      <alignment/>
    </xf>
    <xf numFmtId="0" fontId="1" fillId="26" borderId="11" xfId="0" applyFont="1" applyFill="1" applyBorder="1" applyAlignment="1">
      <alignment wrapText="1"/>
    </xf>
    <xf numFmtId="1" fontId="1" fillId="26" borderId="19" xfId="0" applyNumberFormat="1" applyFont="1" applyFill="1" applyBorder="1" applyAlignment="1">
      <alignment/>
    </xf>
    <xf numFmtId="0" fontId="11" fillId="22" borderId="19" xfId="0" applyFont="1" applyFill="1" applyBorder="1" applyAlignment="1">
      <alignment horizontal="center"/>
    </xf>
    <xf numFmtId="0" fontId="1" fillId="24" borderId="79" xfId="0" applyFont="1" applyFill="1" applyBorder="1" applyAlignment="1">
      <alignment horizontal="right" vertical="center"/>
    </xf>
    <xf numFmtId="0" fontId="11" fillId="24" borderId="23" xfId="0" applyFont="1" applyFill="1" applyBorder="1" applyAlignment="1">
      <alignment horizontal="center" vertical="center"/>
    </xf>
    <xf numFmtId="1" fontId="10" fillId="24" borderId="51" xfId="0" applyNumberFormat="1" applyFont="1" applyFill="1" applyBorder="1" applyAlignment="1">
      <alignment horizontal="right" vertical="center"/>
    </xf>
    <xf numFmtId="0" fontId="3" fillId="22" borderId="49" xfId="0" applyFont="1" applyFill="1" applyBorder="1" applyAlignment="1">
      <alignment horizontal="right" vertical="center"/>
    </xf>
    <xf numFmtId="0" fontId="1" fillId="22" borderId="79" xfId="0" applyFont="1" applyFill="1" applyBorder="1" applyAlignment="1">
      <alignment horizontal="right" vertical="center"/>
    </xf>
    <xf numFmtId="0" fontId="11" fillId="26" borderId="68" xfId="0" applyFont="1" applyFill="1" applyBorder="1" applyAlignment="1">
      <alignment horizontal="right" vertical="center"/>
    </xf>
    <xf numFmtId="0" fontId="1" fillId="0" borderId="19" xfId="0" applyFont="1" applyBorder="1" applyAlignment="1" quotePrefix="1">
      <alignment horizontal="left"/>
    </xf>
    <xf numFmtId="0" fontId="1" fillId="24" borderId="0" xfId="0" applyFont="1" applyFill="1" applyBorder="1" applyAlignment="1">
      <alignment horizontal="left"/>
    </xf>
    <xf numFmtId="0" fontId="13" fillId="24" borderId="19" xfId="0" applyFont="1" applyFill="1" applyBorder="1" applyAlignment="1">
      <alignment horizontal="center"/>
    </xf>
    <xf numFmtId="1" fontId="17" fillId="24" borderId="0" xfId="0" applyNumberFormat="1" applyFont="1" applyFill="1" applyBorder="1" applyAlignment="1">
      <alignment/>
    </xf>
    <xf numFmtId="0" fontId="13" fillId="24" borderId="12" xfId="0" applyFont="1" applyFill="1" applyBorder="1" applyAlignment="1">
      <alignment/>
    </xf>
    <xf numFmtId="1" fontId="4" fillId="22" borderId="11" xfId="0" applyNumberFormat="1" applyFont="1" applyFill="1" applyBorder="1" applyAlignment="1">
      <alignment wrapText="1"/>
    </xf>
    <xf numFmtId="1" fontId="4" fillId="24" borderId="37" xfId="0" applyNumberFormat="1" applyFont="1" applyFill="1" applyBorder="1" applyAlignment="1">
      <alignment wrapText="1"/>
    </xf>
    <xf numFmtId="0" fontId="0" fillId="22" borderId="24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3" fillId="3" borderId="49" xfId="0" applyFont="1" applyFill="1" applyBorder="1" applyAlignment="1">
      <alignment/>
    </xf>
    <xf numFmtId="1" fontId="2" fillId="26" borderId="70" xfId="0" applyNumberFormat="1" applyFont="1" applyFill="1" applyBorder="1" applyAlignment="1">
      <alignment/>
    </xf>
    <xf numFmtId="1" fontId="2" fillId="20" borderId="38" xfId="0" applyNumberFormat="1" applyFont="1" applyFill="1" applyBorder="1" applyAlignment="1">
      <alignment/>
    </xf>
    <xf numFmtId="1" fontId="2" fillId="20" borderId="33" xfId="0" applyNumberFormat="1" applyFont="1" applyFill="1" applyBorder="1" applyAlignment="1">
      <alignment/>
    </xf>
    <xf numFmtId="0" fontId="1" fillId="20" borderId="49" xfId="0" applyFont="1" applyFill="1" applyBorder="1" applyAlignment="1">
      <alignment/>
    </xf>
    <xf numFmtId="0" fontId="2" fillId="20" borderId="37" xfId="0" applyFont="1" applyFill="1" applyBorder="1" applyAlignment="1">
      <alignment/>
    </xf>
    <xf numFmtId="0" fontId="10" fillId="20" borderId="11" xfId="0" applyFont="1" applyFill="1" applyBorder="1" applyAlignment="1">
      <alignment/>
    </xf>
    <xf numFmtId="1" fontId="11" fillId="20" borderId="38" xfId="0" applyNumberFormat="1" applyFont="1" applyFill="1" applyBorder="1" applyAlignment="1">
      <alignment horizontal="right" vertical="center"/>
    </xf>
    <xf numFmtId="1" fontId="10" fillId="20" borderId="38" xfId="0" applyNumberFormat="1" applyFont="1" applyFill="1" applyBorder="1" applyAlignment="1">
      <alignment horizontal="right" vertical="center"/>
    </xf>
    <xf numFmtId="1" fontId="10" fillId="20" borderId="33" xfId="0" applyNumberFormat="1" applyFont="1" applyFill="1" applyBorder="1" applyAlignment="1">
      <alignment horizontal="right" vertical="center"/>
    </xf>
    <xf numFmtId="1" fontId="10" fillId="20" borderId="54" xfId="0" applyNumberFormat="1" applyFont="1" applyFill="1" applyBorder="1" applyAlignment="1">
      <alignment horizontal="right" vertical="center"/>
    </xf>
    <xf numFmtId="1" fontId="10" fillId="20" borderId="30" xfId="0" applyNumberFormat="1" applyFont="1" applyFill="1" applyBorder="1" applyAlignment="1">
      <alignment horizontal="right" vertical="center"/>
    </xf>
    <xf numFmtId="0" fontId="3" fillId="20" borderId="11" xfId="0" applyFont="1" applyFill="1" applyBorder="1" applyAlignment="1">
      <alignment wrapText="1"/>
    </xf>
    <xf numFmtId="0" fontId="3" fillId="25" borderId="11" xfId="0" applyFont="1" applyFill="1" applyBorder="1" applyAlignment="1">
      <alignment/>
    </xf>
    <xf numFmtId="0" fontId="3" fillId="25" borderId="11" xfId="0" applyFont="1" applyFill="1" applyBorder="1" applyAlignment="1">
      <alignment wrapText="1"/>
    </xf>
    <xf numFmtId="0" fontId="3" fillId="20" borderId="1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0" fillId="20" borderId="11" xfId="0" applyFill="1" applyBorder="1" applyAlignment="1">
      <alignment/>
    </xf>
    <xf numFmtId="0" fontId="3" fillId="27" borderId="11" xfId="0" applyFont="1" applyFill="1" applyBorder="1" applyAlignment="1">
      <alignment wrapText="1"/>
    </xf>
    <xf numFmtId="0" fontId="3" fillId="27" borderId="11" xfId="0" applyFont="1" applyFill="1" applyBorder="1" applyAlignment="1">
      <alignment/>
    </xf>
    <xf numFmtId="0" fontId="3" fillId="27" borderId="49" xfId="0" applyFont="1" applyFill="1" applyBorder="1" applyAlignment="1">
      <alignment/>
    </xf>
    <xf numFmtId="1" fontId="2" fillId="27" borderId="38" xfId="0" applyNumberFormat="1" applyFont="1" applyFill="1" applyBorder="1" applyAlignment="1">
      <alignment/>
    </xf>
    <xf numFmtId="0" fontId="1" fillId="20" borderId="11" xfId="0" applyFont="1" applyFill="1" applyBorder="1" applyAlignment="1">
      <alignment/>
    </xf>
    <xf numFmtId="1" fontId="1" fillId="20" borderId="12" xfId="0" applyNumberFormat="1" applyFont="1" applyFill="1" applyBorder="1" applyAlignment="1">
      <alignment/>
    </xf>
    <xf numFmtId="1" fontId="3" fillId="24" borderId="11" xfId="0" applyNumberFormat="1" applyFont="1" applyFill="1" applyBorder="1" applyAlignment="1" quotePrefix="1">
      <alignment horizontal="right" wrapText="1"/>
    </xf>
    <xf numFmtId="0" fontId="3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3" fillId="3" borderId="11" xfId="0" applyFont="1" applyFill="1" applyBorder="1" applyAlignment="1">
      <alignment wrapText="1"/>
    </xf>
    <xf numFmtId="0" fontId="3" fillId="3" borderId="49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32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/>
    </xf>
    <xf numFmtId="0" fontId="3" fillId="24" borderId="11" xfId="0" applyFont="1" applyFill="1" applyBorder="1" applyAlignment="1">
      <alignment wrapText="1"/>
    </xf>
    <xf numFmtId="0" fontId="3" fillId="24" borderId="11" xfId="0" applyFont="1" applyFill="1" applyBorder="1" applyAlignment="1">
      <alignment/>
    </xf>
    <xf numFmtId="1" fontId="1" fillId="3" borderId="19" xfId="0" applyNumberFormat="1" applyFont="1" applyFill="1" applyBorder="1" applyAlignment="1">
      <alignment/>
    </xf>
    <xf numFmtId="1" fontId="1" fillId="3" borderId="11" xfId="0" applyNumberFormat="1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5" borderId="11" xfId="0" applyFont="1" applyFill="1" applyBorder="1" applyAlignment="1">
      <alignment wrapText="1"/>
    </xf>
    <xf numFmtId="0" fontId="3" fillId="22" borderId="11" xfId="0" applyFont="1" applyFill="1" applyBorder="1" applyAlignment="1">
      <alignment/>
    </xf>
    <xf numFmtId="0" fontId="0" fillId="24" borderId="0" xfId="0" applyFill="1" applyBorder="1" applyAlignment="1">
      <alignment horizontal="right"/>
    </xf>
    <xf numFmtId="0" fontId="3" fillId="24" borderId="36" xfId="57" applyNumberFormat="1" applyFont="1" applyFill="1" applyBorder="1" applyAlignment="1">
      <alignment horizontal="center"/>
    </xf>
    <xf numFmtId="0" fontId="3" fillId="24" borderId="35" xfId="57" applyNumberFormat="1" applyFont="1" applyFill="1" applyBorder="1" applyAlignment="1">
      <alignment horizontal="center"/>
    </xf>
    <xf numFmtId="0" fontId="4" fillId="0" borderId="50" xfId="0" applyFont="1" applyBorder="1" applyAlignment="1" quotePrefix="1">
      <alignment horizontal="center"/>
    </xf>
    <xf numFmtId="0" fontId="4" fillId="0" borderId="7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24" borderId="84" xfId="0" applyFill="1" applyBorder="1" applyAlignment="1">
      <alignment horizontal="right"/>
    </xf>
    <xf numFmtId="0" fontId="4" fillId="0" borderId="54" xfId="0" applyFont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0" fontId="3" fillId="0" borderId="26" xfId="0" applyFont="1" applyBorder="1" applyAlignment="1" quotePrefix="1">
      <alignment horizontal="center" wrapText="1"/>
    </xf>
    <xf numFmtId="0" fontId="3" fillId="0" borderId="27" xfId="0" applyFont="1" applyBorder="1" applyAlignment="1" quotePrefix="1">
      <alignment horizontal="center" wrapText="1"/>
    </xf>
    <xf numFmtId="0" fontId="3" fillId="0" borderId="28" xfId="0" applyFont="1" applyBorder="1" applyAlignment="1" quotePrefix="1">
      <alignment horizontal="center" wrapText="1"/>
    </xf>
    <xf numFmtId="0" fontId="3" fillId="24" borderId="35" xfId="0" applyFont="1" applyFill="1" applyBorder="1" applyAlignment="1">
      <alignment horizontal="center"/>
    </xf>
    <xf numFmtId="0" fontId="3" fillId="0" borderId="18" xfId="0" applyFont="1" applyBorder="1" applyAlignment="1" quotePrefix="1">
      <alignment horizontal="center" wrapText="1"/>
    </xf>
    <xf numFmtId="0" fontId="3" fillId="0" borderId="20" xfId="0" applyFont="1" applyBorder="1" applyAlignment="1" quotePrefix="1">
      <alignment horizontal="center" wrapText="1"/>
    </xf>
    <xf numFmtId="0" fontId="3" fillId="0" borderId="21" xfId="0" applyFont="1" applyBorder="1" applyAlignment="1" quotePrefix="1">
      <alignment horizontal="center" wrapText="1"/>
    </xf>
    <xf numFmtId="0" fontId="3" fillId="24" borderId="36" xfId="0" applyFont="1" applyFill="1" applyBorder="1" applyAlignment="1">
      <alignment horizontal="center"/>
    </xf>
    <xf numFmtId="0" fontId="3" fillId="24" borderId="78" xfId="57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24" borderId="30" xfId="57" applyNumberFormat="1" applyFont="1" applyFill="1" applyBorder="1" applyAlignment="1">
      <alignment horizontal="center"/>
    </xf>
    <xf numFmtId="0" fontId="3" fillId="24" borderId="37" xfId="57" applyNumberFormat="1" applyFont="1" applyFill="1" applyBorder="1" applyAlignment="1">
      <alignment horizontal="center"/>
    </xf>
    <xf numFmtId="0" fontId="3" fillId="24" borderId="50" xfId="57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57" applyNumberFormat="1" applyFont="1" applyBorder="1" applyAlignment="1">
      <alignment horizontal="center"/>
    </xf>
    <xf numFmtId="0" fontId="3" fillId="0" borderId="35" xfId="57" applyNumberFormat="1" applyFont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1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11" fillId="0" borderId="5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24" borderId="50" xfId="0" applyFont="1" applyFill="1" applyBorder="1" applyAlignment="1">
      <alignment horizontal="center"/>
    </xf>
    <xf numFmtId="0" fontId="3" fillId="24" borderId="54" xfId="0" applyFont="1" applyFill="1" applyBorder="1" applyAlignment="1">
      <alignment horizontal="center"/>
    </xf>
    <xf numFmtId="0" fontId="12" fillId="0" borderId="46" xfId="0" applyFont="1" applyBorder="1" applyAlignment="1" quotePrefix="1">
      <alignment horizontal="center"/>
    </xf>
    <xf numFmtId="0" fontId="12" fillId="0" borderId="85" xfId="0" applyFont="1" applyBorder="1" applyAlignment="1" quotePrefix="1">
      <alignment horizontal="center"/>
    </xf>
    <xf numFmtId="0" fontId="3" fillId="24" borderId="78" xfId="0" applyFont="1" applyFill="1" applyBorder="1" applyAlignment="1">
      <alignment horizontal="center"/>
    </xf>
    <xf numFmtId="0" fontId="1" fillId="24" borderId="54" xfId="0" applyFont="1" applyFill="1" applyBorder="1" applyAlignment="1">
      <alignment horizontal="center"/>
    </xf>
    <xf numFmtId="0" fontId="1" fillId="24" borderId="78" xfId="0" applyFont="1" applyFill="1" applyBorder="1" applyAlignment="1">
      <alignment horizontal="center"/>
    </xf>
    <xf numFmtId="0" fontId="3" fillId="24" borderId="50" xfId="0" applyFont="1" applyFill="1" applyBorder="1" applyAlignment="1" quotePrefix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3" fillId="24" borderId="52" xfId="0" applyFont="1" applyFill="1" applyBorder="1" applyAlignment="1" quotePrefix="1">
      <alignment horizontal="center"/>
    </xf>
    <xf numFmtId="0" fontId="0" fillId="24" borderId="0" xfId="0" applyFill="1" applyBorder="1" applyAlignment="1">
      <alignment horizontal="center"/>
    </xf>
    <xf numFmtId="0" fontId="4" fillId="0" borderId="44" xfId="0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24" borderId="16" xfId="57" applyNumberFormat="1" applyFont="1" applyFill="1" applyBorder="1" applyAlignment="1">
      <alignment horizontal="center"/>
    </xf>
    <xf numFmtId="0" fontId="3" fillId="24" borderId="22" xfId="57" applyNumberFormat="1" applyFont="1" applyFill="1" applyBorder="1" applyAlignment="1">
      <alignment horizontal="center"/>
    </xf>
    <xf numFmtId="0" fontId="4" fillId="0" borderId="78" xfId="0" applyFont="1" applyBorder="1" applyAlignment="1" quotePrefix="1">
      <alignment horizontal="center"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6" fillId="24" borderId="86" xfId="0" applyFont="1" applyFill="1" applyBorder="1" applyAlignment="1" quotePrefix="1">
      <alignment horizontal="center"/>
    </xf>
    <xf numFmtId="0" fontId="6" fillId="24" borderId="84" xfId="0" applyFont="1" applyFill="1" applyBorder="1" applyAlignment="1">
      <alignment horizontal="center"/>
    </xf>
    <xf numFmtId="0" fontId="6" fillId="24" borderId="84" xfId="0" applyFont="1" applyFill="1" applyBorder="1" applyAlignment="1" quotePrefix="1">
      <alignment horizontal="center"/>
    </xf>
    <xf numFmtId="0" fontId="6" fillId="24" borderId="39" xfId="0" applyFont="1" applyFill="1" applyBorder="1" applyAlignment="1" quotePrefix="1">
      <alignment horizontal="center"/>
    </xf>
    <xf numFmtId="0" fontId="11" fillId="24" borderId="17" xfId="0" applyFont="1" applyFill="1" applyBorder="1" applyAlignment="1">
      <alignment horizontal="center"/>
    </xf>
    <xf numFmtId="0" fontId="11" fillId="24" borderId="18" xfId="0" applyFont="1" applyFill="1" applyBorder="1" applyAlignment="1">
      <alignment horizontal="center"/>
    </xf>
    <xf numFmtId="0" fontId="1" fillId="24" borderId="49" xfId="0" applyFont="1" applyFill="1" applyBorder="1" applyAlignment="1">
      <alignment horizontal="center" vertical="center" wrapText="1"/>
    </xf>
    <xf numFmtId="0" fontId="1" fillId="24" borderId="77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76" xfId="0" applyFont="1" applyFill="1" applyBorder="1" applyAlignment="1">
      <alignment horizontal="left" vertical="center" wrapText="1"/>
    </xf>
    <xf numFmtId="0" fontId="1" fillId="24" borderId="87" xfId="0" applyFont="1" applyFill="1" applyBorder="1" applyAlignment="1">
      <alignment horizontal="left" vertical="center" wrapText="1"/>
    </xf>
    <xf numFmtId="0" fontId="1" fillId="24" borderId="83" xfId="0" applyFont="1" applyFill="1" applyBorder="1" applyAlignment="1">
      <alignment horizontal="left" vertical="center" wrapText="1"/>
    </xf>
    <xf numFmtId="0" fontId="1" fillId="24" borderId="79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82" xfId="0" applyFont="1" applyFill="1" applyBorder="1" applyAlignment="1">
      <alignment horizontal="left" vertical="center" wrapText="1"/>
    </xf>
    <xf numFmtId="0" fontId="1" fillId="24" borderId="32" xfId="0" applyFont="1" applyFill="1" applyBorder="1" applyAlignment="1">
      <alignment horizontal="left" vertical="center" wrapText="1"/>
    </xf>
    <xf numFmtId="0" fontId="1" fillId="24" borderId="84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22" fillId="24" borderId="19" xfId="0" applyFont="1" applyFill="1" applyBorder="1" applyAlignment="1" quotePrefix="1">
      <alignment horizontal="left"/>
    </xf>
    <xf numFmtId="0" fontId="22" fillId="24" borderId="10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/>
    </xf>
    <xf numFmtId="0" fontId="22" fillId="24" borderId="10" xfId="0" applyFont="1" applyFill="1" applyBorder="1" applyAlignment="1" quotePrefix="1">
      <alignment horizontal="left"/>
    </xf>
    <xf numFmtId="0" fontId="22" fillId="24" borderId="12" xfId="0" applyFont="1" applyFill="1" applyBorder="1" applyAlignment="1" quotePrefix="1">
      <alignment horizontal="left"/>
    </xf>
    <xf numFmtId="0" fontId="22" fillId="24" borderId="19" xfId="0" applyFont="1" applyFill="1" applyBorder="1" applyAlignment="1">
      <alignment horizontal="left"/>
    </xf>
    <xf numFmtId="0" fontId="10" fillId="0" borderId="19" xfId="0" applyFont="1" applyBorder="1" applyAlignment="1" quotePrefix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4" fontId="22" fillId="24" borderId="19" xfId="43" applyFont="1" applyFill="1" applyBorder="1" applyAlignment="1">
      <alignment horizontal="left"/>
    </xf>
    <xf numFmtId="44" fontId="22" fillId="24" borderId="10" xfId="43" applyFont="1" applyFill="1" applyBorder="1" applyAlignment="1" quotePrefix="1">
      <alignment horizontal="left"/>
    </xf>
    <xf numFmtId="44" fontId="22" fillId="24" borderId="12" xfId="43" applyFont="1" applyFill="1" applyBorder="1" applyAlignment="1" quotePrefix="1">
      <alignment horizontal="left"/>
    </xf>
    <xf numFmtId="0" fontId="1" fillId="0" borderId="4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2" fillId="24" borderId="50" xfId="0" applyFont="1" applyFill="1" applyBorder="1" applyAlignment="1" quotePrefix="1">
      <alignment horizontal="center"/>
    </xf>
    <xf numFmtId="0" fontId="22" fillId="24" borderId="54" xfId="0" applyFont="1" applyFill="1" applyBorder="1" applyAlignment="1">
      <alignment horizontal="center"/>
    </xf>
    <xf numFmtId="0" fontId="22" fillId="24" borderId="52" xfId="0" applyFont="1" applyFill="1" applyBorder="1" applyAlignment="1">
      <alignment horizontal="center"/>
    </xf>
    <xf numFmtId="0" fontId="22" fillId="26" borderId="76" xfId="0" applyFont="1" applyFill="1" applyBorder="1" applyAlignment="1" quotePrefix="1">
      <alignment horizontal="left"/>
    </xf>
    <xf numFmtId="0" fontId="22" fillId="26" borderId="87" xfId="0" applyFont="1" applyFill="1" applyBorder="1" applyAlignment="1" quotePrefix="1">
      <alignment horizontal="left"/>
    </xf>
    <xf numFmtId="0" fontId="22" fillId="26" borderId="83" xfId="0" applyFont="1" applyFill="1" applyBorder="1" applyAlignment="1" quotePrefix="1">
      <alignment horizontal="left"/>
    </xf>
    <xf numFmtId="0" fontId="22" fillId="22" borderId="19" xfId="0" applyFont="1" applyFill="1" applyBorder="1" applyAlignment="1" quotePrefix="1">
      <alignment horizontal="center"/>
    </xf>
    <xf numFmtId="0" fontId="22" fillId="22" borderId="10" xfId="0" applyFont="1" applyFill="1" applyBorder="1" applyAlignment="1" quotePrefix="1">
      <alignment horizontal="center"/>
    </xf>
    <xf numFmtId="0" fontId="22" fillId="22" borderId="12" xfId="0" applyFont="1" applyFill="1" applyBorder="1" applyAlignment="1" quotePrefix="1">
      <alignment horizontal="center"/>
    </xf>
    <xf numFmtId="0" fontId="18" fillId="24" borderId="50" xfId="0" applyFont="1" applyFill="1" applyBorder="1" applyAlignment="1">
      <alignment horizontal="center"/>
    </xf>
    <xf numFmtId="0" fontId="18" fillId="24" borderId="78" xfId="0" applyFont="1" applyFill="1" applyBorder="1" applyAlignment="1" quotePrefix="1">
      <alignment horizontal="center"/>
    </xf>
    <xf numFmtId="0" fontId="1" fillId="24" borderId="50" xfId="0" applyFont="1" applyFill="1" applyBorder="1" applyAlignment="1" quotePrefix="1">
      <alignment horizontal="center" vertical="center" wrapText="1"/>
    </xf>
    <xf numFmtId="0" fontId="1" fillId="24" borderId="78" xfId="0" applyFont="1" applyFill="1" applyBorder="1" applyAlignment="1" quotePrefix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76" xfId="0" applyFont="1" applyFill="1" applyBorder="1" applyAlignment="1" quotePrefix="1">
      <alignment horizontal="center" vertical="center" wrapText="1"/>
    </xf>
    <xf numFmtId="0" fontId="1" fillId="24" borderId="79" xfId="0" applyFont="1" applyFill="1" applyBorder="1" applyAlignment="1" quotePrefix="1">
      <alignment horizontal="center" vertical="center" wrapText="1"/>
    </xf>
    <xf numFmtId="0" fontId="1" fillId="24" borderId="32" xfId="0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4" borderId="76" xfId="0" applyFont="1" applyFill="1" applyBorder="1" applyAlignment="1">
      <alignment horizontal="center" vertical="center" wrapText="1"/>
    </xf>
    <xf numFmtId="0" fontId="1" fillId="24" borderId="87" xfId="0" applyFont="1" applyFill="1" applyBorder="1" applyAlignment="1">
      <alignment horizontal="center" vertical="center" wrapText="1"/>
    </xf>
    <xf numFmtId="0" fontId="1" fillId="24" borderId="83" xfId="0" applyFont="1" applyFill="1" applyBorder="1" applyAlignment="1">
      <alignment horizontal="center" vertical="center" wrapText="1"/>
    </xf>
    <xf numFmtId="0" fontId="1" fillId="24" borderId="79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82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84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 quotePrefix="1">
      <alignment horizontal="center" vertical="center" wrapText="1"/>
    </xf>
    <xf numFmtId="0" fontId="22" fillId="24" borderId="11" xfId="0" applyFont="1" applyFill="1" applyBorder="1" applyAlignment="1" quotePrefix="1">
      <alignment horizontal="left"/>
    </xf>
    <xf numFmtId="0" fontId="22" fillId="24" borderId="11" xfId="0" applyFont="1" applyFill="1" applyBorder="1" applyAlignment="1">
      <alignment horizontal="left"/>
    </xf>
    <xf numFmtId="44" fontId="22" fillId="24" borderId="19" xfId="43" applyFont="1" applyFill="1" applyBorder="1" applyAlignment="1" quotePrefix="1">
      <alignment horizontal="left"/>
    </xf>
    <xf numFmtId="44" fontId="22" fillId="24" borderId="10" xfId="43" applyFont="1" applyFill="1" applyBorder="1" applyAlignment="1">
      <alignment horizontal="left"/>
    </xf>
    <xf numFmtId="44" fontId="22" fillId="24" borderId="12" xfId="43" applyFont="1" applyFill="1" applyBorder="1" applyAlignment="1">
      <alignment horizontal="left"/>
    </xf>
    <xf numFmtId="0" fontId="16" fillId="26" borderId="76" xfId="0" applyFont="1" applyFill="1" applyBorder="1" applyAlignment="1" quotePrefix="1">
      <alignment horizontal="left"/>
    </xf>
    <xf numFmtId="0" fontId="16" fillId="26" borderId="87" xfId="0" applyFont="1" applyFill="1" applyBorder="1" applyAlignment="1" quotePrefix="1">
      <alignment horizontal="left"/>
    </xf>
    <xf numFmtId="0" fontId="16" fillId="26" borderId="83" xfId="0" applyFont="1" applyFill="1" applyBorder="1" applyAlignment="1" quotePrefix="1">
      <alignment horizontal="left"/>
    </xf>
    <xf numFmtId="0" fontId="16" fillId="22" borderId="19" xfId="0" applyFont="1" applyFill="1" applyBorder="1" applyAlignment="1">
      <alignment horizontal="center"/>
    </xf>
    <xf numFmtId="0" fontId="16" fillId="22" borderId="10" xfId="0" applyFont="1" applyFill="1" applyBorder="1" applyAlignment="1" quotePrefix="1">
      <alignment horizontal="center"/>
    </xf>
    <xf numFmtId="0" fontId="16" fillId="22" borderId="12" xfId="0" applyFont="1" applyFill="1" applyBorder="1" applyAlignment="1" quotePrefix="1">
      <alignment horizontal="center"/>
    </xf>
    <xf numFmtId="0" fontId="1" fillId="24" borderId="50" xfId="0" applyFont="1" applyFill="1" applyBorder="1" applyAlignment="1">
      <alignment horizontal="center" vertical="center" wrapText="1"/>
    </xf>
    <xf numFmtId="0" fontId="24" fillId="24" borderId="44" xfId="0" applyFont="1" applyFill="1" applyBorder="1" applyAlignment="1">
      <alignment horizontal="center"/>
    </xf>
    <xf numFmtId="0" fontId="24" fillId="24" borderId="18" xfId="0" applyFont="1" applyFill="1" applyBorder="1" applyAlignment="1" quotePrefix="1">
      <alignment horizontal="center"/>
    </xf>
    <xf numFmtId="0" fontId="24" fillId="24" borderId="30" xfId="0" applyFont="1" applyFill="1" applyBorder="1" applyAlignment="1" quotePrefix="1">
      <alignment horizontal="center" wrapText="1"/>
    </xf>
    <xf numFmtId="0" fontId="24" fillId="24" borderId="37" xfId="0" applyFont="1" applyFill="1" applyBorder="1" applyAlignment="1" quotePrefix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8" fillId="24" borderId="50" xfId="0" applyFont="1" applyFill="1" applyBorder="1" applyAlignment="1" quotePrefix="1">
      <alignment horizontal="center"/>
    </xf>
    <xf numFmtId="0" fontId="18" fillId="24" borderId="17" xfId="0" applyFont="1" applyFill="1" applyBorder="1" applyAlignment="1" quotePrefix="1">
      <alignment horizontal="center"/>
    </xf>
    <xf numFmtId="0" fontId="22" fillId="24" borderId="78" xfId="0" applyFont="1" applyFill="1" applyBorder="1" applyAlignment="1">
      <alignment horizontal="center"/>
    </xf>
    <xf numFmtId="0" fontId="18" fillId="24" borderId="44" xfId="0" applyFont="1" applyFill="1" applyBorder="1" applyAlignment="1" quotePrefix="1">
      <alignment horizontal="center" vertical="center"/>
    </xf>
    <xf numFmtId="0" fontId="18" fillId="24" borderId="18" xfId="0" applyFont="1" applyFill="1" applyBorder="1" applyAlignment="1" quotePrefix="1">
      <alignment horizontal="center" vertical="center"/>
    </xf>
    <xf numFmtId="0" fontId="18" fillId="24" borderId="13" xfId="0" applyFont="1" applyFill="1" applyBorder="1" applyAlignment="1" quotePrefix="1">
      <alignment horizontal="center" vertical="center"/>
    </xf>
    <xf numFmtId="0" fontId="18" fillId="24" borderId="21" xfId="0" applyFont="1" applyFill="1" applyBorder="1" applyAlignment="1" quotePrefix="1">
      <alignment horizontal="center" vertical="center"/>
    </xf>
    <xf numFmtId="0" fontId="18" fillId="24" borderId="44" xfId="0" applyFont="1" applyFill="1" applyBorder="1" applyAlignment="1" quotePrefix="1">
      <alignment horizontal="center"/>
    </xf>
    <xf numFmtId="0" fontId="18" fillId="24" borderId="18" xfId="0" applyFont="1" applyFill="1" applyBorder="1" applyAlignment="1" quotePrefix="1">
      <alignment horizontal="center"/>
    </xf>
    <xf numFmtId="0" fontId="1" fillId="0" borderId="31" xfId="0" applyFont="1" applyBorder="1" applyAlignment="1" quotePrefix="1">
      <alignment horizontal="center"/>
    </xf>
    <xf numFmtId="0" fontId="1" fillId="0" borderId="31" xfId="0" applyFont="1" applyBorder="1" applyAlignment="1">
      <alignment horizont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44" xfId="0" applyFont="1" applyBorder="1" applyAlignment="1" quotePrefix="1">
      <alignment horizontal="center"/>
    </xf>
    <xf numFmtId="0" fontId="0" fillId="0" borderId="6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6" xfId="0" applyBorder="1" applyAlignment="1" quotePrefix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0" fontId="1" fillId="24" borderId="88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24" borderId="64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69" xfId="0" applyFont="1" applyFill="1" applyBorder="1" applyAlignment="1" quotePrefix="1">
      <alignment horizontal="center" vertical="center" wrapText="1"/>
    </xf>
    <xf numFmtId="0" fontId="1" fillId="24" borderId="65" xfId="0" applyFont="1" applyFill="1" applyBorder="1" applyAlignment="1" quotePrefix="1">
      <alignment horizontal="center" vertical="center" wrapText="1"/>
    </xf>
    <xf numFmtId="0" fontId="1" fillId="24" borderId="22" xfId="0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70" xfId="0" applyBorder="1" applyAlignment="1" quotePrefix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71" xfId="0" applyFont="1" applyBorder="1" applyAlignment="1" quotePrefix="1">
      <alignment horizontal="center"/>
    </xf>
    <xf numFmtId="0" fontId="0" fillId="0" borderId="22" xfId="0" applyBorder="1" applyAlignment="1">
      <alignment horizontal="center" vertical="center" wrapText="1"/>
    </xf>
    <xf numFmtId="0" fontId="16" fillId="24" borderId="50" xfId="0" applyFont="1" applyFill="1" applyBorder="1" applyAlignment="1" quotePrefix="1">
      <alignment horizontal="center"/>
    </xf>
    <xf numFmtId="0" fontId="16" fillId="24" borderId="54" xfId="0" applyFont="1" applyFill="1" applyBorder="1" applyAlignment="1">
      <alignment horizontal="center"/>
    </xf>
    <xf numFmtId="0" fontId="16" fillId="24" borderId="52" xfId="0" applyFont="1" applyFill="1" applyBorder="1" applyAlignment="1">
      <alignment horizontal="center"/>
    </xf>
    <xf numFmtId="0" fontId="16" fillId="22" borderId="19" xfId="0" applyFont="1" applyFill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24" borderId="19" xfId="0" applyFont="1" applyFill="1" applyBorder="1" applyAlignment="1" quotePrefix="1">
      <alignment horizontal="left" wrapText="1"/>
    </xf>
    <xf numFmtId="0" fontId="7" fillId="24" borderId="10" xfId="0" applyFont="1" applyFill="1" applyBorder="1" applyAlignment="1" quotePrefix="1">
      <alignment horizontal="left" wrapText="1"/>
    </xf>
    <xf numFmtId="0" fontId="7" fillId="24" borderId="12" xfId="0" applyFont="1" applyFill="1" applyBorder="1" applyAlignment="1" quotePrefix="1">
      <alignment horizontal="left" wrapText="1"/>
    </xf>
    <xf numFmtId="0" fontId="7" fillId="24" borderId="19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wrapText="1"/>
    </xf>
    <xf numFmtId="0" fontId="7" fillId="24" borderId="12" xfId="0" applyFont="1" applyFill="1" applyBorder="1" applyAlignment="1">
      <alignment horizontal="left" wrapText="1"/>
    </xf>
    <xf numFmtId="0" fontId="7" fillId="24" borderId="66" xfId="0" applyFont="1" applyFill="1" applyBorder="1" applyAlignment="1" quotePrefix="1">
      <alignment horizontal="left" wrapText="1"/>
    </xf>
    <xf numFmtId="0" fontId="7" fillId="24" borderId="71" xfId="0" applyFont="1" applyFill="1" applyBorder="1" applyAlignment="1" quotePrefix="1">
      <alignment horizontal="left" wrapText="1"/>
    </xf>
    <xf numFmtId="0" fontId="7" fillId="24" borderId="73" xfId="0" applyFont="1" applyFill="1" applyBorder="1" applyAlignment="1" quotePrefix="1">
      <alignment horizontal="left" wrapText="1"/>
    </xf>
    <xf numFmtId="0" fontId="7" fillId="24" borderId="46" xfId="0" applyFont="1" applyFill="1" applyBorder="1" applyAlignment="1" quotePrefix="1">
      <alignment horizontal="left" wrapText="1"/>
    </xf>
    <xf numFmtId="0" fontId="7" fillId="24" borderId="85" xfId="0" applyFont="1" applyFill="1" applyBorder="1" applyAlignment="1" quotePrefix="1">
      <alignment horizontal="left" wrapText="1"/>
    </xf>
    <xf numFmtId="0" fontId="7" fillId="24" borderId="45" xfId="0" applyFont="1" applyFill="1" applyBorder="1" applyAlignment="1" quotePrefix="1">
      <alignment horizontal="left" wrapText="1"/>
    </xf>
    <xf numFmtId="0" fontId="3" fillId="0" borderId="12" xfId="0" applyFont="1" applyBorder="1" applyAlignment="1" quotePrefix="1">
      <alignment horizontal="center"/>
    </xf>
    <xf numFmtId="0" fontId="43" fillId="24" borderId="50" xfId="0" applyFont="1" applyFill="1" applyBorder="1" applyAlignment="1">
      <alignment horizontal="center" wrapText="1"/>
    </xf>
    <xf numFmtId="0" fontId="43" fillId="24" borderId="54" xfId="0" applyFont="1" applyFill="1" applyBorder="1" applyAlignment="1">
      <alignment horizontal="center" wrapText="1"/>
    </xf>
    <xf numFmtId="0" fontId="43" fillId="24" borderId="78" xfId="0" applyFont="1" applyFill="1" applyBorder="1" applyAlignment="1">
      <alignment horizontal="center" wrapText="1"/>
    </xf>
    <xf numFmtId="0" fontId="3" fillId="0" borderId="19" xfId="0" applyFont="1" applyBorder="1" applyAlignment="1" quotePrefix="1">
      <alignment horizontal="center"/>
    </xf>
    <xf numFmtId="0" fontId="3" fillId="2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 quotePrefix="1">
      <alignment horizontal="center" wrapText="1"/>
    </xf>
    <xf numFmtId="0" fontId="3" fillId="24" borderId="19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7" fillId="24" borderId="85" xfId="0" applyFont="1" applyFill="1" applyBorder="1" applyAlignment="1">
      <alignment horizontal="left" wrapText="1"/>
    </xf>
    <xf numFmtId="0" fontId="7" fillId="24" borderId="45" xfId="0" applyFont="1" applyFill="1" applyBorder="1" applyAlignment="1">
      <alignment horizontal="left" wrapText="1"/>
    </xf>
    <xf numFmtId="0" fontId="7" fillId="24" borderId="19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7" fillId="24" borderId="12" xfId="0" applyFont="1" applyFill="1" applyBorder="1" applyAlignment="1">
      <alignment wrapText="1"/>
    </xf>
    <xf numFmtId="0" fontId="3" fillId="24" borderId="0" xfId="0" applyFont="1" applyFill="1" applyBorder="1" applyAlignment="1" quotePrefix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7" fillId="24" borderId="76" xfId="0" applyFont="1" applyFill="1" applyBorder="1" applyAlignment="1" quotePrefix="1">
      <alignment horizontal="left" wrapText="1"/>
    </xf>
    <xf numFmtId="0" fontId="7" fillId="24" borderId="87" xfId="0" applyFont="1" applyFill="1" applyBorder="1" applyAlignment="1" quotePrefix="1">
      <alignment horizontal="left" wrapText="1"/>
    </xf>
    <xf numFmtId="0" fontId="7" fillId="24" borderId="83" xfId="0" applyFont="1" applyFill="1" applyBorder="1" applyAlignment="1" quotePrefix="1">
      <alignment horizontal="left" wrapText="1"/>
    </xf>
    <xf numFmtId="0" fontId="3" fillId="0" borderId="0" xfId="0" applyFont="1" applyBorder="1" applyAlignment="1">
      <alignment horizontal="left"/>
    </xf>
    <xf numFmtId="0" fontId="43" fillId="24" borderId="54" xfId="0" applyFont="1" applyFill="1" applyBorder="1" applyAlignment="1" quotePrefix="1">
      <alignment horizontal="center" wrapText="1"/>
    </xf>
    <xf numFmtId="0" fontId="43" fillId="24" borderId="78" xfId="0" applyFont="1" applyFill="1" applyBorder="1" applyAlignment="1" quotePrefix="1">
      <alignment horizontal="center" wrapText="1"/>
    </xf>
    <xf numFmtId="0" fontId="9" fillId="24" borderId="46" xfId="0" applyFont="1" applyFill="1" applyBorder="1" applyAlignment="1" quotePrefix="1">
      <alignment horizontal="left" wrapText="1"/>
    </xf>
    <xf numFmtId="0" fontId="9" fillId="24" borderId="85" xfId="0" applyFont="1" applyFill="1" applyBorder="1" applyAlignment="1">
      <alignment horizontal="left" wrapText="1"/>
    </xf>
    <xf numFmtId="0" fontId="9" fillId="24" borderId="45" xfId="0" applyFont="1" applyFill="1" applyBorder="1" applyAlignment="1">
      <alignment horizontal="left" wrapText="1"/>
    </xf>
    <xf numFmtId="0" fontId="3" fillId="0" borderId="0" xfId="0" applyFont="1" applyBorder="1" applyAlignment="1" quotePrefix="1">
      <alignment horizontal="left"/>
    </xf>
    <xf numFmtId="0" fontId="7" fillId="26" borderId="79" xfId="0" applyFont="1" applyFill="1" applyBorder="1" applyAlignment="1" quotePrefix="1">
      <alignment horizontal="left" wrapText="1"/>
    </xf>
    <xf numFmtId="0" fontId="7" fillId="26" borderId="0" xfId="0" applyFont="1" applyFill="1" applyBorder="1" applyAlignment="1" quotePrefix="1">
      <alignment horizontal="left" wrapText="1"/>
    </xf>
    <xf numFmtId="0" fontId="7" fillId="26" borderId="82" xfId="0" applyFont="1" applyFill="1" applyBorder="1" applyAlignment="1" quotePrefix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 quotePrefix="1">
      <alignment horizontal="left" wrapText="1"/>
    </xf>
    <xf numFmtId="0" fontId="44" fillId="22" borderId="50" xfId="0" applyFont="1" applyFill="1" applyBorder="1" applyAlignment="1" quotePrefix="1">
      <alignment horizontal="center" wrapText="1"/>
    </xf>
    <xf numFmtId="0" fontId="44" fillId="22" borderId="54" xfId="0" applyFont="1" applyFill="1" applyBorder="1" applyAlignment="1">
      <alignment horizontal="center" wrapText="1"/>
    </xf>
    <xf numFmtId="0" fontId="44" fillId="22" borderId="78" xfId="0" applyFont="1" applyFill="1" applyBorder="1" applyAlignment="1">
      <alignment horizontal="center" wrapText="1"/>
    </xf>
    <xf numFmtId="0" fontId="7" fillId="24" borderId="66" xfId="0" applyFont="1" applyFill="1" applyBorder="1" applyAlignment="1">
      <alignment horizontal="left" wrapText="1"/>
    </xf>
    <xf numFmtId="0" fontId="7" fillId="24" borderId="71" xfId="0" applyFont="1" applyFill="1" applyBorder="1" applyAlignment="1">
      <alignment horizontal="left" wrapText="1"/>
    </xf>
    <xf numFmtId="0" fontId="7" fillId="24" borderId="7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26" borderId="0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" fillId="0" borderId="49" xfId="0" applyFont="1" applyBorder="1" applyAlignment="1" quotePrefix="1">
      <alignment horizontal="center" wrapText="1"/>
    </xf>
    <xf numFmtId="0" fontId="4" fillId="0" borderId="7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2" fillId="0" borderId="84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 wrapText="1"/>
    </xf>
    <xf numFmtId="0" fontId="0" fillId="0" borderId="0" xfId="0" applyAlignment="1">
      <alignment/>
    </xf>
    <xf numFmtId="0" fontId="1" fillId="24" borderId="17" xfId="0" applyFont="1" applyFill="1" applyBorder="1" applyAlignment="1">
      <alignment wrapText="1"/>
    </xf>
    <xf numFmtId="0" fontId="3" fillId="24" borderId="43" xfId="0" applyFont="1" applyFill="1" applyBorder="1" applyAlignment="1" quotePrefix="1">
      <alignment horizontal="center" wrapText="1"/>
    </xf>
    <xf numFmtId="0" fontId="3" fillId="24" borderId="47" xfId="0" applyFont="1" applyFill="1" applyBorder="1" applyAlignment="1" quotePrefix="1">
      <alignment horizontal="center" wrapText="1"/>
    </xf>
    <xf numFmtId="0" fontId="7" fillId="24" borderId="76" xfId="0" applyFont="1" applyFill="1" applyBorder="1" applyAlignment="1">
      <alignment horizontal="left" wrapText="1"/>
    </xf>
    <xf numFmtId="0" fontId="7" fillId="24" borderId="87" xfId="0" applyFont="1" applyFill="1" applyBorder="1" applyAlignment="1" quotePrefix="1">
      <alignment wrapText="1"/>
    </xf>
    <xf numFmtId="0" fontId="7" fillId="24" borderId="83" xfId="0" applyFont="1" applyFill="1" applyBorder="1" applyAlignment="1" quotePrefix="1">
      <alignment wrapText="1"/>
    </xf>
    <xf numFmtId="0" fontId="43" fillId="24" borderId="13" xfId="0" applyFont="1" applyFill="1" applyBorder="1" applyAlignment="1">
      <alignment horizontal="center" wrapText="1"/>
    </xf>
    <xf numFmtId="0" fontId="43" fillId="24" borderId="31" xfId="0" applyFont="1" applyFill="1" applyBorder="1" applyAlignment="1">
      <alignment horizontal="center" wrapText="1"/>
    </xf>
    <xf numFmtId="0" fontId="43" fillId="24" borderId="21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3" fillId="24" borderId="57" xfId="0" applyFont="1" applyFill="1" applyBorder="1" applyAlignment="1" quotePrefix="1">
      <alignment horizontal="center" wrapText="1"/>
    </xf>
    <xf numFmtId="0" fontId="3" fillId="24" borderId="48" xfId="0" applyFont="1" applyFill="1" applyBorder="1" applyAlignment="1" quotePrefix="1">
      <alignment horizontal="center" wrapText="1"/>
    </xf>
    <xf numFmtId="0" fontId="7" fillId="26" borderId="33" xfId="0" applyFont="1" applyFill="1" applyBorder="1" applyAlignment="1" quotePrefix="1">
      <alignment horizontal="left" wrapText="1"/>
    </xf>
    <xf numFmtId="0" fontId="0" fillId="26" borderId="54" xfId="0" applyFill="1" applyBorder="1" applyAlignment="1">
      <alignment/>
    </xf>
    <xf numFmtId="0" fontId="0" fillId="26" borderId="52" xfId="0" applyFill="1" applyBorder="1" applyAlignment="1">
      <alignment/>
    </xf>
    <xf numFmtId="0" fontId="7" fillId="24" borderId="32" xfId="0" applyFont="1" applyFill="1" applyBorder="1" applyAlignment="1">
      <alignment horizontal="left" wrapText="1"/>
    </xf>
    <xf numFmtId="0" fontId="7" fillId="24" borderId="84" xfId="0" applyFont="1" applyFill="1" applyBorder="1" applyAlignment="1">
      <alignment horizontal="left" wrapText="1"/>
    </xf>
    <xf numFmtId="0" fontId="7" fillId="24" borderId="24" xfId="0" applyFont="1" applyFill="1" applyBorder="1" applyAlignment="1">
      <alignment horizontal="left" wrapText="1"/>
    </xf>
    <xf numFmtId="0" fontId="7" fillId="24" borderId="32" xfId="0" applyFont="1" applyFill="1" applyBorder="1" applyAlignment="1" quotePrefix="1">
      <alignment horizontal="left" wrapText="1"/>
    </xf>
    <xf numFmtId="0" fontId="7" fillId="24" borderId="84" xfId="0" applyFont="1" applyFill="1" applyBorder="1" applyAlignment="1" quotePrefix="1">
      <alignment horizontal="left" wrapText="1"/>
    </xf>
    <xf numFmtId="0" fontId="7" fillId="24" borderId="24" xfId="0" applyFont="1" applyFill="1" applyBorder="1" applyAlignment="1" quotePrefix="1">
      <alignment horizontal="left" wrapText="1"/>
    </xf>
    <xf numFmtId="0" fontId="3" fillId="24" borderId="30" xfId="0" applyFont="1" applyFill="1" applyBorder="1" applyAlignment="1" quotePrefix="1">
      <alignment horizontal="center"/>
    </xf>
    <xf numFmtId="0" fontId="46" fillId="0" borderId="44" xfId="0" applyFont="1" applyBorder="1" applyAlignment="1" quotePrefix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4" fillId="2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24" borderId="76" xfId="0" applyFont="1" applyFill="1" applyBorder="1" applyAlignment="1" quotePrefix="1">
      <alignment horizontal="left" wrapText="1"/>
    </xf>
    <xf numFmtId="0" fontId="9" fillId="24" borderId="87" xfId="0" applyFont="1" applyFill="1" applyBorder="1" applyAlignment="1">
      <alignment horizontal="left" wrapText="1"/>
    </xf>
    <xf numFmtId="0" fontId="9" fillId="24" borderId="83" xfId="0" applyFont="1" applyFill="1" applyBorder="1" applyAlignment="1">
      <alignment horizontal="left" wrapText="1"/>
    </xf>
    <xf numFmtId="0" fontId="4" fillId="0" borderId="26" xfId="0" applyFont="1" applyBorder="1" applyAlignment="1">
      <alignment horizontal="center" wrapText="1"/>
    </xf>
    <xf numFmtId="0" fontId="12" fillId="0" borderId="50" xfId="0" applyFont="1" applyBorder="1" applyAlignment="1" quotePrefix="1">
      <alignment horizontal="center"/>
    </xf>
    <xf numFmtId="0" fontId="12" fillId="0" borderId="54" xfId="0" applyFont="1" applyBorder="1" applyAlignment="1" quotePrefix="1">
      <alignment horizontal="center"/>
    </xf>
    <xf numFmtId="0" fontId="4" fillId="24" borderId="26" xfId="0" applyFont="1" applyFill="1" applyBorder="1" applyAlignment="1" quotePrefix="1">
      <alignment horizontal="center" wrapText="1"/>
    </xf>
    <xf numFmtId="0" fontId="0" fillId="24" borderId="0" xfId="0" applyFill="1" applyAlignment="1" quotePrefix="1">
      <alignment horizontal="left"/>
    </xf>
    <xf numFmtId="0" fontId="0" fillId="24" borderId="0" xfId="0" applyFill="1" applyAlignment="1">
      <alignment horizontal="left"/>
    </xf>
    <xf numFmtId="0" fontId="43" fillId="24" borderId="76" xfId="0" applyFont="1" applyFill="1" applyBorder="1" applyAlignment="1" quotePrefix="1">
      <alignment horizontal="left" wrapText="1"/>
    </xf>
    <xf numFmtId="0" fontId="43" fillId="24" borderId="87" xfId="0" applyFont="1" applyFill="1" applyBorder="1" applyAlignment="1" quotePrefix="1">
      <alignment horizontal="left" wrapText="1"/>
    </xf>
    <xf numFmtId="0" fontId="43" fillId="24" borderId="83" xfId="0" applyFont="1" applyFill="1" applyBorder="1" applyAlignment="1" quotePrefix="1">
      <alignment horizontal="left" wrapText="1"/>
    </xf>
    <xf numFmtId="0" fontId="43" fillId="26" borderId="0" xfId="0" applyFont="1" applyFill="1" applyBorder="1" applyAlignment="1" quotePrefix="1">
      <alignment horizontal="left" wrapText="1"/>
    </xf>
    <xf numFmtId="0" fontId="43" fillId="26" borderId="82" xfId="0" applyFont="1" applyFill="1" applyBorder="1" applyAlignment="1" quotePrefix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49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7" xfId="0" applyFont="1" applyBorder="1" applyAlignment="1" quotePrefix="1">
      <alignment horizontal="center" wrapText="1"/>
    </xf>
    <xf numFmtId="0" fontId="3" fillId="0" borderId="23" xfId="0" applyFont="1" applyBorder="1" applyAlignment="1" quotePrefix="1">
      <alignment horizontal="center" wrapText="1"/>
    </xf>
    <xf numFmtId="0" fontId="3" fillId="0" borderId="49" xfId="0" applyFont="1" applyBorder="1" applyAlignment="1" quotePrefix="1">
      <alignment horizontal="center" wrapText="1"/>
    </xf>
    <xf numFmtId="0" fontId="43" fillId="24" borderId="44" xfId="0" applyFont="1" applyFill="1" applyBorder="1" applyAlignment="1">
      <alignment horizontal="center" wrapText="1"/>
    </xf>
    <xf numFmtId="0" fontId="43" fillId="24" borderId="17" xfId="0" applyFont="1" applyFill="1" applyBorder="1" applyAlignment="1">
      <alignment horizontal="center" wrapText="1"/>
    </xf>
    <xf numFmtId="0" fontId="43" fillId="24" borderId="18" xfId="0" applyFont="1" applyFill="1" applyBorder="1" applyAlignment="1">
      <alignment horizontal="center" wrapText="1"/>
    </xf>
    <xf numFmtId="0" fontId="2" fillId="24" borderId="19" xfId="0" applyFont="1" applyFill="1" applyBorder="1" applyAlignment="1" quotePrefix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2" fillId="24" borderId="10" xfId="0" applyFont="1" applyFill="1" applyBorder="1" applyAlignment="1" quotePrefix="1">
      <alignment horizontal="left" wrapText="1"/>
    </xf>
    <xf numFmtId="0" fontId="2" fillId="24" borderId="12" xfId="0" applyFont="1" applyFill="1" applyBorder="1" applyAlignment="1" quotePrefix="1">
      <alignment horizontal="left" wrapText="1"/>
    </xf>
    <xf numFmtId="0" fontId="10" fillId="26" borderId="79" xfId="0" applyFont="1" applyFill="1" applyBorder="1" applyAlignment="1" quotePrefix="1">
      <alignment horizontal="left"/>
    </xf>
    <xf numFmtId="0" fontId="10" fillId="26" borderId="0" xfId="0" applyFont="1" applyFill="1" applyBorder="1" applyAlignment="1">
      <alignment horizontal="left"/>
    </xf>
    <xf numFmtId="0" fontId="10" fillId="26" borderId="82" xfId="0" applyFont="1" applyFill="1" applyBorder="1" applyAlignment="1">
      <alignment horizontal="left"/>
    </xf>
    <xf numFmtId="0" fontId="45" fillId="24" borderId="50" xfId="0" applyFont="1" applyFill="1" applyBorder="1" applyAlignment="1">
      <alignment horizontal="center"/>
    </xf>
    <xf numFmtId="0" fontId="45" fillId="24" borderId="54" xfId="0" applyFont="1" applyFill="1" applyBorder="1" applyAlignment="1">
      <alignment horizontal="center"/>
    </xf>
    <xf numFmtId="0" fontId="45" fillId="24" borderId="7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left" wrapText="1"/>
    </xf>
    <xf numFmtId="0" fontId="45" fillId="22" borderId="50" xfId="0" applyFont="1" applyFill="1" applyBorder="1" applyAlignment="1" quotePrefix="1">
      <alignment horizontal="center" wrapText="1"/>
    </xf>
    <xf numFmtId="0" fontId="45" fillId="22" borderId="54" xfId="0" applyFont="1" applyFill="1" applyBorder="1" applyAlignment="1">
      <alignment horizontal="center" wrapText="1"/>
    </xf>
    <xf numFmtId="0" fontId="45" fillId="22" borderId="78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left" wrapText="1"/>
    </xf>
    <xf numFmtId="0" fontId="2" fillId="24" borderId="84" xfId="0" applyFont="1" applyFill="1" applyBorder="1" applyAlignment="1">
      <alignment horizontal="left" wrapText="1"/>
    </xf>
    <xf numFmtId="0" fontId="2" fillId="24" borderId="24" xfId="0" applyFont="1" applyFill="1" applyBorder="1" applyAlignment="1">
      <alignment horizontal="left" wrapText="1"/>
    </xf>
    <xf numFmtId="0" fontId="2" fillId="24" borderId="76" xfId="0" applyFont="1" applyFill="1" applyBorder="1" applyAlignment="1">
      <alignment horizontal="left" wrapText="1"/>
    </xf>
    <xf numFmtId="0" fontId="2" fillId="24" borderId="87" xfId="0" applyFont="1" applyFill="1" applyBorder="1" applyAlignment="1" quotePrefix="1">
      <alignment wrapText="1"/>
    </xf>
    <xf numFmtId="0" fontId="2" fillId="24" borderId="83" xfId="0" applyFont="1" applyFill="1" applyBorder="1" applyAlignment="1" quotePrefix="1">
      <alignment wrapText="1"/>
    </xf>
    <xf numFmtId="0" fontId="43" fillId="24" borderId="33" xfId="0" applyFont="1" applyFill="1" applyBorder="1" applyAlignment="1">
      <alignment horizontal="center" wrapText="1"/>
    </xf>
    <xf numFmtId="0" fontId="2" fillId="24" borderId="76" xfId="0" applyFont="1" applyFill="1" applyBorder="1" applyAlignment="1" quotePrefix="1">
      <alignment horizontal="left" wrapText="1"/>
    </xf>
    <xf numFmtId="0" fontId="2" fillId="24" borderId="87" xfId="0" applyFont="1" applyFill="1" applyBorder="1" applyAlignment="1" quotePrefix="1">
      <alignment horizontal="left" wrapText="1"/>
    </xf>
    <xf numFmtId="0" fontId="2" fillId="24" borderId="83" xfId="0" applyFont="1" applyFill="1" applyBorder="1" applyAlignment="1" quotePrefix="1">
      <alignment horizontal="left" wrapText="1"/>
    </xf>
    <xf numFmtId="0" fontId="2" fillId="24" borderId="32" xfId="0" applyFont="1" applyFill="1" applyBorder="1" applyAlignment="1" quotePrefix="1">
      <alignment horizontal="left" wrapText="1"/>
    </xf>
    <xf numFmtId="0" fontId="2" fillId="24" borderId="84" xfId="0" applyFont="1" applyFill="1" applyBorder="1" applyAlignment="1" quotePrefix="1">
      <alignment horizontal="left" wrapText="1"/>
    </xf>
    <xf numFmtId="0" fontId="2" fillId="24" borderId="24" xfId="0" applyFont="1" applyFill="1" applyBorder="1" applyAlignment="1" quotePrefix="1">
      <alignment horizontal="left" wrapText="1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24" borderId="60" xfId="0" applyFont="1" applyFill="1" applyBorder="1" applyAlignment="1" quotePrefix="1">
      <alignment horizontal="center" wrapText="1"/>
    </xf>
    <xf numFmtId="0" fontId="7" fillId="24" borderId="63" xfId="0" applyFont="1" applyFill="1" applyBorder="1" applyAlignment="1">
      <alignment horizontal="center" wrapText="1"/>
    </xf>
    <xf numFmtId="0" fontId="7" fillId="24" borderId="48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7" fillId="24" borderId="16" xfId="0" applyFont="1" applyFill="1" applyBorder="1" applyAlignment="1">
      <alignment horizontal="center" wrapText="1"/>
    </xf>
    <xf numFmtId="0" fontId="7" fillId="24" borderId="72" xfId="0" applyFont="1" applyFill="1" applyBorder="1" applyAlignment="1">
      <alignment horizontal="center" vertical="center"/>
    </xf>
    <xf numFmtId="0" fontId="7" fillId="24" borderId="66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24" borderId="64" xfId="0" applyFont="1" applyFill="1" applyBorder="1" applyAlignment="1">
      <alignment horizontal="center" wrapText="1"/>
    </xf>
    <xf numFmtId="0" fontId="7" fillId="24" borderId="42" xfId="0" applyFont="1" applyFill="1" applyBorder="1" applyAlignment="1">
      <alignment horizontal="center" wrapText="1"/>
    </xf>
    <xf numFmtId="0" fontId="7" fillId="24" borderId="47" xfId="0" applyFont="1" applyFill="1" applyBorder="1" applyAlignment="1">
      <alignment horizontal="center" wrapText="1"/>
    </xf>
    <xf numFmtId="0" fontId="10" fillId="24" borderId="76" xfId="0" applyFont="1" applyFill="1" applyBorder="1" applyAlignment="1" quotePrefix="1">
      <alignment horizontal="left" wrapText="1"/>
    </xf>
    <xf numFmtId="0" fontId="10" fillId="24" borderId="87" xfId="0" applyFont="1" applyFill="1" applyBorder="1" applyAlignment="1">
      <alignment horizontal="left" wrapText="1"/>
    </xf>
    <xf numFmtId="0" fontId="10" fillId="24" borderId="83" xfId="0" applyFont="1" applyFill="1" applyBorder="1" applyAlignment="1">
      <alignment horizontal="left" wrapText="1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1"/>
  <sheetViews>
    <sheetView view="pageBreakPreview" zoomScale="75" zoomScaleNormal="75" zoomScaleSheetLayoutView="75" zoomScalePageLayoutView="0" workbookViewId="0" topLeftCell="A1">
      <pane xSplit="4" ySplit="11" topLeftCell="E6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78" sqref="M78"/>
    </sheetView>
  </sheetViews>
  <sheetFormatPr defaultColWidth="9.00390625" defaultRowHeight="12.75"/>
  <cols>
    <col min="1" max="1" width="7.00390625" style="0" customWidth="1"/>
    <col min="2" max="2" width="44.625" style="0" customWidth="1"/>
    <col min="3" max="3" width="7.75390625" style="0" customWidth="1"/>
    <col min="4" max="4" width="11.25390625" style="0" customWidth="1"/>
    <col min="5" max="5" width="7.875" style="0" customWidth="1"/>
    <col min="6" max="6" width="9.875" style="0" customWidth="1"/>
    <col min="7" max="7" width="6.75390625" style="0" customWidth="1"/>
    <col min="8" max="8" width="9.75390625" style="0" customWidth="1"/>
    <col min="9" max="9" width="7.375" style="0" customWidth="1"/>
    <col min="11" max="11" width="8.625" style="0" customWidth="1"/>
    <col min="12" max="12" width="9.625" style="0" customWidth="1"/>
    <col min="13" max="13" width="8.375" style="0" customWidth="1"/>
    <col min="14" max="14" width="10.125" style="0" customWidth="1"/>
    <col min="15" max="15" width="7.375" style="0" customWidth="1"/>
    <col min="16" max="16" width="11.375" style="0" customWidth="1"/>
    <col min="17" max="17" width="8.375" style="0" customWidth="1"/>
    <col min="18" max="18" width="11.375" style="0" customWidth="1"/>
    <col min="19" max="19" width="10.25390625" style="0" customWidth="1"/>
    <col min="20" max="20" width="9.875" style="0" customWidth="1"/>
    <col min="21" max="21" width="7.75390625" style="0" customWidth="1"/>
    <col min="22" max="22" width="10.375" style="0" customWidth="1"/>
    <col min="24" max="24" width="19.00390625" style="0" customWidth="1"/>
  </cols>
  <sheetData>
    <row r="1" spans="5:20" ht="12.75">
      <c r="E1" s="705" t="s">
        <v>355</v>
      </c>
      <c r="F1" s="705"/>
      <c r="G1" s="705" t="s">
        <v>355</v>
      </c>
      <c r="H1" s="705"/>
      <c r="I1" s="705" t="s">
        <v>355</v>
      </c>
      <c r="J1" s="705"/>
      <c r="K1" s="705" t="s">
        <v>355</v>
      </c>
      <c r="L1" s="705"/>
      <c r="M1" s="705" t="s">
        <v>355</v>
      </c>
      <c r="N1" s="705"/>
      <c r="O1" s="705" t="s">
        <v>355</v>
      </c>
      <c r="P1" s="705"/>
      <c r="Q1" s="705" t="s">
        <v>355</v>
      </c>
      <c r="R1" s="705"/>
      <c r="S1" s="705" t="s">
        <v>355</v>
      </c>
      <c r="T1" s="705"/>
    </row>
    <row r="2" spans="5:20" ht="12.75">
      <c r="E2" s="705" t="s">
        <v>356</v>
      </c>
      <c r="F2" s="705"/>
      <c r="G2" s="705" t="s">
        <v>356</v>
      </c>
      <c r="H2" s="705"/>
      <c r="I2" s="705" t="s">
        <v>356</v>
      </c>
      <c r="J2" s="705"/>
      <c r="K2" s="705" t="s">
        <v>356</v>
      </c>
      <c r="L2" s="705"/>
      <c r="M2" s="705" t="s">
        <v>356</v>
      </c>
      <c r="N2" s="705"/>
      <c r="O2" s="705" t="s">
        <v>356</v>
      </c>
      <c r="P2" s="705"/>
      <c r="Q2" s="705" t="s">
        <v>356</v>
      </c>
      <c r="R2" s="705"/>
      <c r="S2" s="705" t="s">
        <v>356</v>
      </c>
      <c r="T2" s="705"/>
    </row>
    <row r="3" spans="5:20" ht="12.75">
      <c r="E3" s="705" t="s">
        <v>357</v>
      </c>
      <c r="F3" s="705"/>
      <c r="G3" s="705" t="s">
        <v>357</v>
      </c>
      <c r="H3" s="705"/>
      <c r="I3" s="705" t="s">
        <v>357</v>
      </c>
      <c r="J3" s="705"/>
      <c r="K3" s="705" t="s">
        <v>357</v>
      </c>
      <c r="L3" s="705"/>
      <c r="M3" s="705" t="s">
        <v>357</v>
      </c>
      <c r="N3" s="705"/>
      <c r="O3" s="705" t="s">
        <v>357</v>
      </c>
      <c r="P3" s="705"/>
      <c r="Q3" s="705" t="s">
        <v>357</v>
      </c>
      <c r="R3" s="705"/>
      <c r="S3" s="705" t="s">
        <v>357</v>
      </c>
      <c r="T3" s="705"/>
    </row>
    <row r="4" spans="5:20" ht="12.75">
      <c r="E4" s="705" t="s">
        <v>358</v>
      </c>
      <c r="F4" s="705"/>
      <c r="G4" s="706" t="s">
        <v>360</v>
      </c>
      <c r="H4" s="705"/>
      <c r="I4" s="706" t="s">
        <v>361</v>
      </c>
      <c r="J4" s="705"/>
      <c r="K4" s="706" t="s">
        <v>362</v>
      </c>
      <c r="L4" s="705"/>
      <c r="M4" s="706" t="s">
        <v>363</v>
      </c>
      <c r="N4" s="705"/>
      <c r="O4" s="706" t="s">
        <v>364</v>
      </c>
      <c r="P4" s="705"/>
      <c r="Q4" s="706" t="s">
        <v>365</v>
      </c>
      <c r="R4" s="705"/>
      <c r="S4" s="706" t="s">
        <v>394</v>
      </c>
      <c r="T4" s="705"/>
    </row>
    <row r="5" spans="5:20" ht="12.75">
      <c r="E5" s="705" t="s">
        <v>359</v>
      </c>
      <c r="F5" s="705"/>
      <c r="G5" s="705" t="s">
        <v>359</v>
      </c>
      <c r="H5" s="705"/>
      <c r="I5" s="705" t="s">
        <v>359</v>
      </c>
      <c r="J5" s="705"/>
      <c r="K5" s="705" t="s">
        <v>359</v>
      </c>
      <c r="L5" s="705"/>
      <c r="M5" s="705" t="s">
        <v>359</v>
      </c>
      <c r="N5" s="705"/>
      <c r="O5" s="705" t="s">
        <v>359</v>
      </c>
      <c r="P5" s="705"/>
      <c r="Q5" s="705" t="s">
        <v>359</v>
      </c>
      <c r="R5" s="705"/>
      <c r="S5" s="705" t="s">
        <v>359</v>
      </c>
      <c r="T5" s="705"/>
    </row>
    <row r="6" spans="5:20" ht="12.75">
      <c r="E6" s="706" t="s">
        <v>370</v>
      </c>
      <c r="F6" s="705"/>
      <c r="G6" s="706" t="s">
        <v>370</v>
      </c>
      <c r="H6" s="705"/>
      <c r="I6" s="706" t="s">
        <v>370</v>
      </c>
      <c r="J6" s="705"/>
      <c r="K6" s="706" t="s">
        <v>370</v>
      </c>
      <c r="L6" s="705"/>
      <c r="M6" s="706" t="s">
        <v>370</v>
      </c>
      <c r="N6" s="705"/>
      <c r="O6" s="706" t="s">
        <v>370</v>
      </c>
      <c r="P6" s="705"/>
      <c r="Q6" s="706" t="s">
        <v>370</v>
      </c>
      <c r="R6" s="705"/>
      <c r="S6" s="706" t="s">
        <v>370</v>
      </c>
      <c r="T6" s="705"/>
    </row>
    <row r="7" spans="5:20" ht="12.75">
      <c r="E7" s="706" t="s">
        <v>437</v>
      </c>
      <c r="F7" s="705"/>
      <c r="G7" s="706" t="s">
        <v>437</v>
      </c>
      <c r="H7" s="705"/>
      <c r="I7" s="706" t="s">
        <v>438</v>
      </c>
      <c r="J7" s="705"/>
      <c r="K7" s="706" t="s">
        <v>438</v>
      </c>
      <c r="L7" s="705"/>
      <c r="M7" s="706" t="s">
        <v>437</v>
      </c>
      <c r="N7" s="705"/>
      <c r="O7" s="706" t="s">
        <v>438</v>
      </c>
      <c r="P7" s="705"/>
      <c r="Q7" s="706" t="s">
        <v>438</v>
      </c>
      <c r="R7" s="705"/>
      <c r="S7" s="706" t="s">
        <v>438</v>
      </c>
      <c r="T7" s="705"/>
    </row>
    <row r="8" spans="1:5" ht="16.5" thickBot="1">
      <c r="A8" s="707" t="s">
        <v>235</v>
      </c>
      <c r="B8" s="708"/>
      <c r="C8" s="708"/>
      <c r="D8" s="708"/>
      <c r="E8" s="708"/>
    </row>
    <row r="9" spans="1:22" ht="15.75" customHeight="1" thickBot="1">
      <c r="A9" s="37"/>
      <c r="B9" s="40"/>
      <c r="C9" s="37"/>
      <c r="D9" s="41"/>
      <c r="E9" s="711" t="s">
        <v>133</v>
      </c>
      <c r="F9" s="712"/>
      <c r="G9" s="711" t="s">
        <v>133</v>
      </c>
      <c r="H9" s="712"/>
      <c r="I9" s="711" t="s">
        <v>133</v>
      </c>
      <c r="J9" s="716"/>
      <c r="K9" s="711" t="s">
        <v>133</v>
      </c>
      <c r="L9" s="712"/>
      <c r="M9" s="711" t="s">
        <v>133</v>
      </c>
      <c r="N9" s="712"/>
      <c r="O9" s="711" t="s">
        <v>133</v>
      </c>
      <c r="P9" s="712"/>
      <c r="Q9" s="711" t="s">
        <v>133</v>
      </c>
      <c r="R9" s="712"/>
      <c r="S9" s="711" t="s">
        <v>133</v>
      </c>
      <c r="T9" s="712"/>
      <c r="U9" s="246" t="s">
        <v>6</v>
      </c>
      <c r="V9" s="249" t="s">
        <v>62</v>
      </c>
    </row>
    <row r="10" spans="1:22" ht="15.75" thickBot="1">
      <c r="A10" s="38" t="s">
        <v>56</v>
      </c>
      <c r="B10" s="63" t="s">
        <v>1</v>
      </c>
      <c r="C10" s="38" t="s">
        <v>58</v>
      </c>
      <c r="D10" s="43" t="s">
        <v>54</v>
      </c>
      <c r="E10" s="709">
        <v>1</v>
      </c>
      <c r="F10" s="710"/>
      <c r="G10" s="713">
        <v>4</v>
      </c>
      <c r="H10" s="710"/>
      <c r="I10" s="713">
        <v>5</v>
      </c>
      <c r="J10" s="710"/>
      <c r="K10" s="709">
        <v>7</v>
      </c>
      <c r="L10" s="710"/>
      <c r="M10" s="711">
        <v>9</v>
      </c>
      <c r="N10" s="712"/>
      <c r="O10" s="717">
        <v>17</v>
      </c>
      <c r="P10" s="718"/>
      <c r="Q10" s="711">
        <v>20</v>
      </c>
      <c r="R10" s="712"/>
      <c r="S10" s="709">
        <v>34</v>
      </c>
      <c r="T10" s="710"/>
      <c r="U10" s="247" t="s">
        <v>61</v>
      </c>
      <c r="V10" s="250" t="s">
        <v>61</v>
      </c>
    </row>
    <row r="11" spans="1:22" ht="15.75" thickBot="1">
      <c r="A11" s="39" t="s">
        <v>57</v>
      </c>
      <c r="B11" s="64"/>
      <c r="C11" s="39" t="s">
        <v>59</v>
      </c>
      <c r="D11" s="44" t="s">
        <v>60</v>
      </c>
      <c r="E11" s="237" t="s">
        <v>6</v>
      </c>
      <c r="F11" s="76" t="s">
        <v>54</v>
      </c>
      <c r="G11" s="75" t="s">
        <v>6</v>
      </c>
      <c r="H11" s="76" t="s">
        <v>54</v>
      </c>
      <c r="I11" s="75" t="s">
        <v>6</v>
      </c>
      <c r="J11" s="76" t="s">
        <v>54</v>
      </c>
      <c r="K11" s="125" t="s">
        <v>6</v>
      </c>
      <c r="L11" s="493" t="s">
        <v>54</v>
      </c>
      <c r="M11" s="495" t="s">
        <v>6</v>
      </c>
      <c r="N11" s="494" t="s">
        <v>54</v>
      </c>
      <c r="O11" s="495" t="s">
        <v>6</v>
      </c>
      <c r="P11" s="494" t="s">
        <v>54</v>
      </c>
      <c r="Q11" s="125" t="s">
        <v>6</v>
      </c>
      <c r="R11" s="76" t="s">
        <v>54</v>
      </c>
      <c r="S11" s="491" t="s">
        <v>6</v>
      </c>
      <c r="T11" s="494" t="s">
        <v>54</v>
      </c>
      <c r="U11" s="248"/>
      <c r="V11" s="251"/>
    </row>
    <row r="12" spans="1:22" ht="15">
      <c r="A12" s="87"/>
      <c r="B12" s="100" t="s">
        <v>68</v>
      </c>
      <c r="C12" s="261"/>
      <c r="D12" s="262"/>
      <c r="E12" s="52"/>
      <c r="F12" s="52"/>
      <c r="G12" s="52"/>
      <c r="H12" s="52"/>
      <c r="I12" s="51"/>
      <c r="J12" s="52"/>
      <c r="K12" s="52"/>
      <c r="L12" s="52"/>
      <c r="M12" s="52"/>
      <c r="N12" s="52"/>
      <c r="O12" s="52"/>
      <c r="P12" s="52"/>
      <c r="Q12" s="52"/>
      <c r="R12" s="52"/>
      <c r="S12" s="98"/>
      <c r="T12" s="51"/>
      <c r="U12" s="181"/>
      <c r="V12" s="52"/>
    </row>
    <row r="13" spans="1:22" ht="15">
      <c r="A13" s="87">
        <v>1</v>
      </c>
      <c r="B13" s="92" t="s">
        <v>8</v>
      </c>
      <c r="C13" s="93" t="s">
        <v>9</v>
      </c>
      <c r="D13" s="257">
        <v>380</v>
      </c>
      <c r="E13" s="53"/>
      <c r="F13" s="6">
        <f>D13*E13</f>
        <v>0</v>
      </c>
      <c r="G13" s="6"/>
      <c r="H13" s="6">
        <f>D13*H17</f>
        <v>0</v>
      </c>
      <c r="I13" s="6"/>
      <c r="J13" s="6">
        <f>D13*I13</f>
        <v>0</v>
      </c>
      <c r="K13" s="6"/>
      <c r="L13" s="6">
        <f>D13*K13</f>
        <v>0</v>
      </c>
      <c r="M13" s="6"/>
      <c r="N13" s="6">
        <f>M13*D13</f>
        <v>0</v>
      </c>
      <c r="O13" s="6"/>
      <c r="P13" s="6">
        <f>O13*D13</f>
        <v>0</v>
      </c>
      <c r="Q13" s="6"/>
      <c r="R13" s="6">
        <f>D13*Q13</f>
        <v>0</v>
      </c>
      <c r="S13" s="6"/>
      <c r="T13" s="6">
        <f aca="true" t="shared" si="0" ref="T13:T44">D13*S13</f>
        <v>0</v>
      </c>
      <c r="U13" s="177">
        <f aca="true" t="shared" si="1" ref="U13:U44">E13+G13+I13+S13</f>
        <v>0</v>
      </c>
      <c r="V13" s="177">
        <f aca="true" t="shared" si="2" ref="V13:V44">F13+H13+J13+T13</f>
        <v>0</v>
      </c>
    </row>
    <row r="14" spans="1:22" ht="15">
      <c r="A14" s="87">
        <v>2</v>
      </c>
      <c r="B14" s="92" t="s">
        <v>10</v>
      </c>
      <c r="C14" s="93" t="s">
        <v>9</v>
      </c>
      <c r="D14" s="257">
        <v>450</v>
      </c>
      <c r="E14" s="53"/>
      <c r="F14" s="6">
        <f aca="true" t="shared" si="3" ref="F14:F77">D14*E14</f>
        <v>0</v>
      </c>
      <c r="G14" s="6"/>
      <c r="H14" s="6">
        <f aca="true" t="shared" si="4" ref="H14:H77">D14*G14</f>
        <v>0</v>
      </c>
      <c r="I14" s="6"/>
      <c r="J14" s="6">
        <f aca="true" t="shared" si="5" ref="J14:J77">D14*I14</f>
        <v>0</v>
      </c>
      <c r="K14" s="6"/>
      <c r="L14" s="6">
        <f aca="true" t="shared" si="6" ref="L14:L77">D14*K14</f>
        <v>0</v>
      </c>
      <c r="M14" s="6"/>
      <c r="N14" s="6">
        <f aca="true" t="shared" si="7" ref="N14:N77">M14*D14</f>
        <v>0</v>
      </c>
      <c r="O14" s="6"/>
      <c r="P14" s="6">
        <f aca="true" t="shared" si="8" ref="P14:P77">O14*D14</f>
        <v>0</v>
      </c>
      <c r="Q14" s="6"/>
      <c r="R14" s="6">
        <f aca="true" t="shared" si="9" ref="R14:R77">D14*Q14</f>
        <v>0</v>
      </c>
      <c r="S14" s="6"/>
      <c r="T14" s="6">
        <f t="shared" si="0"/>
        <v>0</v>
      </c>
      <c r="U14" s="177">
        <f t="shared" si="1"/>
        <v>0</v>
      </c>
      <c r="V14" s="177">
        <f t="shared" si="2"/>
        <v>0</v>
      </c>
    </row>
    <row r="15" spans="1:22" ht="15">
      <c r="A15" s="87">
        <v>3</v>
      </c>
      <c r="B15" s="92" t="s">
        <v>11</v>
      </c>
      <c r="C15" s="93" t="s">
        <v>9</v>
      </c>
      <c r="D15" s="257">
        <v>480</v>
      </c>
      <c r="E15" s="53"/>
      <c r="F15" s="6">
        <f t="shared" si="3"/>
        <v>0</v>
      </c>
      <c r="G15" s="6"/>
      <c r="H15" s="6">
        <f t="shared" si="4"/>
        <v>0</v>
      </c>
      <c r="I15" s="6"/>
      <c r="J15" s="6">
        <f t="shared" si="5"/>
        <v>0</v>
      </c>
      <c r="K15" s="6"/>
      <c r="L15" s="6">
        <f t="shared" si="6"/>
        <v>0</v>
      </c>
      <c r="M15" s="6"/>
      <c r="N15" s="6">
        <f t="shared" si="7"/>
        <v>0</v>
      </c>
      <c r="O15" s="6"/>
      <c r="P15" s="6">
        <f t="shared" si="8"/>
        <v>0</v>
      </c>
      <c r="Q15" s="6"/>
      <c r="R15" s="6">
        <f t="shared" si="9"/>
        <v>0</v>
      </c>
      <c r="S15" s="6"/>
      <c r="T15" s="6">
        <f t="shared" si="0"/>
        <v>0</v>
      </c>
      <c r="U15" s="177">
        <f t="shared" si="1"/>
        <v>0</v>
      </c>
      <c r="V15" s="177">
        <f t="shared" si="2"/>
        <v>0</v>
      </c>
    </row>
    <row r="16" spans="1:22" ht="15">
      <c r="A16" s="87">
        <v>4</v>
      </c>
      <c r="B16" s="92" t="s">
        <v>12</v>
      </c>
      <c r="C16" s="93" t="s">
        <v>9</v>
      </c>
      <c r="D16" s="257">
        <v>520</v>
      </c>
      <c r="E16" s="53"/>
      <c r="F16" s="6">
        <f t="shared" si="3"/>
        <v>0</v>
      </c>
      <c r="G16" s="6"/>
      <c r="H16" s="6">
        <f t="shared" si="4"/>
        <v>0</v>
      </c>
      <c r="I16" s="6"/>
      <c r="J16" s="6">
        <f t="shared" si="5"/>
        <v>0</v>
      </c>
      <c r="K16" s="6"/>
      <c r="L16" s="6">
        <f t="shared" si="6"/>
        <v>0</v>
      </c>
      <c r="M16" s="6"/>
      <c r="N16" s="6">
        <f t="shared" si="7"/>
        <v>0</v>
      </c>
      <c r="O16" s="6"/>
      <c r="P16" s="6">
        <f t="shared" si="8"/>
        <v>0</v>
      </c>
      <c r="Q16" s="6"/>
      <c r="R16" s="6">
        <f t="shared" si="9"/>
        <v>0</v>
      </c>
      <c r="S16" s="6"/>
      <c r="T16" s="6">
        <f t="shared" si="0"/>
        <v>0</v>
      </c>
      <c r="U16" s="177">
        <f t="shared" si="1"/>
        <v>0</v>
      </c>
      <c r="V16" s="177">
        <f t="shared" si="2"/>
        <v>0</v>
      </c>
    </row>
    <row r="17" spans="1:22" ht="15">
      <c r="A17" s="87">
        <v>5</v>
      </c>
      <c r="B17" s="92" t="s">
        <v>13</v>
      </c>
      <c r="C17" s="93" t="s">
        <v>9</v>
      </c>
      <c r="D17" s="257">
        <v>550</v>
      </c>
      <c r="E17" s="53"/>
      <c r="F17" s="6">
        <f t="shared" si="3"/>
        <v>0</v>
      </c>
      <c r="G17" s="6"/>
      <c r="H17" s="6">
        <f t="shared" si="4"/>
        <v>0</v>
      </c>
      <c r="I17" s="6"/>
      <c r="J17" s="6">
        <f t="shared" si="5"/>
        <v>0</v>
      </c>
      <c r="K17" s="6"/>
      <c r="L17" s="6">
        <f t="shared" si="6"/>
        <v>0</v>
      </c>
      <c r="M17" s="6"/>
      <c r="N17" s="6">
        <f t="shared" si="7"/>
        <v>0</v>
      </c>
      <c r="O17" s="6"/>
      <c r="P17" s="6">
        <f t="shared" si="8"/>
        <v>0</v>
      </c>
      <c r="Q17" s="6"/>
      <c r="R17" s="6">
        <f t="shared" si="9"/>
        <v>0</v>
      </c>
      <c r="S17" s="6"/>
      <c r="T17" s="6">
        <f t="shared" si="0"/>
        <v>0</v>
      </c>
      <c r="U17" s="177">
        <f t="shared" si="1"/>
        <v>0</v>
      </c>
      <c r="V17" s="177">
        <f t="shared" si="2"/>
        <v>0</v>
      </c>
    </row>
    <row r="18" spans="1:22" ht="15">
      <c r="A18" s="87">
        <v>6</v>
      </c>
      <c r="B18" s="213" t="s">
        <v>138</v>
      </c>
      <c r="C18" s="93" t="s">
        <v>9</v>
      </c>
      <c r="D18" s="257">
        <v>650</v>
      </c>
      <c r="E18" s="53"/>
      <c r="F18" s="6">
        <f t="shared" si="3"/>
        <v>0</v>
      </c>
      <c r="G18" s="6"/>
      <c r="H18" s="6">
        <f t="shared" si="4"/>
        <v>0</v>
      </c>
      <c r="I18" s="6"/>
      <c r="J18" s="6">
        <f t="shared" si="5"/>
        <v>0</v>
      </c>
      <c r="K18" s="6"/>
      <c r="L18" s="6">
        <f t="shared" si="6"/>
        <v>0</v>
      </c>
      <c r="M18" s="6"/>
      <c r="N18" s="6">
        <f t="shared" si="7"/>
        <v>0</v>
      </c>
      <c r="O18" s="6"/>
      <c r="P18" s="6">
        <f t="shared" si="8"/>
        <v>0</v>
      </c>
      <c r="Q18" s="6"/>
      <c r="R18" s="6">
        <f t="shared" si="9"/>
        <v>0</v>
      </c>
      <c r="S18" s="6"/>
      <c r="T18" s="6">
        <f t="shared" si="0"/>
        <v>0</v>
      </c>
      <c r="U18" s="177">
        <f t="shared" si="1"/>
        <v>0</v>
      </c>
      <c r="V18" s="177">
        <f t="shared" si="2"/>
        <v>0</v>
      </c>
    </row>
    <row r="19" spans="1:22" ht="15">
      <c r="A19" s="87">
        <v>7</v>
      </c>
      <c r="B19" s="92" t="s">
        <v>14</v>
      </c>
      <c r="C19" s="93" t="s">
        <v>9</v>
      </c>
      <c r="D19" s="257">
        <v>750</v>
      </c>
      <c r="E19" s="53"/>
      <c r="F19" s="6">
        <f t="shared" si="3"/>
        <v>0</v>
      </c>
      <c r="G19" s="6"/>
      <c r="H19" s="6">
        <f t="shared" si="4"/>
        <v>0</v>
      </c>
      <c r="I19" s="6"/>
      <c r="J19" s="6">
        <f t="shared" si="5"/>
        <v>0</v>
      </c>
      <c r="K19" s="6"/>
      <c r="L19" s="6">
        <f t="shared" si="6"/>
        <v>0</v>
      </c>
      <c r="M19" s="6"/>
      <c r="N19" s="6">
        <f t="shared" si="7"/>
        <v>0</v>
      </c>
      <c r="O19" s="6"/>
      <c r="P19" s="6">
        <f t="shared" si="8"/>
        <v>0</v>
      </c>
      <c r="Q19" s="6"/>
      <c r="R19" s="6">
        <f t="shared" si="9"/>
        <v>0</v>
      </c>
      <c r="S19" s="6"/>
      <c r="T19" s="6">
        <f t="shared" si="0"/>
        <v>0</v>
      </c>
      <c r="U19" s="177">
        <f t="shared" si="1"/>
        <v>0</v>
      </c>
      <c r="V19" s="177">
        <f t="shared" si="2"/>
        <v>0</v>
      </c>
    </row>
    <row r="20" spans="1:22" ht="15">
      <c r="A20" s="87">
        <v>8</v>
      </c>
      <c r="B20" s="92" t="s">
        <v>15</v>
      </c>
      <c r="C20" s="93" t="s">
        <v>9</v>
      </c>
      <c r="D20" s="257">
        <v>920</v>
      </c>
      <c r="E20" s="53"/>
      <c r="F20" s="6">
        <f t="shared" si="3"/>
        <v>0</v>
      </c>
      <c r="G20" s="6"/>
      <c r="H20" s="6">
        <f t="shared" si="4"/>
        <v>0</v>
      </c>
      <c r="I20" s="6"/>
      <c r="J20" s="6">
        <f t="shared" si="5"/>
        <v>0</v>
      </c>
      <c r="K20" s="6"/>
      <c r="L20" s="6">
        <f t="shared" si="6"/>
        <v>0</v>
      </c>
      <c r="M20" s="6"/>
      <c r="N20" s="6">
        <f t="shared" si="7"/>
        <v>0</v>
      </c>
      <c r="O20" s="6"/>
      <c r="P20" s="6">
        <f t="shared" si="8"/>
        <v>0</v>
      </c>
      <c r="Q20" s="6"/>
      <c r="R20" s="6">
        <f t="shared" si="9"/>
        <v>0</v>
      </c>
      <c r="S20" s="6"/>
      <c r="T20" s="6">
        <f t="shared" si="0"/>
        <v>0</v>
      </c>
      <c r="U20" s="177">
        <f t="shared" si="1"/>
        <v>0</v>
      </c>
      <c r="V20" s="177">
        <f t="shared" si="2"/>
        <v>0</v>
      </c>
    </row>
    <row r="21" spans="1:22" ht="15">
      <c r="A21" s="87">
        <v>9</v>
      </c>
      <c r="B21" s="92" t="s">
        <v>77</v>
      </c>
      <c r="C21" s="93" t="s">
        <v>9</v>
      </c>
      <c r="D21" s="257">
        <v>1050</v>
      </c>
      <c r="E21" s="53"/>
      <c r="F21" s="6">
        <f t="shared" si="3"/>
        <v>0</v>
      </c>
      <c r="G21" s="6"/>
      <c r="H21" s="6">
        <f t="shared" si="4"/>
        <v>0</v>
      </c>
      <c r="I21" s="6"/>
      <c r="J21" s="6">
        <f t="shared" si="5"/>
        <v>0</v>
      </c>
      <c r="K21" s="6"/>
      <c r="L21" s="6">
        <f t="shared" si="6"/>
        <v>0</v>
      </c>
      <c r="M21" s="6"/>
      <c r="N21" s="6">
        <f t="shared" si="7"/>
        <v>0</v>
      </c>
      <c r="O21" s="6"/>
      <c r="P21" s="6">
        <f t="shared" si="8"/>
        <v>0</v>
      </c>
      <c r="Q21" s="6"/>
      <c r="R21" s="6">
        <f t="shared" si="9"/>
        <v>0</v>
      </c>
      <c r="S21" s="6"/>
      <c r="T21" s="6">
        <f t="shared" si="0"/>
        <v>0</v>
      </c>
      <c r="U21" s="177">
        <f t="shared" si="1"/>
        <v>0</v>
      </c>
      <c r="V21" s="177">
        <f t="shared" si="2"/>
        <v>0</v>
      </c>
    </row>
    <row r="22" spans="1:22" ht="15">
      <c r="A22" s="87">
        <v>10</v>
      </c>
      <c r="B22" s="92" t="s">
        <v>16</v>
      </c>
      <c r="C22" s="93"/>
      <c r="D22" s="257"/>
      <c r="E22" s="53"/>
      <c r="F22" s="6">
        <f t="shared" si="3"/>
        <v>0</v>
      </c>
      <c r="G22" s="6"/>
      <c r="H22" s="6">
        <f t="shared" si="4"/>
        <v>0</v>
      </c>
      <c r="I22" s="6"/>
      <c r="J22" s="6">
        <f t="shared" si="5"/>
        <v>0</v>
      </c>
      <c r="K22" s="6"/>
      <c r="L22" s="6">
        <f t="shared" si="6"/>
        <v>0</v>
      </c>
      <c r="M22" s="6"/>
      <c r="N22" s="6">
        <f t="shared" si="7"/>
        <v>0</v>
      </c>
      <c r="O22" s="6"/>
      <c r="P22" s="6">
        <f t="shared" si="8"/>
        <v>0</v>
      </c>
      <c r="Q22" s="6"/>
      <c r="R22" s="6">
        <f t="shared" si="9"/>
        <v>0</v>
      </c>
      <c r="S22" s="6"/>
      <c r="T22" s="6">
        <f t="shared" si="0"/>
        <v>0</v>
      </c>
      <c r="U22" s="177">
        <f t="shared" si="1"/>
        <v>0</v>
      </c>
      <c r="V22" s="177">
        <f t="shared" si="2"/>
        <v>0</v>
      </c>
    </row>
    <row r="23" spans="1:22" ht="15">
      <c r="A23" s="87">
        <v>11</v>
      </c>
      <c r="B23" s="92" t="s">
        <v>8</v>
      </c>
      <c r="C23" s="93" t="s">
        <v>17</v>
      </c>
      <c r="D23" s="257">
        <v>250</v>
      </c>
      <c r="E23" s="53"/>
      <c r="F23" s="6">
        <f t="shared" si="3"/>
        <v>0</v>
      </c>
      <c r="G23" s="6"/>
      <c r="H23" s="6">
        <f t="shared" si="4"/>
        <v>0</v>
      </c>
      <c r="I23" s="6"/>
      <c r="J23" s="6">
        <f t="shared" si="5"/>
        <v>0</v>
      </c>
      <c r="K23" s="6"/>
      <c r="L23" s="6">
        <f t="shared" si="6"/>
        <v>0</v>
      </c>
      <c r="M23" s="6"/>
      <c r="N23" s="6">
        <f t="shared" si="7"/>
        <v>0</v>
      </c>
      <c r="O23" s="6"/>
      <c r="P23" s="6">
        <f t="shared" si="8"/>
        <v>0</v>
      </c>
      <c r="Q23" s="6"/>
      <c r="R23" s="6">
        <f t="shared" si="9"/>
        <v>0</v>
      </c>
      <c r="S23" s="6"/>
      <c r="T23" s="6">
        <f t="shared" si="0"/>
        <v>0</v>
      </c>
      <c r="U23" s="177">
        <f t="shared" si="1"/>
        <v>0</v>
      </c>
      <c r="V23" s="177">
        <f t="shared" si="2"/>
        <v>0</v>
      </c>
    </row>
    <row r="24" spans="1:22" ht="15">
      <c r="A24" s="87">
        <v>12</v>
      </c>
      <c r="B24" s="92" t="s">
        <v>10</v>
      </c>
      <c r="C24" s="93" t="s">
        <v>17</v>
      </c>
      <c r="D24" s="257">
        <v>350</v>
      </c>
      <c r="E24" s="53"/>
      <c r="F24" s="6">
        <f t="shared" si="3"/>
        <v>0</v>
      </c>
      <c r="G24" s="6"/>
      <c r="H24" s="6">
        <f t="shared" si="4"/>
        <v>0</v>
      </c>
      <c r="I24" s="6"/>
      <c r="J24" s="6">
        <f t="shared" si="5"/>
        <v>0</v>
      </c>
      <c r="K24" s="6"/>
      <c r="L24" s="6">
        <f t="shared" si="6"/>
        <v>0</v>
      </c>
      <c r="M24" s="6"/>
      <c r="N24" s="6">
        <f t="shared" si="7"/>
        <v>0</v>
      </c>
      <c r="O24" s="6"/>
      <c r="P24" s="6">
        <f t="shared" si="8"/>
        <v>0</v>
      </c>
      <c r="Q24" s="6"/>
      <c r="R24" s="6">
        <f t="shared" si="9"/>
        <v>0</v>
      </c>
      <c r="S24" s="6"/>
      <c r="T24" s="6">
        <f t="shared" si="0"/>
        <v>0</v>
      </c>
      <c r="U24" s="177">
        <f t="shared" si="1"/>
        <v>0</v>
      </c>
      <c r="V24" s="177">
        <f t="shared" si="2"/>
        <v>0</v>
      </c>
    </row>
    <row r="25" spans="1:22" ht="15">
      <c r="A25" s="87">
        <v>13</v>
      </c>
      <c r="B25" s="92" t="s">
        <v>11</v>
      </c>
      <c r="C25" s="93" t="s">
        <v>17</v>
      </c>
      <c r="D25" s="257">
        <v>600</v>
      </c>
      <c r="E25" s="53"/>
      <c r="F25" s="6">
        <f t="shared" si="3"/>
        <v>0</v>
      </c>
      <c r="G25" s="6"/>
      <c r="H25" s="6">
        <f t="shared" si="4"/>
        <v>0</v>
      </c>
      <c r="I25" s="6"/>
      <c r="J25" s="6">
        <f t="shared" si="5"/>
        <v>0</v>
      </c>
      <c r="K25" s="6"/>
      <c r="L25" s="6">
        <f t="shared" si="6"/>
        <v>0</v>
      </c>
      <c r="M25" s="6"/>
      <c r="N25" s="6">
        <f t="shared" si="7"/>
        <v>0</v>
      </c>
      <c r="O25" s="6"/>
      <c r="P25" s="6">
        <f t="shared" si="8"/>
        <v>0</v>
      </c>
      <c r="Q25" s="6"/>
      <c r="R25" s="6">
        <f t="shared" si="9"/>
        <v>0</v>
      </c>
      <c r="S25" s="6"/>
      <c r="T25" s="6">
        <f t="shared" si="0"/>
        <v>0</v>
      </c>
      <c r="U25" s="177">
        <f t="shared" si="1"/>
        <v>0</v>
      </c>
      <c r="V25" s="177">
        <f t="shared" si="2"/>
        <v>0</v>
      </c>
    </row>
    <row r="26" spans="1:22" ht="15">
      <c r="A26" s="87">
        <v>14</v>
      </c>
      <c r="B26" s="92" t="s">
        <v>12</v>
      </c>
      <c r="C26" s="93" t="s">
        <v>17</v>
      </c>
      <c r="D26" s="257">
        <v>700</v>
      </c>
      <c r="E26" s="53"/>
      <c r="F26" s="6">
        <f t="shared" si="3"/>
        <v>0</v>
      </c>
      <c r="G26" s="6"/>
      <c r="H26" s="6">
        <f t="shared" si="4"/>
        <v>0</v>
      </c>
      <c r="I26" s="6"/>
      <c r="J26" s="6">
        <f t="shared" si="5"/>
        <v>0</v>
      </c>
      <c r="K26" s="6"/>
      <c r="L26" s="6">
        <f t="shared" si="6"/>
        <v>0</v>
      </c>
      <c r="M26" s="6"/>
      <c r="N26" s="6">
        <f t="shared" si="7"/>
        <v>0</v>
      </c>
      <c r="O26" s="6"/>
      <c r="P26" s="6">
        <f t="shared" si="8"/>
        <v>0</v>
      </c>
      <c r="Q26" s="6"/>
      <c r="R26" s="6">
        <f t="shared" si="9"/>
        <v>0</v>
      </c>
      <c r="S26" s="6"/>
      <c r="T26" s="6">
        <f t="shared" si="0"/>
        <v>0</v>
      </c>
      <c r="U26" s="177">
        <f t="shared" si="1"/>
        <v>0</v>
      </c>
      <c r="V26" s="177">
        <f t="shared" si="2"/>
        <v>0</v>
      </c>
    </row>
    <row r="27" spans="1:22" ht="15">
      <c r="A27" s="87">
        <v>15</v>
      </c>
      <c r="B27" s="92" t="s">
        <v>13</v>
      </c>
      <c r="C27" s="93" t="s">
        <v>17</v>
      </c>
      <c r="D27" s="257">
        <v>1150</v>
      </c>
      <c r="E27" s="53"/>
      <c r="F27" s="6">
        <f t="shared" si="3"/>
        <v>0</v>
      </c>
      <c r="G27" s="6"/>
      <c r="H27" s="6">
        <f t="shared" si="4"/>
        <v>0</v>
      </c>
      <c r="I27" s="6"/>
      <c r="J27" s="6">
        <f t="shared" si="5"/>
        <v>0</v>
      </c>
      <c r="K27" s="6"/>
      <c r="L27" s="6">
        <f t="shared" si="6"/>
        <v>0</v>
      </c>
      <c r="M27" s="6"/>
      <c r="N27" s="6">
        <f t="shared" si="7"/>
        <v>0</v>
      </c>
      <c r="O27" s="6"/>
      <c r="P27" s="6">
        <f t="shared" si="8"/>
        <v>0</v>
      </c>
      <c r="Q27" s="6"/>
      <c r="R27" s="6">
        <f t="shared" si="9"/>
        <v>0</v>
      </c>
      <c r="S27" s="6"/>
      <c r="T27" s="6">
        <f t="shared" si="0"/>
        <v>0</v>
      </c>
      <c r="U27" s="177">
        <f t="shared" si="1"/>
        <v>0</v>
      </c>
      <c r="V27" s="177">
        <f t="shared" si="2"/>
        <v>0</v>
      </c>
    </row>
    <row r="28" spans="1:22" ht="15">
      <c r="A28" s="87">
        <v>16</v>
      </c>
      <c r="B28" s="92" t="s">
        <v>18</v>
      </c>
      <c r="C28" s="93" t="s">
        <v>17</v>
      </c>
      <c r="D28" s="257">
        <v>1350</v>
      </c>
      <c r="E28" s="53"/>
      <c r="F28" s="6">
        <f t="shared" si="3"/>
        <v>0</v>
      </c>
      <c r="G28" s="6"/>
      <c r="H28" s="6">
        <f t="shared" si="4"/>
        <v>0</v>
      </c>
      <c r="I28" s="6"/>
      <c r="J28" s="6">
        <f t="shared" si="5"/>
        <v>0</v>
      </c>
      <c r="K28" s="6"/>
      <c r="L28" s="6">
        <f t="shared" si="6"/>
        <v>0</v>
      </c>
      <c r="M28" s="6"/>
      <c r="N28" s="6">
        <f t="shared" si="7"/>
        <v>0</v>
      </c>
      <c r="O28" s="6"/>
      <c r="P28" s="6">
        <f t="shared" si="8"/>
        <v>0</v>
      </c>
      <c r="Q28" s="6"/>
      <c r="R28" s="6">
        <f t="shared" si="9"/>
        <v>0</v>
      </c>
      <c r="S28" s="6"/>
      <c r="T28" s="6">
        <f t="shared" si="0"/>
        <v>0</v>
      </c>
      <c r="U28" s="177">
        <f t="shared" si="1"/>
        <v>0</v>
      </c>
      <c r="V28" s="177">
        <f t="shared" si="2"/>
        <v>0</v>
      </c>
    </row>
    <row r="29" spans="1:22" ht="15">
      <c r="A29" s="87">
        <v>17</v>
      </c>
      <c r="B29" s="92" t="s">
        <v>19</v>
      </c>
      <c r="C29" s="93"/>
      <c r="D29" s="257"/>
      <c r="E29" s="53"/>
      <c r="F29" s="6">
        <f t="shared" si="3"/>
        <v>0</v>
      </c>
      <c r="G29" s="6"/>
      <c r="H29" s="6">
        <f t="shared" si="4"/>
        <v>0</v>
      </c>
      <c r="I29" s="6"/>
      <c r="J29" s="6">
        <f t="shared" si="5"/>
        <v>0</v>
      </c>
      <c r="K29" s="6"/>
      <c r="L29" s="6">
        <f t="shared" si="6"/>
        <v>0</v>
      </c>
      <c r="M29" s="6"/>
      <c r="N29" s="6">
        <f t="shared" si="7"/>
        <v>0</v>
      </c>
      <c r="O29" s="6"/>
      <c r="P29" s="6">
        <f t="shared" si="8"/>
        <v>0</v>
      </c>
      <c r="Q29" s="6"/>
      <c r="R29" s="6">
        <f t="shared" si="9"/>
        <v>0</v>
      </c>
      <c r="S29" s="6"/>
      <c r="T29" s="6">
        <f t="shared" si="0"/>
        <v>0</v>
      </c>
      <c r="U29" s="177">
        <f t="shared" si="1"/>
        <v>0</v>
      </c>
      <c r="V29" s="177">
        <f t="shared" si="2"/>
        <v>0</v>
      </c>
    </row>
    <row r="30" spans="1:22" ht="15">
      <c r="A30" s="87">
        <v>18</v>
      </c>
      <c r="B30" s="92" t="s">
        <v>18</v>
      </c>
      <c r="C30" s="93" t="s">
        <v>17</v>
      </c>
      <c r="D30" s="257">
        <v>3600</v>
      </c>
      <c r="E30" s="53"/>
      <c r="F30" s="6">
        <f t="shared" si="3"/>
        <v>0</v>
      </c>
      <c r="G30" s="6"/>
      <c r="H30" s="6">
        <f t="shared" si="4"/>
        <v>0</v>
      </c>
      <c r="I30" s="6"/>
      <c r="J30" s="6">
        <f t="shared" si="5"/>
        <v>0</v>
      </c>
      <c r="K30" s="6"/>
      <c r="L30" s="6">
        <f t="shared" si="6"/>
        <v>0</v>
      </c>
      <c r="M30" s="6"/>
      <c r="N30" s="6">
        <f t="shared" si="7"/>
        <v>0</v>
      </c>
      <c r="O30" s="6"/>
      <c r="P30" s="6">
        <f t="shared" si="8"/>
        <v>0</v>
      </c>
      <c r="Q30" s="6"/>
      <c r="R30" s="6">
        <f t="shared" si="9"/>
        <v>0</v>
      </c>
      <c r="S30" s="6"/>
      <c r="T30" s="6">
        <f t="shared" si="0"/>
        <v>0</v>
      </c>
      <c r="U30" s="177">
        <f t="shared" si="1"/>
        <v>0</v>
      </c>
      <c r="V30" s="177">
        <f t="shared" si="2"/>
        <v>0</v>
      </c>
    </row>
    <row r="31" spans="1:22" ht="15">
      <c r="A31" s="87">
        <v>19</v>
      </c>
      <c r="B31" s="92" t="s">
        <v>20</v>
      </c>
      <c r="C31" s="93" t="s">
        <v>17</v>
      </c>
      <c r="D31" s="257">
        <v>5500</v>
      </c>
      <c r="E31" s="53"/>
      <c r="F31" s="6">
        <f t="shared" si="3"/>
        <v>0</v>
      </c>
      <c r="G31" s="6"/>
      <c r="H31" s="6">
        <f t="shared" si="4"/>
        <v>0</v>
      </c>
      <c r="I31" s="6"/>
      <c r="J31" s="6">
        <f t="shared" si="5"/>
        <v>0</v>
      </c>
      <c r="K31" s="6"/>
      <c r="L31" s="6">
        <f t="shared" si="6"/>
        <v>0</v>
      </c>
      <c r="M31" s="6"/>
      <c r="N31" s="6">
        <f t="shared" si="7"/>
        <v>0</v>
      </c>
      <c r="O31" s="6"/>
      <c r="P31" s="6">
        <f t="shared" si="8"/>
        <v>0</v>
      </c>
      <c r="Q31" s="6"/>
      <c r="R31" s="6">
        <f t="shared" si="9"/>
        <v>0</v>
      </c>
      <c r="S31" s="6"/>
      <c r="T31" s="6">
        <f t="shared" si="0"/>
        <v>0</v>
      </c>
      <c r="U31" s="177">
        <f t="shared" si="1"/>
        <v>0</v>
      </c>
      <c r="V31" s="177">
        <f t="shared" si="2"/>
        <v>0</v>
      </c>
    </row>
    <row r="32" spans="1:22" ht="15">
      <c r="A32" s="87">
        <v>20</v>
      </c>
      <c r="B32" s="101" t="s">
        <v>69</v>
      </c>
      <c r="C32" s="93"/>
      <c r="D32" s="257"/>
      <c r="E32" s="53"/>
      <c r="F32" s="6">
        <f t="shared" si="3"/>
        <v>0</v>
      </c>
      <c r="G32" s="6"/>
      <c r="H32" s="6">
        <f t="shared" si="4"/>
        <v>0</v>
      </c>
      <c r="I32" s="6"/>
      <c r="J32" s="6">
        <f t="shared" si="5"/>
        <v>0</v>
      </c>
      <c r="K32" s="6"/>
      <c r="L32" s="6">
        <f t="shared" si="6"/>
        <v>0</v>
      </c>
      <c r="M32" s="6"/>
      <c r="N32" s="6">
        <f t="shared" si="7"/>
        <v>0</v>
      </c>
      <c r="O32" s="6"/>
      <c r="P32" s="6">
        <f t="shared" si="8"/>
        <v>0</v>
      </c>
      <c r="Q32" s="6"/>
      <c r="R32" s="6">
        <f t="shared" si="9"/>
        <v>0</v>
      </c>
      <c r="S32" s="6"/>
      <c r="T32" s="6">
        <f t="shared" si="0"/>
        <v>0</v>
      </c>
      <c r="U32" s="177">
        <f t="shared" si="1"/>
        <v>0</v>
      </c>
      <c r="V32" s="177">
        <f t="shared" si="2"/>
        <v>0</v>
      </c>
    </row>
    <row r="33" spans="1:22" ht="15">
      <c r="A33" s="87">
        <v>21</v>
      </c>
      <c r="B33" s="92" t="s">
        <v>8</v>
      </c>
      <c r="C33" s="93" t="s">
        <v>9</v>
      </c>
      <c r="D33" s="257">
        <v>380</v>
      </c>
      <c r="E33" s="53"/>
      <c r="F33" s="6">
        <f t="shared" si="3"/>
        <v>0</v>
      </c>
      <c r="G33" s="6"/>
      <c r="H33" s="6">
        <f t="shared" si="4"/>
        <v>0</v>
      </c>
      <c r="I33" s="6"/>
      <c r="J33" s="6">
        <f t="shared" si="5"/>
        <v>0</v>
      </c>
      <c r="K33" s="6"/>
      <c r="L33" s="6">
        <f t="shared" si="6"/>
        <v>0</v>
      </c>
      <c r="M33" s="6"/>
      <c r="N33" s="6">
        <f t="shared" si="7"/>
        <v>0</v>
      </c>
      <c r="O33" s="6"/>
      <c r="P33" s="6">
        <f t="shared" si="8"/>
        <v>0</v>
      </c>
      <c r="Q33" s="6"/>
      <c r="R33" s="6">
        <f t="shared" si="9"/>
        <v>0</v>
      </c>
      <c r="S33" s="6"/>
      <c r="T33" s="6">
        <f t="shared" si="0"/>
        <v>0</v>
      </c>
      <c r="U33" s="177">
        <f>E33+G33+I33+K33+Q33+S33</f>
        <v>0</v>
      </c>
      <c r="V33" s="177">
        <f>F33+H33+J33+L33+R33+T33</f>
        <v>0</v>
      </c>
    </row>
    <row r="34" spans="1:22" ht="15">
      <c r="A34" s="87">
        <v>22</v>
      </c>
      <c r="B34" s="92" t="s">
        <v>10</v>
      </c>
      <c r="C34" s="93" t="s">
        <v>9</v>
      </c>
      <c r="D34" s="257">
        <v>450</v>
      </c>
      <c r="E34" s="53"/>
      <c r="F34" s="6">
        <f t="shared" si="3"/>
        <v>0</v>
      </c>
      <c r="G34" s="6"/>
      <c r="H34" s="6">
        <f t="shared" si="4"/>
        <v>0</v>
      </c>
      <c r="I34" s="6"/>
      <c r="J34" s="6">
        <f t="shared" si="5"/>
        <v>0</v>
      </c>
      <c r="K34" s="6"/>
      <c r="L34" s="6">
        <f t="shared" si="6"/>
        <v>0</v>
      </c>
      <c r="M34" s="6"/>
      <c r="N34" s="6">
        <f t="shared" si="7"/>
        <v>0</v>
      </c>
      <c r="O34" s="6"/>
      <c r="P34" s="6">
        <f t="shared" si="8"/>
        <v>0</v>
      </c>
      <c r="Q34" s="6"/>
      <c r="R34" s="6">
        <f t="shared" si="9"/>
        <v>0</v>
      </c>
      <c r="S34" s="6"/>
      <c r="T34" s="6">
        <f t="shared" si="0"/>
        <v>0</v>
      </c>
      <c r="U34" s="177">
        <f t="shared" si="1"/>
        <v>0</v>
      </c>
      <c r="V34" s="177">
        <f t="shared" si="2"/>
        <v>0</v>
      </c>
    </row>
    <row r="35" spans="1:22" ht="15">
      <c r="A35" s="87">
        <v>23</v>
      </c>
      <c r="B35" s="92" t="s">
        <v>21</v>
      </c>
      <c r="C35" s="93" t="s">
        <v>9</v>
      </c>
      <c r="D35" s="257">
        <v>480</v>
      </c>
      <c r="E35" s="53"/>
      <c r="F35" s="6">
        <f t="shared" si="3"/>
        <v>0</v>
      </c>
      <c r="G35" s="6"/>
      <c r="H35" s="6">
        <f t="shared" si="4"/>
        <v>0</v>
      </c>
      <c r="I35" s="6"/>
      <c r="J35" s="6">
        <f t="shared" si="5"/>
        <v>0</v>
      </c>
      <c r="K35" s="6"/>
      <c r="L35" s="6">
        <f t="shared" si="6"/>
        <v>0</v>
      </c>
      <c r="M35" s="6"/>
      <c r="N35" s="6">
        <f t="shared" si="7"/>
        <v>0</v>
      </c>
      <c r="O35" s="6"/>
      <c r="P35" s="6">
        <f t="shared" si="8"/>
        <v>0</v>
      </c>
      <c r="Q35" s="6"/>
      <c r="R35" s="6">
        <f t="shared" si="9"/>
        <v>0</v>
      </c>
      <c r="S35" s="6"/>
      <c r="T35" s="6">
        <f t="shared" si="0"/>
        <v>0</v>
      </c>
      <c r="U35" s="177">
        <f t="shared" si="1"/>
        <v>0</v>
      </c>
      <c r="V35" s="177">
        <f t="shared" si="2"/>
        <v>0</v>
      </c>
    </row>
    <row r="36" spans="1:22" ht="15">
      <c r="A36" s="87">
        <v>24</v>
      </c>
      <c r="B36" s="92" t="s">
        <v>22</v>
      </c>
      <c r="C36" s="93" t="s">
        <v>9</v>
      </c>
      <c r="D36" s="257">
        <v>520</v>
      </c>
      <c r="E36" s="53"/>
      <c r="F36" s="6">
        <f t="shared" si="3"/>
        <v>0</v>
      </c>
      <c r="G36" s="6"/>
      <c r="H36" s="6">
        <f t="shared" si="4"/>
        <v>0</v>
      </c>
      <c r="I36" s="6"/>
      <c r="J36" s="6">
        <f t="shared" si="5"/>
        <v>0</v>
      </c>
      <c r="K36" s="6"/>
      <c r="L36" s="6">
        <f t="shared" si="6"/>
        <v>0</v>
      </c>
      <c r="M36" s="6"/>
      <c r="N36" s="6">
        <f t="shared" si="7"/>
        <v>0</v>
      </c>
      <c r="O36" s="6"/>
      <c r="P36" s="6">
        <f t="shared" si="8"/>
        <v>0</v>
      </c>
      <c r="Q36" s="6"/>
      <c r="R36" s="6">
        <f t="shared" si="9"/>
        <v>0</v>
      </c>
      <c r="S36" s="6"/>
      <c r="T36" s="6">
        <f t="shared" si="0"/>
        <v>0</v>
      </c>
      <c r="U36" s="177">
        <f t="shared" si="1"/>
        <v>0</v>
      </c>
      <c r="V36" s="177">
        <f t="shared" si="2"/>
        <v>0</v>
      </c>
    </row>
    <row r="37" spans="1:22" ht="15">
      <c r="A37" s="87">
        <v>25</v>
      </c>
      <c r="B37" s="92" t="s">
        <v>13</v>
      </c>
      <c r="C37" s="93" t="s">
        <v>9</v>
      </c>
      <c r="D37" s="257">
        <v>550</v>
      </c>
      <c r="E37" s="53"/>
      <c r="F37" s="6">
        <f t="shared" si="3"/>
        <v>0</v>
      </c>
      <c r="G37" s="6"/>
      <c r="H37" s="6">
        <f t="shared" si="4"/>
        <v>0</v>
      </c>
      <c r="I37" s="6"/>
      <c r="J37" s="6">
        <f t="shared" si="5"/>
        <v>0</v>
      </c>
      <c r="K37" s="6"/>
      <c r="L37" s="6">
        <f t="shared" si="6"/>
        <v>0</v>
      </c>
      <c r="M37" s="6"/>
      <c r="N37" s="6">
        <f t="shared" si="7"/>
        <v>0</v>
      </c>
      <c r="O37" s="6"/>
      <c r="P37" s="6">
        <f t="shared" si="8"/>
        <v>0</v>
      </c>
      <c r="Q37" s="6"/>
      <c r="R37" s="6">
        <f t="shared" si="9"/>
        <v>0</v>
      </c>
      <c r="S37" s="6"/>
      <c r="T37" s="6">
        <f t="shared" si="0"/>
        <v>0</v>
      </c>
      <c r="U37" s="177">
        <f t="shared" si="1"/>
        <v>0</v>
      </c>
      <c r="V37" s="177">
        <f t="shared" si="2"/>
        <v>0</v>
      </c>
    </row>
    <row r="38" spans="1:22" ht="15">
      <c r="A38" s="87">
        <v>26</v>
      </c>
      <c r="B38" s="92" t="s">
        <v>23</v>
      </c>
      <c r="C38" s="93" t="s">
        <v>9</v>
      </c>
      <c r="D38" s="257">
        <v>750</v>
      </c>
      <c r="E38" s="53"/>
      <c r="F38" s="6">
        <f t="shared" si="3"/>
        <v>0</v>
      </c>
      <c r="G38" s="6"/>
      <c r="H38" s="6">
        <f t="shared" si="4"/>
        <v>0</v>
      </c>
      <c r="I38" s="6"/>
      <c r="J38" s="6">
        <f t="shared" si="5"/>
        <v>0</v>
      </c>
      <c r="K38" s="6"/>
      <c r="L38" s="6">
        <f t="shared" si="6"/>
        <v>0</v>
      </c>
      <c r="M38" s="6"/>
      <c r="N38" s="6">
        <f t="shared" si="7"/>
        <v>0</v>
      </c>
      <c r="O38" s="6"/>
      <c r="P38" s="6">
        <f t="shared" si="8"/>
        <v>0</v>
      </c>
      <c r="Q38" s="6"/>
      <c r="R38" s="6">
        <f t="shared" si="9"/>
        <v>0</v>
      </c>
      <c r="S38" s="6"/>
      <c r="T38" s="6">
        <f t="shared" si="0"/>
        <v>0</v>
      </c>
      <c r="U38" s="177">
        <f t="shared" si="1"/>
        <v>0</v>
      </c>
      <c r="V38" s="177">
        <f t="shared" si="2"/>
        <v>0</v>
      </c>
    </row>
    <row r="39" spans="1:22" ht="15">
      <c r="A39" s="87">
        <v>27</v>
      </c>
      <c r="B39" s="92" t="s">
        <v>24</v>
      </c>
      <c r="C39" s="93" t="s">
        <v>9</v>
      </c>
      <c r="D39" s="257">
        <v>920</v>
      </c>
      <c r="E39" s="53"/>
      <c r="F39" s="6">
        <f t="shared" si="3"/>
        <v>0</v>
      </c>
      <c r="G39" s="6"/>
      <c r="H39" s="6">
        <f t="shared" si="4"/>
        <v>0</v>
      </c>
      <c r="I39" s="6"/>
      <c r="J39" s="6">
        <f t="shared" si="5"/>
        <v>0</v>
      </c>
      <c r="K39" s="6"/>
      <c r="L39" s="6">
        <f t="shared" si="6"/>
        <v>0</v>
      </c>
      <c r="M39" s="6"/>
      <c r="N39" s="6">
        <f t="shared" si="7"/>
        <v>0</v>
      </c>
      <c r="O39" s="6"/>
      <c r="P39" s="6">
        <f t="shared" si="8"/>
        <v>0</v>
      </c>
      <c r="Q39" s="6"/>
      <c r="R39" s="6">
        <f t="shared" si="9"/>
        <v>0</v>
      </c>
      <c r="S39" s="6"/>
      <c r="T39" s="6">
        <f t="shared" si="0"/>
        <v>0</v>
      </c>
      <c r="U39" s="177">
        <f t="shared" si="1"/>
        <v>0</v>
      </c>
      <c r="V39" s="177">
        <f t="shared" si="2"/>
        <v>0</v>
      </c>
    </row>
    <row r="40" spans="1:22" ht="15">
      <c r="A40" s="87">
        <v>28</v>
      </c>
      <c r="B40" s="92" t="s">
        <v>118</v>
      </c>
      <c r="C40" s="93"/>
      <c r="D40" s="257">
        <v>1050</v>
      </c>
      <c r="E40" s="53"/>
      <c r="F40" s="6">
        <f t="shared" si="3"/>
        <v>0</v>
      </c>
      <c r="G40" s="6"/>
      <c r="H40" s="6">
        <f t="shared" si="4"/>
        <v>0</v>
      </c>
      <c r="I40" s="6"/>
      <c r="J40" s="6">
        <f t="shared" si="5"/>
        <v>0</v>
      </c>
      <c r="K40" s="6"/>
      <c r="L40" s="6">
        <f t="shared" si="6"/>
        <v>0</v>
      </c>
      <c r="M40" s="6"/>
      <c r="N40" s="6">
        <f t="shared" si="7"/>
        <v>0</v>
      </c>
      <c r="O40" s="6"/>
      <c r="P40" s="6">
        <f t="shared" si="8"/>
        <v>0</v>
      </c>
      <c r="Q40" s="6"/>
      <c r="R40" s="6">
        <f t="shared" si="9"/>
        <v>0</v>
      </c>
      <c r="S40" s="6"/>
      <c r="T40" s="6">
        <f t="shared" si="0"/>
        <v>0</v>
      </c>
      <c r="U40" s="177">
        <f t="shared" si="1"/>
        <v>0</v>
      </c>
      <c r="V40" s="177">
        <f t="shared" si="2"/>
        <v>0</v>
      </c>
    </row>
    <row r="41" spans="1:22" ht="15">
      <c r="A41" s="87">
        <v>29</v>
      </c>
      <c r="B41" s="92" t="s">
        <v>25</v>
      </c>
      <c r="C41" s="93"/>
      <c r="E41" s="53"/>
      <c r="F41" s="6">
        <f t="shared" si="3"/>
        <v>0</v>
      </c>
      <c r="G41" s="6"/>
      <c r="H41" s="6">
        <f t="shared" si="4"/>
        <v>0</v>
      </c>
      <c r="I41" s="6"/>
      <c r="J41" s="6">
        <f t="shared" si="5"/>
        <v>0</v>
      </c>
      <c r="K41" s="6"/>
      <c r="L41" s="6">
        <f t="shared" si="6"/>
        <v>0</v>
      </c>
      <c r="M41" s="6"/>
      <c r="N41" s="6">
        <f t="shared" si="7"/>
        <v>0</v>
      </c>
      <c r="O41" s="6"/>
      <c r="P41" s="6">
        <f t="shared" si="8"/>
        <v>0</v>
      </c>
      <c r="Q41" s="6"/>
      <c r="R41" s="6">
        <f t="shared" si="9"/>
        <v>0</v>
      </c>
      <c r="S41" s="6"/>
      <c r="T41" s="6">
        <f t="shared" si="0"/>
        <v>0</v>
      </c>
      <c r="U41" s="177">
        <f t="shared" si="1"/>
        <v>0</v>
      </c>
      <c r="V41" s="177">
        <f t="shared" si="2"/>
        <v>0</v>
      </c>
    </row>
    <row r="42" spans="1:22" ht="15">
      <c r="A42" s="87">
        <v>30</v>
      </c>
      <c r="B42" s="92" t="s">
        <v>8</v>
      </c>
      <c r="C42" s="93" t="s">
        <v>26</v>
      </c>
      <c r="D42" s="257">
        <v>250</v>
      </c>
      <c r="E42" s="53"/>
      <c r="F42" s="6">
        <f t="shared" si="3"/>
        <v>0</v>
      </c>
      <c r="G42" s="6"/>
      <c r="H42" s="6">
        <f t="shared" si="4"/>
        <v>0</v>
      </c>
      <c r="I42" s="6"/>
      <c r="J42" s="6">
        <f t="shared" si="5"/>
        <v>0</v>
      </c>
      <c r="K42" s="6"/>
      <c r="L42" s="6">
        <f t="shared" si="6"/>
        <v>0</v>
      </c>
      <c r="M42" s="6"/>
      <c r="N42" s="6">
        <f t="shared" si="7"/>
        <v>0</v>
      </c>
      <c r="O42" s="6"/>
      <c r="P42" s="6">
        <f t="shared" si="8"/>
        <v>0</v>
      </c>
      <c r="Q42" s="6"/>
      <c r="R42" s="6">
        <f t="shared" si="9"/>
        <v>0</v>
      </c>
      <c r="S42" s="6"/>
      <c r="T42" s="6">
        <f t="shared" si="0"/>
        <v>0</v>
      </c>
      <c r="U42" s="177">
        <f>E42+G42+I42+K42+Q42+S42</f>
        <v>0</v>
      </c>
      <c r="V42" s="177">
        <f>F42+H42+J42+L42+R42+T42</f>
        <v>0</v>
      </c>
    </row>
    <row r="43" spans="1:22" ht="15">
      <c r="A43" s="87">
        <v>31</v>
      </c>
      <c r="B43" s="92" t="s">
        <v>10</v>
      </c>
      <c r="C43" s="93" t="s">
        <v>26</v>
      </c>
      <c r="D43" s="257">
        <v>350</v>
      </c>
      <c r="E43" s="53"/>
      <c r="F43" s="6">
        <f t="shared" si="3"/>
        <v>0</v>
      </c>
      <c r="G43" s="6"/>
      <c r="H43" s="6">
        <f t="shared" si="4"/>
        <v>0</v>
      </c>
      <c r="I43" s="6"/>
      <c r="J43" s="6">
        <f t="shared" si="5"/>
        <v>0</v>
      </c>
      <c r="K43" s="6"/>
      <c r="L43" s="6">
        <f t="shared" si="6"/>
        <v>0</v>
      </c>
      <c r="M43" s="6"/>
      <c r="N43" s="6">
        <f t="shared" si="7"/>
        <v>0</v>
      </c>
      <c r="O43" s="6"/>
      <c r="P43" s="6">
        <f t="shared" si="8"/>
        <v>0</v>
      </c>
      <c r="Q43" s="6"/>
      <c r="R43" s="6">
        <f t="shared" si="9"/>
        <v>0</v>
      </c>
      <c r="S43" s="6"/>
      <c r="T43" s="6">
        <f t="shared" si="0"/>
        <v>0</v>
      </c>
      <c r="U43" s="177">
        <f>E43+G43+I43+K43+Q43+S43</f>
        <v>0</v>
      </c>
      <c r="V43" s="177">
        <f>F43+H43+J43+L43+R43+T43</f>
        <v>0</v>
      </c>
    </row>
    <row r="44" spans="1:22" ht="15">
      <c r="A44" s="87">
        <v>32</v>
      </c>
      <c r="B44" s="92" t="s">
        <v>11</v>
      </c>
      <c r="C44" s="93" t="s">
        <v>26</v>
      </c>
      <c r="D44" s="257">
        <v>600</v>
      </c>
      <c r="E44" s="53"/>
      <c r="F44" s="6">
        <f t="shared" si="3"/>
        <v>0</v>
      </c>
      <c r="G44" s="6"/>
      <c r="H44" s="6">
        <f t="shared" si="4"/>
        <v>0</v>
      </c>
      <c r="I44" s="6"/>
      <c r="J44" s="6">
        <f t="shared" si="5"/>
        <v>0</v>
      </c>
      <c r="K44" s="6"/>
      <c r="L44" s="6">
        <f t="shared" si="6"/>
        <v>0</v>
      </c>
      <c r="M44" s="6"/>
      <c r="N44" s="6">
        <f t="shared" si="7"/>
        <v>0</v>
      </c>
      <c r="O44" s="6"/>
      <c r="P44" s="6">
        <f t="shared" si="8"/>
        <v>0</v>
      </c>
      <c r="Q44" s="6"/>
      <c r="R44" s="6">
        <f t="shared" si="9"/>
        <v>0</v>
      </c>
      <c r="S44" s="6"/>
      <c r="T44" s="6">
        <f t="shared" si="0"/>
        <v>0</v>
      </c>
      <c r="U44" s="177">
        <f t="shared" si="1"/>
        <v>0</v>
      </c>
      <c r="V44" s="177">
        <f t="shared" si="2"/>
        <v>0</v>
      </c>
    </row>
    <row r="45" spans="1:22" ht="15">
      <c r="A45" s="87">
        <v>33</v>
      </c>
      <c r="B45" s="92" t="s">
        <v>12</v>
      </c>
      <c r="C45" s="93" t="s">
        <v>26</v>
      </c>
      <c r="D45" s="257">
        <v>700</v>
      </c>
      <c r="E45" s="53"/>
      <c r="F45" s="6">
        <f t="shared" si="3"/>
        <v>0</v>
      </c>
      <c r="G45" s="6"/>
      <c r="H45" s="6">
        <f t="shared" si="4"/>
        <v>0</v>
      </c>
      <c r="I45" s="6"/>
      <c r="J45" s="6">
        <f t="shared" si="5"/>
        <v>0</v>
      </c>
      <c r="K45" s="6"/>
      <c r="L45" s="6">
        <f t="shared" si="6"/>
        <v>0</v>
      </c>
      <c r="M45" s="6"/>
      <c r="N45" s="6">
        <f t="shared" si="7"/>
        <v>0</v>
      </c>
      <c r="O45" s="6"/>
      <c r="P45" s="6">
        <f t="shared" si="8"/>
        <v>0</v>
      </c>
      <c r="Q45" s="6"/>
      <c r="R45" s="6">
        <f t="shared" si="9"/>
        <v>0</v>
      </c>
      <c r="S45" s="6"/>
      <c r="T45" s="6">
        <f aca="true" t="shared" si="10" ref="T45:T76">D45*S45</f>
        <v>0</v>
      </c>
      <c r="U45" s="177">
        <f aca="true" t="shared" si="11" ref="U45:U80">E45+G45+I45+S45</f>
        <v>0</v>
      </c>
      <c r="V45" s="177">
        <f aca="true" t="shared" si="12" ref="V45:V77">F45+H45+J45+T45</f>
        <v>0</v>
      </c>
    </row>
    <row r="46" spans="1:22" ht="15">
      <c r="A46" s="87">
        <v>34</v>
      </c>
      <c r="B46" s="92" t="s">
        <v>13</v>
      </c>
      <c r="C46" s="93" t="s">
        <v>26</v>
      </c>
      <c r="D46" s="257">
        <v>1150</v>
      </c>
      <c r="E46" s="53"/>
      <c r="F46" s="6">
        <f t="shared" si="3"/>
        <v>0</v>
      </c>
      <c r="G46" s="6"/>
      <c r="H46" s="6">
        <f t="shared" si="4"/>
        <v>0</v>
      </c>
      <c r="I46" s="6"/>
      <c r="J46" s="6">
        <f t="shared" si="5"/>
        <v>0</v>
      </c>
      <c r="K46" s="6"/>
      <c r="L46" s="6">
        <f t="shared" si="6"/>
        <v>0</v>
      </c>
      <c r="M46" s="6"/>
      <c r="N46" s="6">
        <f t="shared" si="7"/>
        <v>0</v>
      </c>
      <c r="O46" s="6"/>
      <c r="P46" s="6">
        <f t="shared" si="8"/>
        <v>0</v>
      </c>
      <c r="Q46" s="6"/>
      <c r="R46" s="6">
        <f t="shared" si="9"/>
        <v>0</v>
      </c>
      <c r="S46" s="6"/>
      <c r="T46" s="6">
        <f t="shared" si="10"/>
        <v>0</v>
      </c>
      <c r="U46" s="177">
        <f t="shared" si="11"/>
        <v>0</v>
      </c>
      <c r="V46" s="177">
        <f t="shared" si="12"/>
        <v>0</v>
      </c>
    </row>
    <row r="47" spans="1:22" ht="15">
      <c r="A47" s="87">
        <v>35</v>
      </c>
      <c r="B47" s="213" t="s">
        <v>119</v>
      </c>
      <c r="C47" s="93" t="s">
        <v>26</v>
      </c>
      <c r="D47" s="257">
        <v>1350</v>
      </c>
      <c r="E47" s="53"/>
      <c r="F47" s="6">
        <f t="shared" si="3"/>
        <v>0</v>
      </c>
      <c r="G47" s="6"/>
      <c r="H47" s="6">
        <f t="shared" si="4"/>
        <v>0</v>
      </c>
      <c r="I47" s="6"/>
      <c r="J47" s="6">
        <f t="shared" si="5"/>
        <v>0</v>
      </c>
      <c r="K47" s="6"/>
      <c r="L47" s="6">
        <f t="shared" si="6"/>
        <v>0</v>
      </c>
      <c r="M47" s="6"/>
      <c r="N47" s="6">
        <f t="shared" si="7"/>
        <v>0</v>
      </c>
      <c r="O47" s="6"/>
      <c r="P47" s="6">
        <f t="shared" si="8"/>
        <v>0</v>
      </c>
      <c r="Q47" s="6"/>
      <c r="R47" s="6">
        <f t="shared" si="9"/>
        <v>0</v>
      </c>
      <c r="S47" s="6"/>
      <c r="T47" s="6">
        <f t="shared" si="10"/>
        <v>0</v>
      </c>
      <c r="U47" s="177">
        <f t="shared" si="11"/>
        <v>0</v>
      </c>
      <c r="V47" s="177">
        <f t="shared" si="12"/>
        <v>0</v>
      </c>
    </row>
    <row r="48" spans="1:22" ht="15">
      <c r="A48" s="87">
        <v>36</v>
      </c>
      <c r="B48" s="92" t="s">
        <v>19</v>
      </c>
      <c r="C48" s="93"/>
      <c r="D48" s="257"/>
      <c r="E48" s="53"/>
      <c r="F48" s="6">
        <f t="shared" si="3"/>
        <v>0</v>
      </c>
      <c r="G48" s="6"/>
      <c r="H48" s="6">
        <f t="shared" si="4"/>
        <v>0</v>
      </c>
      <c r="I48" s="6"/>
      <c r="J48" s="6">
        <f t="shared" si="5"/>
        <v>0</v>
      </c>
      <c r="K48" s="6"/>
      <c r="L48" s="6">
        <f t="shared" si="6"/>
        <v>0</v>
      </c>
      <c r="M48" s="6"/>
      <c r="N48" s="6">
        <f t="shared" si="7"/>
        <v>0</v>
      </c>
      <c r="O48" s="6"/>
      <c r="P48" s="6">
        <f t="shared" si="8"/>
        <v>0</v>
      </c>
      <c r="Q48" s="6"/>
      <c r="R48" s="6">
        <f t="shared" si="9"/>
        <v>0</v>
      </c>
      <c r="S48" s="6"/>
      <c r="T48" s="6">
        <f t="shared" si="10"/>
        <v>0</v>
      </c>
      <c r="U48" s="177">
        <f t="shared" si="11"/>
        <v>0</v>
      </c>
      <c r="V48" s="177">
        <f t="shared" si="12"/>
        <v>0</v>
      </c>
    </row>
    <row r="49" spans="1:22" ht="15">
      <c r="A49" s="87">
        <v>37</v>
      </c>
      <c r="B49" s="92" t="s">
        <v>18</v>
      </c>
      <c r="C49" s="93" t="s">
        <v>26</v>
      </c>
      <c r="D49" s="257">
        <v>3600</v>
      </c>
      <c r="E49" s="53"/>
      <c r="F49" s="6">
        <f t="shared" si="3"/>
        <v>0</v>
      </c>
      <c r="G49" s="6"/>
      <c r="H49" s="6">
        <f t="shared" si="4"/>
        <v>0</v>
      </c>
      <c r="I49" s="6"/>
      <c r="J49" s="6">
        <f t="shared" si="5"/>
        <v>0</v>
      </c>
      <c r="K49" s="6"/>
      <c r="L49" s="6">
        <f t="shared" si="6"/>
        <v>0</v>
      </c>
      <c r="M49" s="6"/>
      <c r="N49" s="6">
        <f t="shared" si="7"/>
        <v>0</v>
      </c>
      <c r="O49" s="6"/>
      <c r="P49" s="6">
        <f t="shared" si="8"/>
        <v>0</v>
      </c>
      <c r="Q49" s="6"/>
      <c r="R49" s="6">
        <f t="shared" si="9"/>
        <v>0</v>
      </c>
      <c r="S49" s="6"/>
      <c r="T49" s="6">
        <f t="shared" si="10"/>
        <v>0</v>
      </c>
      <c r="U49" s="177">
        <f t="shared" si="11"/>
        <v>0</v>
      </c>
      <c r="V49" s="177">
        <f t="shared" si="12"/>
        <v>0</v>
      </c>
    </row>
    <row r="50" spans="1:22" ht="15">
      <c r="A50" s="87">
        <v>38</v>
      </c>
      <c r="B50" s="92" t="s">
        <v>20</v>
      </c>
      <c r="C50" s="93" t="s">
        <v>26</v>
      </c>
      <c r="D50" s="257">
        <v>5500</v>
      </c>
      <c r="E50" s="53"/>
      <c r="F50" s="6">
        <f t="shared" si="3"/>
        <v>0</v>
      </c>
      <c r="G50" s="6"/>
      <c r="H50" s="6">
        <f t="shared" si="4"/>
        <v>0</v>
      </c>
      <c r="I50" s="6"/>
      <c r="J50" s="6">
        <f t="shared" si="5"/>
        <v>0</v>
      </c>
      <c r="K50" s="6"/>
      <c r="L50" s="6">
        <f t="shared" si="6"/>
        <v>0</v>
      </c>
      <c r="M50" s="6"/>
      <c r="N50" s="6">
        <f t="shared" si="7"/>
        <v>0</v>
      </c>
      <c r="O50" s="6"/>
      <c r="P50" s="6">
        <f t="shared" si="8"/>
        <v>0</v>
      </c>
      <c r="Q50" s="6"/>
      <c r="R50" s="6">
        <f t="shared" si="9"/>
        <v>0</v>
      </c>
      <c r="S50" s="6"/>
      <c r="T50" s="6">
        <f t="shared" si="10"/>
        <v>0</v>
      </c>
      <c r="U50" s="177">
        <f t="shared" si="11"/>
        <v>0</v>
      </c>
      <c r="V50" s="177">
        <f t="shared" si="12"/>
        <v>0</v>
      </c>
    </row>
    <row r="51" spans="1:22" ht="15">
      <c r="A51" s="87">
        <v>39</v>
      </c>
      <c r="B51" s="62" t="s">
        <v>70</v>
      </c>
      <c r="C51" s="263"/>
      <c r="D51" s="257"/>
      <c r="E51" s="53"/>
      <c r="F51" s="6">
        <f t="shared" si="3"/>
        <v>0</v>
      </c>
      <c r="G51" s="6"/>
      <c r="H51" s="6">
        <f t="shared" si="4"/>
        <v>0</v>
      </c>
      <c r="I51" s="6"/>
      <c r="J51" s="6">
        <f t="shared" si="5"/>
        <v>0</v>
      </c>
      <c r="K51" s="6"/>
      <c r="L51" s="6">
        <f t="shared" si="6"/>
        <v>0</v>
      </c>
      <c r="M51" s="6"/>
      <c r="N51" s="6">
        <f t="shared" si="7"/>
        <v>0</v>
      </c>
      <c r="O51" s="6"/>
      <c r="P51" s="6">
        <f t="shared" si="8"/>
        <v>0</v>
      </c>
      <c r="Q51" s="6"/>
      <c r="R51" s="6">
        <f t="shared" si="9"/>
        <v>0</v>
      </c>
      <c r="S51" s="6"/>
      <c r="T51" s="6">
        <f t="shared" si="10"/>
        <v>0</v>
      </c>
      <c r="U51" s="177">
        <f t="shared" si="11"/>
        <v>0</v>
      </c>
      <c r="V51" s="177">
        <f t="shared" si="12"/>
        <v>0</v>
      </c>
    </row>
    <row r="52" spans="1:22" ht="15">
      <c r="A52" s="87">
        <v>40</v>
      </c>
      <c r="B52" s="220" t="s">
        <v>8</v>
      </c>
      <c r="C52" s="263" t="s">
        <v>9</v>
      </c>
      <c r="D52" s="257">
        <v>380</v>
      </c>
      <c r="E52" s="177"/>
      <c r="F52" s="6">
        <f t="shared" si="3"/>
        <v>0</v>
      </c>
      <c r="G52" s="167"/>
      <c r="H52" s="6">
        <f t="shared" si="4"/>
        <v>0</v>
      </c>
      <c r="I52" s="167"/>
      <c r="J52" s="6">
        <f t="shared" si="5"/>
        <v>0</v>
      </c>
      <c r="K52" s="6"/>
      <c r="L52" s="6">
        <f t="shared" si="6"/>
        <v>0</v>
      </c>
      <c r="M52" s="6"/>
      <c r="N52" s="6">
        <f t="shared" si="7"/>
        <v>0</v>
      </c>
      <c r="O52" s="6"/>
      <c r="P52" s="6">
        <f t="shared" si="8"/>
        <v>0</v>
      </c>
      <c r="Q52" s="6"/>
      <c r="R52" s="6">
        <f t="shared" si="9"/>
        <v>0</v>
      </c>
      <c r="S52" s="167"/>
      <c r="T52" s="6">
        <f t="shared" si="10"/>
        <v>0</v>
      </c>
      <c r="U52" s="177">
        <f t="shared" si="11"/>
        <v>0</v>
      </c>
      <c r="V52" s="177">
        <f t="shared" si="12"/>
        <v>0</v>
      </c>
    </row>
    <row r="53" spans="1:22" ht="15">
      <c r="A53" s="87">
        <v>41</v>
      </c>
      <c r="B53" s="264" t="s">
        <v>10</v>
      </c>
      <c r="C53" s="263" t="s">
        <v>9</v>
      </c>
      <c r="D53" s="257">
        <v>450</v>
      </c>
      <c r="E53" s="177"/>
      <c r="F53" s="6">
        <f t="shared" si="3"/>
        <v>0</v>
      </c>
      <c r="G53" s="167"/>
      <c r="H53" s="6">
        <f t="shared" si="4"/>
        <v>0</v>
      </c>
      <c r="I53" s="167"/>
      <c r="J53" s="6">
        <f t="shared" si="5"/>
        <v>0</v>
      </c>
      <c r="K53" s="6"/>
      <c r="L53" s="6">
        <f t="shared" si="6"/>
        <v>0</v>
      </c>
      <c r="M53" s="6"/>
      <c r="N53" s="6">
        <f t="shared" si="7"/>
        <v>0</v>
      </c>
      <c r="O53" s="6"/>
      <c r="P53" s="6">
        <f t="shared" si="8"/>
        <v>0</v>
      </c>
      <c r="Q53" s="6"/>
      <c r="R53" s="6">
        <f t="shared" si="9"/>
        <v>0</v>
      </c>
      <c r="S53" s="167"/>
      <c r="T53" s="6">
        <f t="shared" si="10"/>
        <v>0</v>
      </c>
      <c r="U53" s="177">
        <f t="shared" si="11"/>
        <v>0</v>
      </c>
      <c r="V53" s="177">
        <f t="shared" si="12"/>
        <v>0</v>
      </c>
    </row>
    <row r="54" spans="1:22" ht="15">
      <c r="A54" s="87">
        <v>42</v>
      </c>
      <c r="B54" s="264" t="s">
        <v>11</v>
      </c>
      <c r="C54" s="263" t="s">
        <v>9</v>
      </c>
      <c r="D54" s="257">
        <v>680</v>
      </c>
      <c r="E54" s="177"/>
      <c r="F54" s="6">
        <f t="shared" si="3"/>
        <v>0</v>
      </c>
      <c r="G54" s="167"/>
      <c r="H54" s="6">
        <f t="shared" si="4"/>
        <v>0</v>
      </c>
      <c r="I54" s="167"/>
      <c r="J54" s="6">
        <f t="shared" si="5"/>
        <v>0</v>
      </c>
      <c r="K54" s="6"/>
      <c r="L54" s="6">
        <f t="shared" si="6"/>
        <v>0</v>
      </c>
      <c r="M54" s="6"/>
      <c r="N54" s="6">
        <f t="shared" si="7"/>
        <v>0</v>
      </c>
      <c r="O54" s="6"/>
      <c r="P54" s="6">
        <f t="shared" si="8"/>
        <v>0</v>
      </c>
      <c r="Q54" s="6"/>
      <c r="R54" s="6">
        <f t="shared" si="9"/>
        <v>0</v>
      </c>
      <c r="S54" s="167"/>
      <c r="T54" s="6">
        <f t="shared" si="10"/>
        <v>0</v>
      </c>
      <c r="U54" s="177">
        <f t="shared" si="11"/>
        <v>0</v>
      </c>
      <c r="V54" s="177">
        <f t="shared" si="12"/>
        <v>0</v>
      </c>
    </row>
    <row r="55" spans="1:22" ht="15">
      <c r="A55" s="87">
        <v>43</v>
      </c>
      <c r="B55" s="264" t="s">
        <v>12</v>
      </c>
      <c r="C55" s="263" t="s">
        <v>9</v>
      </c>
      <c r="D55" s="257">
        <v>710</v>
      </c>
      <c r="E55" s="177"/>
      <c r="F55" s="6">
        <f t="shared" si="3"/>
        <v>0</v>
      </c>
      <c r="G55" s="167"/>
      <c r="H55" s="6">
        <f t="shared" si="4"/>
        <v>0</v>
      </c>
      <c r="I55" s="167"/>
      <c r="J55" s="6">
        <f t="shared" si="5"/>
        <v>0</v>
      </c>
      <c r="K55" s="6"/>
      <c r="L55" s="6">
        <f t="shared" si="6"/>
        <v>0</v>
      </c>
      <c r="M55" s="6"/>
      <c r="N55" s="6">
        <f t="shared" si="7"/>
        <v>0</v>
      </c>
      <c r="O55" s="6"/>
      <c r="P55" s="6">
        <f t="shared" si="8"/>
        <v>0</v>
      </c>
      <c r="Q55" s="6"/>
      <c r="R55" s="6">
        <f t="shared" si="9"/>
        <v>0</v>
      </c>
      <c r="S55" s="167"/>
      <c r="T55" s="6">
        <f t="shared" si="10"/>
        <v>0</v>
      </c>
      <c r="U55" s="177">
        <f t="shared" si="11"/>
        <v>0</v>
      </c>
      <c r="V55" s="177">
        <f t="shared" si="12"/>
        <v>0</v>
      </c>
    </row>
    <row r="56" spans="1:22" ht="15">
      <c r="A56" s="87">
        <v>44</v>
      </c>
      <c r="B56" s="430" t="s">
        <v>297</v>
      </c>
      <c r="C56" s="263" t="s">
        <v>9</v>
      </c>
      <c r="D56" s="257">
        <v>750</v>
      </c>
      <c r="E56" s="177"/>
      <c r="F56" s="6">
        <f t="shared" si="3"/>
        <v>0</v>
      </c>
      <c r="G56" s="167"/>
      <c r="H56" s="6">
        <f t="shared" si="4"/>
        <v>0</v>
      </c>
      <c r="I56" s="167"/>
      <c r="J56" s="6">
        <f t="shared" si="5"/>
        <v>0</v>
      </c>
      <c r="K56" s="6"/>
      <c r="L56" s="6">
        <f t="shared" si="6"/>
        <v>0</v>
      </c>
      <c r="M56" s="6"/>
      <c r="N56" s="6">
        <f t="shared" si="7"/>
        <v>0</v>
      </c>
      <c r="O56" s="6"/>
      <c r="P56" s="6">
        <f t="shared" si="8"/>
        <v>0</v>
      </c>
      <c r="Q56" s="6"/>
      <c r="R56" s="6">
        <f t="shared" si="9"/>
        <v>0</v>
      </c>
      <c r="S56" s="167"/>
      <c r="T56" s="6">
        <f t="shared" si="10"/>
        <v>0</v>
      </c>
      <c r="U56" s="177">
        <f t="shared" si="11"/>
        <v>0</v>
      </c>
      <c r="V56" s="177">
        <f t="shared" si="12"/>
        <v>0</v>
      </c>
    </row>
    <row r="57" spans="1:22" ht="15">
      <c r="A57" s="87">
        <v>45</v>
      </c>
      <c r="B57" s="264" t="s">
        <v>194</v>
      </c>
      <c r="C57" s="263" t="s">
        <v>9</v>
      </c>
      <c r="D57" s="257">
        <v>800</v>
      </c>
      <c r="E57" s="177"/>
      <c r="F57" s="6">
        <f t="shared" si="3"/>
        <v>0</v>
      </c>
      <c r="G57" s="167"/>
      <c r="H57" s="6">
        <f t="shared" si="4"/>
        <v>0</v>
      </c>
      <c r="I57" s="167"/>
      <c r="J57" s="6">
        <f t="shared" si="5"/>
        <v>0</v>
      </c>
      <c r="K57" s="6"/>
      <c r="L57" s="6">
        <f t="shared" si="6"/>
        <v>0</v>
      </c>
      <c r="M57" s="6"/>
      <c r="N57" s="6">
        <f t="shared" si="7"/>
        <v>0</v>
      </c>
      <c r="O57" s="6"/>
      <c r="P57" s="6">
        <f t="shared" si="8"/>
        <v>0</v>
      </c>
      <c r="Q57" s="6"/>
      <c r="R57" s="6">
        <f t="shared" si="9"/>
        <v>0</v>
      </c>
      <c r="S57" s="167"/>
      <c r="T57" s="6">
        <f t="shared" si="10"/>
        <v>0</v>
      </c>
      <c r="U57" s="177">
        <f t="shared" si="11"/>
        <v>0</v>
      </c>
      <c r="V57" s="177">
        <f t="shared" si="12"/>
        <v>0</v>
      </c>
    </row>
    <row r="58" spans="1:22" ht="15">
      <c r="A58" s="87">
        <v>46</v>
      </c>
      <c r="B58" s="264" t="s">
        <v>195</v>
      </c>
      <c r="C58" s="263" t="s">
        <v>9</v>
      </c>
      <c r="D58" s="257">
        <v>1000</v>
      </c>
      <c r="E58" s="177"/>
      <c r="F58" s="6">
        <f t="shared" si="3"/>
        <v>0</v>
      </c>
      <c r="G58" s="167"/>
      <c r="H58" s="6">
        <f t="shared" si="4"/>
        <v>0</v>
      </c>
      <c r="I58" s="167"/>
      <c r="J58" s="6">
        <f t="shared" si="5"/>
        <v>0</v>
      </c>
      <c r="K58" s="6"/>
      <c r="L58" s="6">
        <f t="shared" si="6"/>
        <v>0</v>
      </c>
      <c r="M58" s="6"/>
      <c r="N58" s="6">
        <f t="shared" si="7"/>
        <v>0</v>
      </c>
      <c r="O58" s="6"/>
      <c r="P58" s="6">
        <f t="shared" si="8"/>
        <v>0</v>
      </c>
      <c r="Q58" s="6"/>
      <c r="R58" s="6">
        <f t="shared" si="9"/>
        <v>0</v>
      </c>
      <c r="S58" s="167"/>
      <c r="T58" s="6">
        <f t="shared" si="10"/>
        <v>0</v>
      </c>
      <c r="U58" s="177">
        <f t="shared" si="11"/>
        <v>0</v>
      </c>
      <c r="V58" s="177">
        <f t="shared" si="12"/>
        <v>0</v>
      </c>
    </row>
    <row r="59" spans="1:22" ht="15">
      <c r="A59" s="87">
        <v>47</v>
      </c>
      <c r="B59" s="430" t="s">
        <v>196</v>
      </c>
      <c r="C59" s="263" t="s">
        <v>9</v>
      </c>
      <c r="D59" s="257">
        <v>1150</v>
      </c>
      <c r="E59" s="177"/>
      <c r="F59" s="6">
        <f t="shared" si="3"/>
        <v>0</v>
      </c>
      <c r="G59" s="167"/>
      <c r="H59" s="6">
        <f t="shared" si="4"/>
        <v>0</v>
      </c>
      <c r="I59" s="167"/>
      <c r="J59" s="6">
        <f t="shared" si="5"/>
        <v>0</v>
      </c>
      <c r="K59" s="6"/>
      <c r="L59" s="6">
        <f t="shared" si="6"/>
        <v>0</v>
      </c>
      <c r="M59" s="6"/>
      <c r="N59" s="6">
        <f t="shared" si="7"/>
        <v>0</v>
      </c>
      <c r="O59" s="6"/>
      <c r="P59" s="6">
        <f t="shared" si="8"/>
        <v>0</v>
      </c>
      <c r="Q59" s="6"/>
      <c r="R59" s="6">
        <f t="shared" si="9"/>
        <v>0</v>
      </c>
      <c r="S59" s="167"/>
      <c r="T59" s="6">
        <f t="shared" si="10"/>
        <v>0</v>
      </c>
      <c r="U59" s="177">
        <f t="shared" si="11"/>
        <v>0</v>
      </c>
      <c r="V59" s="177">
        <f t="shared" si="12"/>
        <v>0</v>
      </c>
    </row>
    <row r="60" spans="1:22" ht="15">
      <c r="A60" s="87">
        <v>48</v>
      </c>
      <c r="B60" s="264" t="s">
        <v>25</v>
      </c>
      <c r="C60" s="263"/>
      <c r="D60" s="257"/>
      <c r="E60" s="177"/>
      <c r="F60" s="6">
        <f t="shared" si="3"/>
        <v>0</v>
      </c>
      <c r="G60" s="167"/>
      <c r="H60" s="6">
        <f t="shared" si="4"/>
        <v>0</v>
      </c>
      <c r="I60" s="194"/>
      <c r="J60" s="6">
        <f t="shared" si="5"/>
        <v>0</v>
      </c>
      <c r="K60" s="6"/>
      <c r="L60" s="6">
        <f t="shared" si="6"/>
        <v>0</v>
      </c>
      <c r="M60" s="6"/>
      <c r="N60" s="6">
        <f t="shared" si="7"/>
        <v>0</v>
      </c>
      <c r="O60" s="6"/>
      <c r="P60" s="6">
        <f t="shared" si="8"/>
        <v>0</v>
      </c>
      <c r="Q60" s="6"/>
      <c r="R60" s="6">
        <f t="shared" si="9"/>
        <v>0</v>
      </c>
      <c r="S60" s="167"/>
      <c r="T60" s="6">
        <f t="shared" si="10"/>
        <v>0</v>
      </c>
      <c r="U60" s="177">
        <f t="shared" si="11"/>
        <v>0</v>
      </c>
      <c r="V60" s="177">
        <f t="shared" si="12"/>
        <v>0</v>
      </c>
    </row>
    <row r="61" spans="1:22" ht="15">
      <c r="A61" s="87">
        <v>49</v>
      </c>
      <c r="B61" s="264" t="s">
        <v>8</v>
      </c>
      <c r="C61" s="263" t="s">
        <v>26</v>
      </c>
      <c r="D61" s="257">
        <v>250</v>
      </c>
      <c r="E61" s="177"/>
      <c r="F61" s="6">
        <f t="shared" si="3"/>
        <v>0</v>
      </c>
      <c r="G61" s="167"/>
      <c r="H61" s="6">
        <f t="shared" si="4"/>
        <v>0</v>
      </c>
      <c r="I61" s="167"/>
      <c r="J61" s="6">
        <f t="shared" si="5"/>
        <v>0</v>
      </c>
      <c r="K61" s="6"/>
      <c r="L61" s="6">
        <f t="shared" si="6"/>
        <v>0</v>
      </c>
      <c r="M61" s="6"/>
      <c r="N61" s="6">
        <f t="shared" si="7"/>
        <v>0</v>
      </c>
      <c r="O61" s="6"/>
      <c r="P61" s="6">
        <f t="shared" si="8"/>
        <v>0</v>
      </c>
      <c r="Q61" s="6"/>
      <c r="R61" s="6">
        <f t="shared" si="9"/>
        <v>0</v>
      </c>
      <c r="S61" s="167"/>
      <c r="T61" s="6">
        <f t="shared" si="10"/>
        <v>0</v>
      </c>
      <c r="U61" s="177">
        <f t="shared" si="11"/>
        <v>0</v>
      </c>
      <c r="V61" s="177">
        <f t="shared" si="12"/>
        <v>0</v>
      </c>
    </row>
    <row r="62" spans="1:22" ht="15">
      <c r="A62" s="87">
        <v>50</v>
      </c>
      <c r="B62" s="264" t="s">
        <v>10</v>
      </c>
      <c r="C62" s="263" t="s">
        <v>26</v>
      </c>
      <c r="D62" s="257">
        <v>350</v>
      </c>
      <c r="E62" s="177"/>
      <c r="F62" s="6">
        <f t="shared" si="3"/>
        <v>0</v>
      </c>
      <c r="G62" s="167"/>
      <c r="H62" s="6">
        <f t="shared" si="4"/>
        <v>0</v>
      </c>
      <c r="I62" s="167"/>
      <c r="J62" s="6">
        <f t="shared" si="5"/>
        <v>0</v>
      </c>
      <c r="K62" s="6"/>
      <c r="L62" s="6">
        <f t="shared" si="6"/>
        <v>0</v>
      </c>
      <c r="M62" s="6"/>
      <c r="N62" s="6">
        <f t="shared" si="7"/>
        <v>0</v>
      </c>
      <c r="O62" s="6"/>
      <c r="P62" s="6">
        <f t="shared" si="8"/>
        <v>0</v>
      </c>
      <c r="Q62" s="6"/>
      <c r="R62" s="6">
        <f t="shared" si="9"/>
        <v>0</v>
      </c>
      <c r="S62" s="167"/>
      <c r="T62" s="6">
        <f t="shared" si="10"/>
        <v>0</v>
      </c>
      <c r="U62" s="177">
        <f t="shared" si="11"/>
        <v>0</v>
      </c>
      <c r="V62" s="177">
        <f t="shared" si="12"/>
        <v>0</v>
      </c>
    </row>
    <row r="63" spans="1:22" ht="15">
      <c r="A63" s="87">
        <v>51</v>
      </c>
      <c r="B63" s="264" t="s">
        <v>11</v>
      </c>
      <c r="C63" s="263" t="s">
        <v>26</v>
      </c>
      <c r="D63" s="257">
        <v>600</v>
      </c>
      <c r="E63" s="177"/>
      <c r="F63" s="6">
        <f t="shared" si="3"/>
        <v>0</v>
      </c>
      <c r="G63" s="167"/>
      <c r="H63" s="6">
        <f t="shared" si="4"/>
        <v>0</v>
      </c>
      <c r="I63" s="167"/>
      <c r="J63" s="6">
        <f t="shared" si="5"/>
        <v>0</v>
      </c>
      <c r="K63" s="6"/>
      <c r="L63" s="6">
        <f t="shared" si="6"/>
        <v>0</v>
      </c>
      <c r="M63" s="6"/>
      <c r="N63" s="6">
        <f t="shared" si="7"/>
        <v>0</v>
      </c>
      <c r="O63" s="6"/>
      <c r="P63" s="6">
        <f t="shared" si="8"/>
        <v>0</v>
      </c>
      <c r="Q63" s="6"/>
      <c r="R63" s="6">
        <f t="shared" si="9"/>
        <v>0</v>
      </c>
      <c r="S63" s="167"/>
      <c r="T63" s="6">
        <f t="shared" si="10"/>
        <v>0</v>
      </c>
      <c r="U63" s="177">
        <f t="shared" si="11"/>
        <v>0</v>
      </c>
      <c r="V63" s="177">
        <f t="shared" si="12"/>
        <v>0</v>
      </c>
    </row>
    <row r="64" spans="1:22" ht="15">
      <c r="A64" s="87">
        <v>52</v>
      </c>
      <c r="B64" s="264" t="s">
        <v>12</v>
      </c>
      <c r="C64" s="263" t="s">
        <v>26</v>
      </c>
      <c r="D64" s="257">
        <v>700</v>
      </c>
      <c r="E64" s="177"/>
      <c r="F64" s="6">
        <f t="shared" si="3"/>
        <v>0</v>
      </c>
      <c r="G64" s="167"/>
      <c r="H64" s="6">
        <f t="shared" si="4"/>
        <v>0</v>
      </c>
      <c r="I64" s="167"/>
      <c r="J64" s="6">
        <f t="shared" si="5"/>
        <v>0</v>
      </c>
      <c r="K64" s="6"/>
      <c r="L64" s="6">
        <f t="shared" si="6"/>
        <v>0</v>
      </c>
      <c r="M64" s="6"/>
      <c r="N64" s="6">
        <f t="shared" si="7"/>
        <v>0</v>
      </c>
      <c r="O64" s="6"/>
      <c r="P64" s="6">
        <f t="shared" si="8"/>
        <v>0</v>
      </c>
      <c r="Q64" s="6"/>
      <c r="R64" s="6">
        <f t="shared" si="9"/>
        <v>0</v>
      </c>
      <c r="S64" s="167"/>
      <c r="T64" s="6">
        <f t="shared" si="10"/>
        <v>0</v>
      </c>
      <c r="U64" s="177">
        <f t="shared" si="11"/>
        <v>0</v>
      </c>
      <c r="V64" s="177">
        <f t="shared" si="12"/>
        <v>0</v>
      </c>
    </row>
    <row r="65" spans="1:22" ht="15">
      <c r="A65" s="87">
        <v>53</v>
      </c>
      <c r="B65" s="264" t="s">
        <v>13</v>
      </c>
      <c r="C65" s="263" t="s">
        <v>26</v>
      </c>
      <c r="D65" s="257">
        <v>1150</v>
      </c>
      <c r="E65" s="177"/>
      <c r="F65" s="6">
        <f t="shared" si="3"/>
        <v>0</v>
      </c>
      <c r="G65" s="167"/>
      <c r="H65" s="6">
        <f t="shared" si="4"/>
        <v>0</v>
      </c>
      <c r="I65" s="167"/>
      <c r="J65" s="6">
        <f t="shared" si="5"/>
        <v>0</v>
      </c>
      <c r="K65" s="6"/>
      <c r="L65" s="6">
        <f t="shared" si="6"/>
        <v>0</v>
      </c>
      <c r="M65" s="6"/>
      <c r="N65" s="6">
        <f t="shared" si="7"/>
        <v>0</v>
      </c>
      <c r="O65" s="6"/>
      <c r="P65" s="6">
        <f t="shared" si="8"/>
        <v>0</v>
      </c>
      <c r="Q65" s="6"/>
      <c r="R65" s="6">
        <f t="shared" si="9"/>
        <v>0</v>
      </c>
      <c r="S65" s="167"/>
      <c r="T65" s="6">
        <f t="shared" si="10"/>
        <v>0</v>
      </c>
      <c r="U65" s="177">
        <f t="shared" si="11"/>
        <v>0</v>
      </c>
      <c r="V65" s="177">
        <f t="shared" si="12"/>
        <v>0</v>
      </c>
    </row>
    <row r="66" spans="1:22" ht="15">
      <c r="A66" s="87">
        <v>54</v>
      </c>
      <c r="B66" s="264" t="s">
        <v>19</v>
      </c>
      <c r="C66" s="263"/>
      <c r="D66" s="257"/>
      <c r="E66" s="177"/>
      <c r="F66" s="6">
        <f t="shared" si="3"/>
        <v>0</v>
      </c>
      <c r="G66" s="167"/>
      <c r="H66" s="6">
        <f t="shared" si="4"/>
        <v>0</v>
      </c>
      <c r="I66" s="167"/>
      <c r="J66" s="6">
        <f t="shared" si="5"/>
        <v>0</v>
      </c>
      <c r="K66" s="6"/>
      <c r="L66" s="6">
        <f t="shared" si="6"/>
        <v>0</v>
      </c>
      <c r="M66" s="6"/>
      <c r="N66" s="6">
        <f t="shared" si="7"/>
        <v>0</v>
      </c>
      <c r="O66" s="6"/>
      <c r="P66" s="6">
        <f t="shared" si="8"/>
        <v>0</v>
      </c>
      <c r="Q66" s="6"/>
      <c r="R66" s="6">
        <f t="shared" si="9"/>
        <v>0</v>
      </c>
      <c r="S66" s="167"/>
      <c r="T66" s="6">
        <f t="shared" si="10"/>
        <v>0</v>
      </c>
      <c r="U66" s="177">
        <f t="shared" si="11"/>
        <v>0</v>
      </c>
      <c r="V66" s="177">
        <f t="shared" si="12"/>
        <v>0</v>
      </c>
    </row>
    <row r="67" spans="1:22" ht="15">
      <c r="A67" s="87">
        <v>55</v>
      </c>
      <c r="B67" s="264" t="s">
        <v>18</v>
      </c>
      <c r="C67" s="263" t="s">
        <v>26</v>
      </c>
      <c r="D67" s="257">
        <v>3600</v>
      </c>
      <c r="E67" s="177"/>
      <c r="F67" s="6">
        <f t="shared" si="3"/>
        <v>0</v>
      </c>
      <c r="G67" s="167"/>
      <c r="H67" s="6">
        <f t="shared" si="4"/>
        <v>0</v>
      </c>
      <c r="I67" s="167"/>
      <c r="J67" s="6">
        <f t="shared" si="5"/>
        <v>0</v>
      </c>
      <c r="K67" s="6"/>
      <c r="L67" s="6">
        <f t="shared" si="6"/>
        <v>0</v>
      </c>
      <c r="M67" s="6"/>
      <c r="N67" s="6">
        <f t="shared" si="7"/>
        <v>0</v>
      </c>
      <c r="O67" s="6"/>
      <c r="P67" s="6">
        <f t="shared" si="8"/>
        <v>0</v>
      </c>
      <c r="Q67" s="6"/>
      <c r="R67" s="6">
        <f t="shared" si="9"/>
        <v>0</v>
      </c>
      <c r="S67" s="167"/>
      <c r="T67" s="6">
        <f t="shared" si="10"/>
        <v>0</v>
      </c>
      <c r="U67" s="177">
        <f t="shared" si="11"/>
        <v>0</v>
      </c>
      <c r="V67" s="177">
        <f t="shared" si="12"/>
        <v>0</v>
      </c>
    </row>
    <row r="68" spans="1:22" ht="15">
      <c r="A68" s="87">
        <v>56</v>
      </c>
      <c r="B68" s="264" t="s">
        <v>27</v>
      </c>
      <c r="C68" s="263" t="s">
        <v>26</v>
      </c>
      <c r="D68" s="257">
        <v>5500</v>
      </c>
      <c r="E68" s="177"/>
      <c r="F68" s="6">
        <f t="shared" si="3"/>
        <v>0</v>
      </c>
      <c r="G68" s="167"/>
      <c r="H68" s="6">
        <f t="shared" si="4"/>
        <v>0</v>
      </c>
      <c r="I68" s="167"/>
      <c r="J68" s="6">
        <f t="shared" si="5"/>
        <v>0</v>
      </c>
      <c r="K68" s="6"/>
      <c r="L68" s="6">
        <f t="shared" si="6"/>
        <v>0</v>
      </c>
      <c r="M68" s="6"/>
      <c r="N68" s="6">
        <f t="shared" si="7"/>
        <v>0</v>
      </c>
      <c r="O68" s="6"/>
      <c r="P68" s="6">
        <f t="shared" si="8"/>
        <v>0</v>
      </c>
      <c r="Q68" s="6"/>
      <c r="R68" s="6">
        <f t="shared" si="9"/>
        <v>0</v>
      </c>
      <c r="S68" s="167"/>
      <c r="T68" s="6">
        <f t="shared" si="10"/>
        <v>0</v>
      </c>
      <c r="U68" s="177">
        <f t="shared" si="11"/>
        <v>0</v>
      </c>
      <c r="V68" s="177">
        <f t="shared" si="12"/>
        <v>0</v>
      </c>
    </row>
    <row r="69" spans="1:22" ht="15">
      <c r="A69" s="87">
        <v>57</v>
      </c>
      <c r="B69" s="264" t="s">
        <v>345</v>
      </c>
      <c r="C69" s="263" t="s">
        <v>26</v>
      </c>
      <c r="D69" s="257"/>
      <c r="E69" s="177"/>
      <c r="F69" s="6">
        <f t="shared" si="3"/>
        <v>0</v>
      </c>
      <c r="G69" s="167"/>
      <c r="H69" s="6">
        <f t="shared" si="4"/>
        <v>0</v>
      </c>
      <c r="I69" s="167"/>
      <c r="J69" s="6">
        <f t="shared" si="5"/>
        <v>0</v>
      </c>
      <c r="K69" s="6"/>
      <c r="L69" s="6">
        <f t="shared" si="6"/>
        <v>0</v>
      </c>
      <c r="M69" s="6"/>
      <c r="N69" s="6">
        <f t="shared" si="7"/>
        <v>0</v>
      </c>
      <c r="O69" s="6"/>
      <c r="P69" s="6">
        <f t="shared" si="8"/>
        <v>0</v>
      </c>
      <c r="Q69" s="6"/>
      <c r="R69" s="6">
        <f t="shared" si="9"/>
        <v>0</v>
      </c>
      <c r="S69" s="167"/>
      <c r="T69" s="6">
        <f t="shared" si="10"/>
        <v>0</v>
      </c>
      <c r="U69" s="177">
        <f t="shared" si="11"/>
        <v>0</v>
      </c>
      <c r="V69" s="177">
        <f t="shared" si="12"/>
        <v>0</v>
      </c>
    </row>
    <row r="70" spans="1:22" ht="15">
      <c r="A70" s="87">
        <v>58</v>
      </c>
      <c r="B70" s="264" t="s">
        <v>153</v>
      </c>
      <c r="C70" s="263" t="s">
        <v>42</v>
      </c>
      <c r="D70" s="257">
        <v>160</v>
      </c>
      <c r="E70" s="177"/>
      <c r="F70" s="6">
        <f t="shared" si="3"/>
        <v>0</v>
      </c>
      <c r="G70" s="167"/>
      <c r="H70" s="6">
        <f t="shared" si="4"/>
        <v>0</v>
      </c>
      <c r="I70" s="167"/>
      <c r="J70" s="6">
        <f t="shared" si="5"/>
        <v>0</v>
      </c>
      <c r="K70" s="6"/>
      <c r="L70" s="6">
        <f t="shared" si="6"/>
        <v>0</v>
      </c>
      <c r="M70" s="6"/>
      <c r="N70" s="6">
        <f t="shared" si="7"/>
        <v>0</v>
      </c>
      <c r="O70" s="6"/>
      <c r="P70" s="6">
        <f t="shared" si="8"/>
        <v>0</v>
      </c>
      <c r="Q70" s="6"/>
      <c r="R70" s="6">
        <f t="shared" si="9"/>
        <v>0</v>
      </c>
      <c r="S70" s="167">
        <v>392</v>
      </c>
      <c r="T70" s="6">
        <f t="shared" si="10"/>
        <v>62720</v>
      </c>
      <c r="U70" s="177">
        <f t="shared" si="11"/>
        <v>392</v>
      </c>
      <c r="V70" s="177">
        <f t="shared" si="12"/>
        <v>62720</v>
      </c>
    </row>
    <row r="71" spans="1:22" ht="15">
      <c r="A71" s="87">
        <v>59</v>
      </c>
      <c r="B71" s="42" t="s">
        <v>28</v>
      </c>
      <c r="C71" s="263"/>
      <c r="D71" s="257"/>
      <c r="E71" s="177"/>
      <c r="F71" s="6">
        <f t="shared" si="3"/>
        <v>0</v>
      </c>
      <c r="G71" s="167"/>
      <c r="H71" s="6">
        <f t="shared" si="4"/>
        <v>0</v>
      </c>
      <c r="I71" s="167"/>
      <c r="J71" s="6">
        <f t="shared" si="5"/>
        <v>0</v>
      </c>
      <c r="K71" s="6"/>
      <c r="L71" s="6">
        <f t="shared" si="6"/>
        <v>0</v>
      </c>
      <c r="M71" s="6"/>
      <c r="N71" s="6">
        <f t="shared" si="7"/>
        <v>0</v>
      </c>
      <c r="O71" s="6"/>
      <c r="P71" s="6">
        <f t="shared" si="8"/>
        <v>0</v>
      </c>
      <c r="Q71" s="6"/>
      <c r="R71" s="6">
        <f t="shared" si="9"/>
        <v>0</v>
      </c>
      <c r="S71" s="167"/>
      <c r="T71" s="6">
        <f t="shared" si="10"/>
        <v>0</v>
      </c>
      <c r="U71" s="177">
        <f t="shared" si="11"/>
        <v>0</v>
      </c>
      <c r="V71" s="177">
        <f t="shared" si="12"/>
        <v>0</v>
      </c>
    </row>
    <row r="72" spans="1:22" ht="15">
      <c r="A72" s="87">
        <v>60</v>
      </c>
      <c r="B72" s="213" t="s">
        <v>172</v>
      </c>
      <c r="C72" s="93" t="s">
        <v>9</v>
      </c>
      <c r="D72" s="257">
        <v>350</v>
      </c>
      <c r="E72" s="177"/>
      <c r="F72" s="6">
        <f t="shared" si="3"/>
        <v>0</v>
      </c>
      <c r="G72" s="167"/>
      <c r="H72" s="6">
        <f t="shared" si="4"/>
        <v>0</v>
      </c>
      <c r="I72" s="167"/>
      <c r="J72" s="6">
        <f t="shared" si="5"/>
        <v>0</v>
      </c>
      <c r="K72" s="6"/>
      <c r="L72" s="6">
        <f t="shared" si="6"/>
        <v>0</v>
      </c>
      <c r="M72" s="6"/>
      <c r="N72" s="6">
        <f t="shared" si="7"/>
        <v>0</v>
      </c>
      <c r="O72" s="6"/>
      <c r="P72" s="6">
        <f t="shared" si="8"/>
        <v>0</v>
      </c>
      <c r="Q72" s="6"/>
      <c r="R72" s="6">
        <f t="shared" si="9"/>
        <v>0</v>
      </c>
      <c r="S72" s="167"/>
      <c r="T72" s="6">
        <f t="shared" si="10"/>
        <v>0</v>
      </c>
      <c r="U72" s="177">
        <f t="shared" si="11"/>
        <v>0</v>
      </c>
      <c r="V72" s="177">
        <f t="shared" si="12"/>
        <v>0</v>
      </c>
    </row>
    <row r="73" spans="1:22" ht="15">
      <c r="A73" s="87">
        <v>61</v>
      </c>
      <c r="B73" s="92" t="s">
        <v>30</v>
      </c>
      <c r="C73" s="93" t="s">
        <v>9</v>
      </c>
      <c r="D73" s="257">
        <v>750</v>
      </c>
      <c r="E73" s="177"/>
      <c r="F73" s="6">
        <f t="shared" si="3"/>
        <v>0</v>
      </c>
      <c r="G73" s="167"/>
      <c r="H73" s="6">
        <f t="shared" si="4"/>
        <v>0</v>
      </c>
      <c r="I73" s="167"/>
      <c r="J73" s="6">
        <f t="shared" si="5"/>
        <v>0</v>
      </c>
      <c r="K73" s="6"/>
      <c r="L73" s="6">
        <f t="shared" si="6"/>
        <v>0</v>
      </c>
      <c r="M73" s="6"/>
      <c r="N73" s="6">
        <f t="shared" si="7"/>
        <v>0</v>
      </c>
      <c r="O73" s="6"/>
      <c r="P73" s="6">
        <f t="shared" si="8"/>
        <v>0</v>
      </c>
      <c r="Q73" s="6"/>
      <c r="R73" s="6">
        <f t="shared" si="9"/>
        <v>0</v>
      </c>
      <c r="S73" s="167"/>
      <c r="T73" s="6">
        <f t="shared" si="10"/>
        <v>0</v>
      </c>
      <c r="U73" s="177">
        <f t="shared" si="11"/>
        <v>0</v>
      </c>
      <c r="V73" s="177">
        <f t="shared" si="12"/>
        <v>0</v>
      </c>
    </row>
    <row r="74" spans="1:22" ht="15">
      <c r="A74" s="87">
        <v>62</v>
      </c>
      <c r="B74" s="92" t="s">
        <v>154</v>
      </c>
      <c r="C74" s="263" t="s">
        <v>9</v>
      </c>
      <c r="D74" s="257">
        <v>1600</v>
      </c>
      <c r="E74" s="177"/>
      <c r="F74" s="6">
        <f t="shared" si="3"/>
        <v>0</v>
      </c>
      <c r="G74" s="167"/>
      <c r="H74" s="6">
        <f t="shared" si="4"/>
        <v>0</v>
      </c>
      <c r="I74" s="167"/>
      <c r="J74" s="6">
        <f t="shared" si="5"/>
        <v>0</v>
      </c>
      <c r="K74" s="6"/>
      <c r="L74" s="6">
        <f t="shared" si="6"/>
        <v>0</v>
      </c>
      <c r="M74" s="6"/>
      <c r="N74" s="6">
        <f t="shared" si="7"/>
        <v>0</v>
      </c>
      <c r="O74" s="6"/>
      <c r="P74" s="6">
        <f t="shared" si="8"/>
        <v>0</v>
      </c>
      <c r="Q74" s="6"/>
      <c r="R74" s="6">
        <f t="shared" si="9"/>
        <v>0</v>
      </c>
      <c r="S74" s="167"/>
      <c r="T74" s="6">
        <f t="shared" si="10"/>
        <v>0</v>
      </c>
      <c r="U74" s="177">
        <f t="shared" si="11"/>
        <v>0</v>
      </c>
      <c r="V74" s="177">
        <f t="shared" si="12"/>
        <v>0</v>
      </c>
    </row>
    <row r="75" spans="1:22" ht="15">
      <c r="A75" s="86">
        <v>63</v>
      </c>
      <c r="B75" s="282" t="s">
        <v>132</v>
      </c>
      <c r="C75" s="263" t="s">
        <v>91</v>
      </c>
      <c r="D75" s="257">
        <v>750</v>
      </c>
      <c r="E75" s="653">
        <f>100*0</f>
        <v>0</v>
      </c>
      <c r="F75" s="654">
        <f t="shared" si="3"/>
        <v>0</v>
      </c>
      <c r="G75" s="666">
        <f>200*0</f>
        <v>0</v>
      </c>
      <c r="H75" s="663">
        <f t="shared" si="4"/>
        <v>0</v>
      </c>
      <c r="I75" s="666">
        <f>200*0</f>
        <v>0</v>
      </c>
      <c r="J75" s="663">
        <f t="shared" si="5"/>
        <v>0</v>
      </c>
      <c r="K75" s="663">
        <f>50*0</f>
        <v>0</v>
      </c>
      <c r="L75" s="663">
        <f t="shared" si="6"/>
        <v>0</v>
      </c>
      <c r="M75" s="663">
        <f>100*0</f>
        <v>0</v>
      </c>
      <c r="N75" s="663">
        <f t="shared" si="7"/>
        <v>0</v>
      </c>
      <c r="O75" s="6">
        <v>150</v>
      </c>
      <c r="P75" s="6">
        <f t="shared" si="8"/>
        <v>112500</v>
      </c>
      <c r="Q75" s="6">
        <v>150</v>
      </c>
      <c r="R75" s="6">
        <f t="shared" si="9"/>
        <v>112500</v>
      </c>
      <c r="S75" s="167"/>
      <c r="T75" s="6">
        <f t="shared" si="10"/>
        <v>0</v>
      </c>
      <c r="U75" s="177">
        <f>E75+G75+I75+K75+M75+O75+Q75+S75</f>
        <v>300</v>
      </c>
      <c r="V75" s="177">
        <f>F75+H75+J75+L75+N75+P75+R75+T75</f>
        <v>225000</v>
      </c>
    </row>
    <row r="76" spans="1:22" ht="15">
      <c r="A76" s="87">
        <v>64</v>
      </c>
      <c r="B76" s="213" t="s">
        <v>120</v>
      </c>
      <c r="C76" s="93" t="s">
        <v>91</v>
      </c>
      <c r="D76" s="257">
        <v>200</v>
      </c>
      <c r="E76" s="177"/>
      <c r="F76" s="6">
        <f t="shared" si="3"/>
        <v>0</v>
      </c>
      <c r="G76" s="167"/>
      <c r="H76" s="6">
        <f t="shared" si="4"/>
        <v>0</v>
      </c>
      <c r="I76" s="167"/>
      <c r="J76" s="6">
        <f t="shared" si="5"/>
        <v>0</v>
      </c>
      <c r="K76" s="6"/>
      <c r="L76" s="6">
        <f t="shared" si="6"/>
        <v>0</v>
      </c>
      <c r="M76" s="6"/>
      <c r="N76" s="6">
        <f t="shared" si="7"/>
        <v>0</v>
      </c>
      <c r="O76" s="6"/>
      <c r="P76" s="6">
        <f t="shared" si="8"/>
        <v>0</v>
      </c>
      <c r="Q76" s="6"/>
      <c r="R76" s="6">
        <f t="shared" si="9"/>
        <v>0</v>
      </c>
      <c r="S76" s="167"/>
      <c r="T76" s="6">
        <f t="shared" si="10"/>
        <v>0</v>
      </c>
      <c r="U76" s="177">
        <f t="shared" si="11"/>
        <v>0</v>
      </c>
      <c r="V76" s="177">
        <f t="shared" si="12"/>
        <v>0</v>
      </c>
    </row>
    <row r="77" spans="1:22" ht="15">
      <c r="A77" s="87">
        <v>65</v>
      </c>
      <c r="B77" s="213" t="s">
        <v>140</v>
      </c>
      <c r="C77" s="253" t="s">
        <v>17</v>
      </c>
      <c r="D77" s="252">
        <v>6000</v>
      </c>
      <c r="E77" s="177"/>
      <c r="F77" s="6">
        <f t="shared" si="3"/>
        <v>0</v>
      </c>
      <c r="G77" s="167"/>
      <c r="H77" s="6">
        <f t="shared" si="4"/>
        <v>0</v>
      </c>
      <c r="I77" s="167"/>
      <c r="J77" s="6">
        <f t="shared" si="5"/>
        <v>0</v>
      </c>
      <c r="K77" s="6"/>
      <c r="L77" s="6">
        <f t="shared" si="6"/>
        <v>0</v>
      </c>
      <c r="M77" s="6"/>
      <c r="N77" s="6">
        <f t="shared" si="7"/>
        <v>0</v>
      </c>
      <c r="O77" s="6"/>
      <c r="P77" s="6">
        <f t="shared" si="8"/>
        <v>0</v>
      </c>
      <c r="Q77" s="6"/>
      <c r="R77" s="6">
        <f t="shared" si="9"/>
        <v>0</v>
      </c>
      <c r="S77" s="167"/>
      <c r="T77" s="6">
        <f>D77*S77</f>
        <v>0</v>
      </c>
      <c r="U77" s="177">
        <f t="shared" si="11"/>
        <v>0</v>
      </c>
      <c r="V77" s="177">
        <f t="shared" si="12"/>
        <v>0</v>
      </c>
    </row>
    <row r="78" spans="1:53" s="84" customFormat="1" ht="15">
      <c r="A78" s="86">
        <v>66</v>
      </c>
      <c r="B78" s="212" t="s">
        <v>482</v>
      </c>
      <c r="C78" s="93" t="s">
        <v>41</v>
      </c>
      <c r="D78" s="257">
        <v>60</v>
      </c>
      <c r="E78" s="630">
        <v>70</v>
      </c>
      <c r="F78" s="6">
        <f>D78*E78</f>
        <v>4200</v>
      </c>
      <c r="G78" s="666">
        <f>140*0</f>
        <v>0</v>
      </c>
      <c r="H78" s="663">
        <f>D78*G78</f>
        <v>0</v>
      </c>
      <c r="I78" s="666">
        <f>140*0</f>
        <v>0</v>
      </c>
      <c r="J78" s="663">
        <f>D78*I78</f>
        <v>0</v>
      </c>
      <c r="K78" s="663">
        <f>35*0</f>
        <v>0</v>
      </c>
      <c r="L78" s="663">
        <f>D78*K78</f>
        <v>0</v>
      </c>
      <c r="M78" s="663">
        <f>70*0</f>
        <v>0</v>
      </c>
      <c r="N78" s="663">
        <f>M78*D78</f>
        <v>0</v>
      </c>
      <c r="O78" s="6">
        <v>105</v>
      </c>
      <c r="P78" s="6">
        <f>O78*D78</f>
        <v>6300</v>
      </c>
      <c r="Q78" s="6">
        <v>105</v>
      </c>
      <c r="R78" s="6">
        <f>D78*Q78</f>
        <v>6300</v>
      </c>
      <c r="S78" s="167"/>
      <c r="T78" s="6">
        <f>D78*S78</f>
        <v>0</v>
      </c>
      <c r="U78" s="177">
        <f>E78+G78+I78+K78+M78+O78+Q78+S78</f>
        <v>280</v>
      </c>
      <c r="V78" s="177">
        <f>F78+H78+J78+L78+N78+P78+R78+T78</f>
        <v>16800</v>
      </c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</row>
    <row r="79" spans="1:53" s="313" customFormat="1" ht="15">
      <c r="A79" s="86">
        <v>67</v>
      </c>
      <c r="B79" s="496" t="s">
        <v>31</v>
      </c>
      <c r="C79" s="497" t="s">
        <v>156</v>
      </c>
      <c r="D79" s="498"/>
      <c r="E79" s="499"/>
      <c r="F79" s="6">
        <f>D79*E79</f>
        <v>0</v>
      </c>
      <c r="G79" s="499"/>
      <c r="H79" s="6">
        <f>D79*G79</f>
        <v>0</v>
      </c>
      <c r="I79" s="499"/>
      <c r="J79" s="6">
        <f>D79*I79</f>
        <v>0</v>
      </c>
      <c r="K79" s="6"/>
      <c r="L79" s="6">
        <f>D79*K79</f>
        <v>0</v>
      </c>
      <c r="M79" s="6"/>
      <c r="N79" s="6">
        <f>M79*D79</f>
        <v>0</v>
      </c>
      <c r="O79" s="6"/>
      <c r="P79" s="6">
        <f>O79*D79</f>
        <v>0</v>
      </c>
      <c r="Q79" s="6"/>
      <c r="R79" s="6">
        <f>D79*Q79</f>
        <v>0</v>
      </c>
      <c r="S79" s="167"/>
      <c r="T79" s="6">
        <f>D79*S79</f>
        <v>0</v>
      </c>
      <c r="U79" s="177">
        <f t="shared" si="11"/>
        <v>0</v>
      </c>
      <c r="V79" s="177">
        <f>F79+H79+J79+L79+N79+P79+R79+T79</f>
        <v>0</v>
      </c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</row>
    <row r="80" spans="1:53" s="83" customFormat="1" ht="15">
      <c r="A80" s="86">
        <v>68</v>
      </c>
      <c r="B80" s="606" t="s">
        <v>155</v>
      </c>
      <c r="C80" s="312"/>
      <c r="D80" s="312"/>
      <c r="E80" s="312"/>
      <c r="F80" s="297">
        <f>SUM(F13:F79)</f>
        <v>4200</v>
      </c>
      <c r="G80" s="312"/>
      <c r="H80" s="593">
        <f>SUM(H13:H79)</f>
        <v>0</v>
      </c>
      <c r="I80" s="312"/>
      <c r="J80" s="593">
        <f>SUM(J13:J79)</f>
        <v>0</v>
      </c>
      <c r="K80" s="593"/>
      <c r="L80" s="593">
        <f>SUM(L13:L79)</f>
        <v>0</v>
      </c>
      <c r="M80" s="593"/>
      <c r="N80" s="593">
        <f>SUM(N13:N79)</f>
        <v>0</v>
      </c>
      <c r="O80" s="593"/>
      <c r="P80" s="593">
        <f>SUM(P13:P79)</f>
        <v>118800</v>
      </c>
      <c r="Q80" s="593"/>
      <c r="R80" s="593">
        <f>SUM(R13:R79)</f>
        <v>118800</v>
      </c>
      <c r="S80" s="312"/>
      <c r="T80" s="593">
        <f>SUM(T13:T79)</f>
        <v>62720</v>
      </c>
      <c r="U80" s="607">
        <f t="shared" si="11"/>
        <v>0</v>
      </c>
      <c r="V80" s="607">
        <f>F80+H80+J80+L80+N80+P80+R80+T80</f>
        <v>304520</v>
      </c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</row>
    <row r="81" spans="1:53" s="314" customFormat="1" ht="15">
      <c r="A81" s="86">
        <v>69</v>
      </c>
      <c r="B81" s="398" t="s">
        <v>236</v>
      </c>
      <c r="C81" s="608" t="s">
        <v>156</v>
      </c>
      <c r="D81" s="608"/>
      <c r="E81" s="608"/>
      <c r="F81" s="608"/>
      <c r="G81" s="608"/>
      <c r="H81" s="608"/>
      <c r="I81" s="608"/>
      <c r="J81" s="608"/>
      <c r="K81" s="608"/>
      <c r="L81" s="608"/>
      <c r="M81" s="608"/>
      <c r="N81" s="608"/>
      <c r="O81" s="608"/>
      <c r="P81" s="608"/>
      <c r="Q81" s="608"/>
      <c r="R81" s="608"/>
      <c r="S81" s="608"/>
      <c r="T81" s="608"/>
      <c r="U81" s="307"/>
      <c r="V81" s="609">
        <f>F81+H81+J81+L81+N81+P81+R81+T81</f>
        <v>0</v>
      </c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</row>
    <row r="82" spans="1:22" s="83" customFormat="1" ht="15.75">
      <c r="A82" s="330">
        <v>70</v>
      </c>
      <c r="B82" s="331" t="s">
        <v>113</v>
      </c>
      <c r="C82" s="332"/>
      <c r="D82" s="332"/>
      <c r="E82" s="332"/>
      <c r="F82" s="643">
        <f>SUM(F80:F81)</f>
        <v>4200</v>
      </c>
      <c r="G82" s="332"/>
      <c r="H82" s="643">
        <f>SUM(H80:H81)</f>
        <v>0</v>
      </c>
      <c r="I82" s="332"/>
      <c r="J82" s="643">
        <f>SUM(J80:J81)</f>
        <v>0</v>
      </c>
      <c r="K82" s="332"/>
      <c r="L82" s="643">
        <f>SUM(L80:L81)</f>
        <v>0</v>
      </c>
      <c r="M82" s="332"/>
      <c r="N82" s="643">
        <f>SUM(N80:N81)</f>
        <v>0</v>
      </c>
      <c r="O82" s="332"/>
      <c r="P82" s="643">
        <f>SUM(P80:P81)</f>
        <v>118800</v>
      </c>
      <c r="Q82" s="332"/>
      <c r="R82" s="643">
        <f>SUM(R80:R81)</f>
        <v>118800</v>
      </c>
      <c r="S82" s="332"/>
      <c r="T82" s="332">
        <f>SUM(T80:T81)</f>
        <v>62720</v>
      </c>
      <c r="U82" s="332"/>
      <c r="V82" s="332">
        <f>SUM(V80:V81)</f>
        <v>304520</v>
      </c>
    </row>
    <row r="83" spans="1:2" ht="12.75">
      <c r="A83" s="13"/>
      <c r="B83" s="12"/>
    </row>
    <row r="84" spans="1:4" ht="12.75">
      <c r="A84" s="13"/>
      <c r="B84" s="714" t="s">
        <v>230</v>
      </c>
      <c r="C84" s="715"/>
      <c r="D84" s="715"/>
    </row>
    <row r="85" spans="1:4" ht="14.25" customHeight="1">
      <c r="A85" s="13"/>
      <c r="B85" s="714"/>
      <c r="C85" s="715"/>
      <c r="D85" s="715"/>
    </row>
    <row r="86" spans="1:4" ht="15" customHeight="1">
      <c r="A86" s="13"/>
      <c r="B86" s="715" t="s">
        <v>436</v>
      </c>
      <c r="C86" s="715"/>
      <c r="D86" s="715"/>
    </row>
    <row r="87" spans="1:2" ht="12.75">
      <c r="A87" s="13"/>
      <c r="B87" s="12"/>
    </row>
    <row r="88" spans="1:2" ht="12.75">
      <c r="A88" s="13"/>
      <c r="B88" s="12"/>
    </row>
    <row r="89" spans="1:2" ht="12.75">
      <c r="A89" s="13"/>
      <c r="B89" s="12"/>
    </row>
    <row r="90" spans="1:2" ht="12.75">
      <c r="A90" s="13"/>
      <c r="B90" s="12"/>
    </row>
    <row r="91" spans="1:2" ht="12.75">
      <c r="A91" s="13"/>
      <c r="B91" s="12"/>
    </row>
    <row r="92" spans="1:2" ht="12.75">
      <c r="A92" s="13"/>
      <c r="B92" s="12"/>
    </row>
    <row r="93" spans="1:2" ht="12.75">
      <c r="A93" s="13"/>
      <c r="B93" s="12"/>
    </row>
    <row r="94" spans="1:2" ht="12.75">
      <c r="A94" s="13"/>
      <c r="B94" s="12"/>
    </row>
    <row r="95" spans="1:2" ht="12.75">
      <c r="A95" s="13"/>
      <c r="B95" s="12"/>
    </row>
    <row r="96" spans="1:2" ht="12.75">
      <c r="A96" s="13"/>
      <c r="B96" s="12"/>
    </row>
    <row r="97" spans="1:2" ht="12.75">
      <c r="A97" s="13"/>
      <c r="B97" s="12"/>
    </row>
    <row r="98" spans="1:2" ht="12.75">
      <c r="A98" s="13"/>
      <c r="B98" s="12"/>
    </row>
    <row r="99" spans="1:2" ht="12.75">
      <c r="A99" s="13"/>
      <c r="B99" s="12"/>
    </row>
    <row r="100" spans="1:2" ht="12.75">
      <c r="A100" s="13"/>
      <c r="B100" s="12"/>
    </row>
    <row r="101" spans="1:2" ht="12.75">
      <c r="A101" s="13"/>
      <c r="B101" s="12"/>
    </row>
    <row r="102" spans="1:2" ht="12.75">
      <c r="A102" s="13"/>
      <c r="B102" s="12"/>
    </row>
    <row r="103" spans="1:2" ht="12.75">
      <c r="A103" s="13"/>
      <c r="B103" s="12"/>
    </row>
    <row r="104" spans="1:2" ht="12.75">
      <c r="A104" s="13"/>
      <c r="B104" s="12"/>
    </row>
    <row r="105" spans="1:2" ht="12.75">
      <c r="A105" s="13"/>
      <c r="B105" s="12"/>
    </row>
    <row r="106" spans="1:2" ht="12.75">
      <c r="A106" s="13"/>
      <c r="B106" s="12"/>
    </row>
    <row r="107" spans="1:2" ht="12.75">
      <c r="A107" s="13"/>
      <c r="B107" s="12"/>
    </row>
    <row r="108" spans="1:2" ht="12.75">
      <c r="A108" s="13"/>
      <c r="B108" s="12"/>
    </row>
    <row r="109" spans="1:2" ht="12.75">
      <c r="A109" s="13"/>
      <c r="B109" s="12"/>
    </row>
    <row r="110" spans="1:2" ht="12.75">
      <c r="A110" s="13"/>
      <c r="B110" s="12"/>
    </row>
    <row r="111" spans="1:2" ht="12.75">
      <c r="A111" s="13"/>
      <c r="B111" s="12"/>
    </row>
    <row r="112" spans="1:2" ht="12.75">
      <c r="A112" s="13"/>
      <c r="B112" s="12"/>
    </row>
    <row r="113" spans="1:2" ht="12.75">
      <c r="A113" s="13"/>
      <c r="B113" s="12"/>
    </row>
    <row r="114" spans="1:2" ht="12.75">
      <c r="A114" s="13"/>
      <c r="B114" s="12"/>
    </row>
    <row r="115" spans="1:2" ht="12.75">
      <c r="A115" s="13"/>
      <c r="B115" s="12"/>
    </row>
    <row r="116" spans="1:2" ht="12.75">
      <c r="A116" s="13"/>
      <c r="B116" s="12"/>
    </row>
    <row r="117" spans="1:2" ht="12.75">
      <c r="A117" s="13"/>
      <c r="B117" s="12"/>
    </row>
    <row r="118" spans="1:2" ht="12.75">
      <c r="A118" s="13"/>
      <c r="B118" s="12"/>
    </row>
    <row r="119" spans="1:2" ht="12.75">
      <c r="A119" s="12"/>
      <c r="B119" s="12"/>
    </row>
    <row r="120" spans="1:2" ht="12.75">
      <c r="A120" s="12"/>
      <c r="B120" s="12"/>
    </row>
    <row r="121" spans="1:2" ht="12.75">
      <c r="A121" s="12"/>
      <c r="B121" s="12"/>
    </row>
  </sheetData>
  <sheetProtection/>
  <mergeCells count="76">
    <mergeCell ref="O9:P9"/>
    <mergeCell ref="B85:D85"/>
    <mergeCell ref="B86:D86"/>
    <mergeCell ref="I9:J9"/>
    <mergeCell ref="G9:H9"/>
    <mergeCell ref="I10:J10"/>
    <mergeCell ref="O10:P10"/>
    <mergeCell ref="M9:N9"/>
    <mergeCell ref="M10:N10"/>
    <mergeCell ref="B84:D84"/>
    <mergeCell ref="A8:E8"/>
    <mergeCell ref="S10:T10"/>
    <mergeCell ref="S9:T9"/>
    <mergeCell ref="E10:F10"/>
    <mergeCell ref="G10:H10"/>
    <mergeCell ref="E9:F9"/>
    <mergeCell ref="K9:L9"/>
    <mergeCell ref="Q9:R9"/>
    <mergeCell ref="K10:L10"/>
    <mergeCell ref="Q10:R10"/>
    <mergeCell ref="E7:F7"/>
    <mergeCell ref="G1:H1"/>
    <mergeCell ref="G2:H2"/>
    <mergeCell ref="G3:H3"/>
    <mergeCell ref="G4:H4"/>
    <mergeCell ref="G5:H5"/>
    <mergeCell ref="G6:H6"/>
    <mergeCell ref="G7:H7"/>
    <mergeCell ref="E1:F1"/>
    <mergeCell ref="E2:F2"/>
    <mergeCell ref="I3:J3"/>
    <mergeCell ref="I4:J4"/>
    <mergeCell ref="E5:F5"/>
    <mergeCell ref="E6:F6"/>
    <mergeCell ref="E3:F3"/>
    <mergeCell ref="E4:F4"/>
    <mergeCell ref="I5:J5"/>
    <mergeCell ref="I6:J6"/>
    <mergeCell ref="I7:J7"/>
    <mergeCell ref="K1:L1"/>
    <mergeCell ref="K2:L2"/>
    <mergeCell ref="K3:L3"/>
    <mergeCell ref="K4:L4"/>
    <mergeCell ref="K5:L5"/>
    <mergeCell ref="I1:J1"/>
    <mergeCell ref="I2:J2"/>
    <mergeCell ref="K6:L6"/>
    <mergeCell ref="K7:L7"/>
    <mergeCell ref="M1:N1"/>
    <mergeCell ref="M2:N2"/>
    <mergeCell ref="M3:N3"/>
    <mergeCell ref="M4:N4"/>
    <mergeCell ref="M5:N5"/>
    <mergeCell ref="M6:N6"/>
    <mergeCell ref="M7:N7"/>
    <mergeCell ref="O1:P1"/>
    <mergeCell ref="O2:P2"/>
    <mergeCell ref="O3:P3"/>
    <mergeCell ref="O4:P4"/>
    <mergeCell ref="O5:P5"/>
    <mergeCell ref="O6:P6"/>
    <mergeCell ref="O7:P7"/>
    <mergeCell ref="Q1:R1"/>
    <mergeCell ref="Q2:R2"/>
    <mergeCell ref="Q3:R3"/>
    <mergeCell ref="Q4:R4"/>
    <mergeCell ref="Q5:R5"/>
    <mergeCell ref="Q6:R6"/>
    <mergeCell ref="Q7:R7"/>
    <mergeCell ref="S5:T5"/>
    <mergeCell ref="S6:T6"/>
    <mergeCell ref="S7:T7"/>
    <mergeCell ref="S1:T1"/>
    <mergeCell ref="S2:T2"/>
    <mergeCell ref="S3:T3"/>
    <mergeCell ref="S4:T4"/>
  </mergeCells>
  <printOptions/>
  <pageMargins left="1.64" right="0.15748031496062992" top="0.22" bottom="0.15748031496062992" header="0.25" footer="0.1968503937007874"/>
  <pageSetup horizontalDpi="600" verticalDpi="600" orientation="landscape" paperSize="9" scale="45" r:id="rId1"/>
  <colBreaks count="1" manualBreakCount="1">
    <brk id="22" max="8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Q90"/>
  <sheetViews>
    <sheetView view="pageBreakPreview" zoomScale="75" zoomScaleNormal="75" zoomScaleSheetLayoutView="75" zoomScalePageLayoutView="0" workbookViewId="0" topLeftCell="A1">
      <pane xSplit="7" ySplit="11" topLeftCell="BC30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B43" sqref="BB43"/>
    </sheetView>
  </sheetViews>
  <sheetFormatPr defaultColWidth="9.00390625" defaultRowHeight="12.75"/>
  <cols>
    <col min="1" max="1" width="4.25390625" style="0" customWidth="1"/>
    <col min="3" max="3" width="11.25390625" style="0" customWidth="1"/>
    <col min="5" max="5" width="41.375" style="0" customWidth="1"/>
    <col min="6" max="6" width="9.25390625" style="0" customWidth="1"/>
    <col min="8" max="8" width="9.00390625" style="0" customWidth="1"/>
    <col min="9" max="9" width="11.125" style="0" customWidth="1"/>
    <col min="10" max="11" width="10.25390625" style="0" customWidth="1"/>
    <col min="12" max="12" width="10.125" style="0" customWidth="1"/>
    <col min="13" max="13" width="10.375" style="0" customWidth="1"/>
    <col min="14" max="14" width="9.25390625" style="0" customWidth="1"/>
    <col min="15" max="15" width="10.625" style="0" customWidth="1"/>
    <col min="16" max="16" width="8.625" style="0" customWidth="1"/>
    <col min="17" max="17" width="9.875" style="0" customWidth="1"/>
    <col min="18" max="18" width="8.75390625" style="0" customWidth="1"/>
    <col min="19" max="19" width="10.25390625" style="0" customWidth="1"/>
    <col min="20" max="20" width="8.75390625" style="0" customWidth="1"/>
    <col min="21" max="21" width="11.125" style="0" customWidth="1"/>
    <col min="22" max="22" width="9.625" style="0" customWidth="1"/>
    <col min="23" max="23" width="11.00390625" style="0" customWidth="1"/>
    <col min="24" max="24" width="9.625" style="0" customWidth="1"/>
    <col min="25" max="25" width="10.875" style="0" customWidth="1"/>
    <col min="26" max="26" width="9.75390625" style="0" customWidth="1"/>
    <col min="27" max="29" width="11.125" style="0" customWidth="1"/>
    <col min="30" max="30" width="9.625" style="0" customWidth="1"/>
    <col min="32" max="32" width="9.75390625" style="0" customWidth="1"/>
    <col min="33" max="33" width="10.25390625" style="0" customWidth="1"/>
    <col min="34" max="34" width="10.75390625" style="0" customWidth="1"/>
    <col min="35" max="35" width="10.625" style="0" customWidth="1"/>
    <col min="36" max="36" width="9.625" style="0" customWidth="1"/>
    <col min="37" max="37" width="11.125" style="0" customWidth="1"/>
    <col min="38" max="38" width="10.25390625" style="0" customWidth="1"/>
    <col min="39" max="39" width="10.75390625" style="0" customWidth="1"/>
    <col min="40" max="40" width="10.875" style="0" customWidth="1"/>
    <col min="41" max="41" width="9.75390625" style="0" customWidth="1"/>
    <col min="42" max="43" width="10.25390625" style="0" customWidth="1"/>
    <col min="45" max="45" width="10.25390625" style="0" customWidth="1"/>
    <col min="46" max="46" width="10.125" style="0" customWidth="1"/>
    <col min="47" max="47" width="10.375" style="0" customWidth="1"/>
    <col min="48" max="48" width="9.25390625" style="0" customWidth="1"/>
    <col min="49" max="49" width="9.375" style="0" customWidth="1"/>
    <col min="51" max="51" width="9.25390625" style="0" customWidth="1"/>
    <col min="52" max="52" width="8.875" style="0" customWidth="1"/>
    <col min="53" max="53" width="10.25390625" style="0" customWidth="1"/>
    <col min="54" max="54" width="8.875" style="0" customWidth="1"/>
    <col min="55" max="55" width="12.125" style="0" customWidth="1"/>
    <col min="56" max="56" width="9.375" style="0" customWidth="1"/>
    <col min="57" max="57" width="11.625" style="0" customWidth="1"/>
    <col min="58" max="58" width="9.375" style="0" customWidth="1"/>
    <col min="59" max="59" width="12.125" style="0" customWidth="1"/>
    <col min="60" max="60" width="10.125" style="0" customWidth="1"/>
    <col min="61" max="63" width="11.125" style="0" customWidth="1"/>
    <col min="64" max="64" width="11.375" style="0" customWidth="1"/>
    <col min="65" max="65" width="11.625" style="0" customWidth="1"/>
  </cols>
  <sheetData>
    <row r="1" spans="8:63" ht="12.75">
      <c r="H1" s="705" t="s">
        <v>395</v>
      </c>
      <c r="I1" s="705"/>
      <c r="J1" s="705" t="s">
        <v>395</v>
      </c>
      <c r="K1" s="705"/>
      <c r="L1" s="705" t="s">
        <v>395</v>
      </c>
      <c r="M1" s="705"/>
      <c r="N1" s="705" t="s">
        <v>395</v>
      </c>
      <c r="O1" s="705"/>
      <c r="P1" s="705" t="s">
        <v>395</v>
      </c>
      <c r="Q1" s="705"/>
      <c r="R1" s="705" t="s">
        <v>395</v>
      </c>
      <c r="S1" s="705"/>
      <c r="T1" s="705" t="s">
        <v>395</v>
      </c>
      <c r="U1" s="705"/>
      <c r="V1" s="705" t="s">
        <v>395</v>
      </c>
      <c r="W1" s="705"/>
      <c r="X1" s="705" t="s">
        <v>395</v>
      </c>
      <c r="Y1" s="705"/>
      <c r="Z1" s="705" t="s">
        <v>395</v>
      </c>
      <c r="AA1" s="705"/>
      <c r="AB1" s="705" t="s">
        <v>395</v>
      </c>
      <c r="AC1" s="705"/>
      <c r="AD1" s="705" t="s">
        <v>395</v>
      </c>
      <c r="AE1" s="705"/>
      <c r="AF1" s="705" t="s">
        <v>395</v>
      </c>
      <c r="AG1" s="705"/>
      <c r="AH1" s="705" t="s">
        <v>395</v>
      </c>
      <c r="AI1" s="705"/>
      <c r="AJ1" s="705" t="s">
        <v>395</v>
      </c>
      <c r="AK1" s="705"/>
      <c r="AL1" s="705" t="s">
        <v>395</v>
      </c>
      <c r="AM1" s="705"/>
      <c r="AN1" s="705" t="s">
        <v>395</v>
      </c>
      <c r="AO1" s="705"/>
      <c r="AP1" s="705" t="s">
        <v>395</v>
      </c>
      <c r="AQ1" s="705"/>
      <c r="AR1" s="705" t="s">
        <v>395</v>
      </c>
      <c r="AS1" s="705"/>
      <c r="AT1" s="705" t="s">
        <v>395</v>
      </c>
      <c r="AU1" s="705"/>
      <c r="AV1" s="705" t="s">
        <v>395</v>
      </c>
      <c r="AW1" s="705"/>
      <c r="AX1" s="705" t="s">
        <v>395</v>
      </c>
      <c r="AY1" s="705"/>
      <c r="AZ1" s="705" t="s">
        <v>395</v>
      </c>
      <c r="BA1" s="705"/>
      <c r="BB1" s="705" t="s">
        <v>395</v>
      </c>
      <c r="BC1" s="705"/>
      <c r="BD1" s="705" t="s">
        <v>395</v>
      </c>
      <c r="BE1" s="705"/>
      <c r="BF1" s="705" t="s">
        <v>395</v>
      </c>
      <c r="BG1" s="705"/>
      <c r="BH1" s="705" t="s">
        <v>395</v>
      </c>
      <c r="BI1" s="705"/>
      <c r="BJ1" s="705" t="s">
        <v>395</v>
      </c>
      <c r="BK1" s="705"/>
    </row>
    <row r="2" spans="8:63" ht="12.75">
      <c r="H2" s="705" t="s">
        <v>356</v>
      </c>
      <c r="I2" s="705"/>
      <c r="J2" s="705" t="s">
        <v>356</v>
      </c>
      <c r="K2" s="705"/>
      <c r="L2" s="705" t="s">
        <v>356</v>
      </c>
      <c r="M2" s="705"/>
      <c r="N2" s="705" t="s">
        <v>356</v>
      </c>
      <c r="O2" s="705"/>
      <c r="P2" s="705" t="s">
        <v>356</v>
      </c>
      <c r="Q2" s="705"/>
      <c r="R2" s="705" t="s">
        <v>356</v>
      </c>
      <c r="S2" s="705"/>
      <c r="T2" s="705" t="s">
        <v>356</v>
      </c>
      <c r="U2" s="705"/>
      <c r="V2" s="705" t="s">
        <v>356</v>
      </c>
      <c r="W2" s="705"/>
      <c r="X2" s="705" t="s">
        <v>356</v>
      </c>
      <c r="Y2" s="705"/>
      <c r="Z2" s="705" t="s">
        <v>356</v>
      </c>
      <c r="AA2" s="705"/>
      <c r="AB2" s="705" t="s">
        <v>356</v>
      </c>
      <c r="AC2" s="705"/>
      <c r="AD2" s="705" t="s">
        <v>356</v>
      </c>
      <c r="AE2" s="705"/>
      <c r="AF2" s="705" t="s">
        <v>356</v>
      </c>
      <c r="AG2" s="705"/>
      <c r="AH2" s="705" t="s">
        <v>356</v>
      </c>
      <c r="AI2" s="705"/>
      <c r="AJ2" s="705" t="s">
        <v>356</v>
      </c>
      <c r="AK2" s="705"/>
      <c r="AL2" s="705" t="s">
        <v>356</v>
      </c>
      <c r="AM2" s="705"/>
      <c r="AN2" s="705" t="s">
        <v>356</v>
      </c>
      <c r="AO2" s="705"/>
      <c r="AP2" s="705" t="s">
        <v>356</v>
      </c>
      <c r="AQ2" s="705"/>
      <c r="AR2" s="705" t="s">
        <v>356</v>
      </c>
      <c r="AS2" s="705"/>
      <c r="AT2" s="705" t="s">
        <v>356</v>
      </c>
      <c r="AU2" s="705"/>
      <c r="AV2" s="705" t="s">
        <v>356</v>
      </c>
      <c r="AW2" s="705"/>
      <c r="AX2" s="705" t="s">
        <v>356</v>
      </c>
      <c r="AY2" s="705"/>
      <c r="AZ2" s="705" t="s">
        <v>356</v>
      </c>
      <c r="BA2" s="705"/>
      <c r="BB2" s="705" t="s">
        <v>356</v>
      </c>
      <c r="BC2" s="705"/>
      <c r="BD2" s="705" t="s">
        <v>356</v>
      </c>
      <c r="BE2" s="705"/>
      <c r="BF2" s="705" t="s">
        <v>356</v>
      </c>
      <c r="BG2" s="705"/>
      <c r="BH2" s="705" t="s">
        <v>356</v>
      </c>
      <c r="BI2" s="705"/>
      <c r="BJ2" s="705" t="s">
        <v>356</v>
      </c>
      <c r="BK2" s="705"/>
    </row>
    <row r="3" spans="8:63" ht="12.75">
      <c r="H3" s="705" t="s">
        <v>368</v>
      </c>
      <c r="I3" s="705"/>
      <c r="J3" s="705" t="s">
        <v>368</v>
      </c>
      <c r="K3" s="705"/>
      <c r="L3" s="705" t="s">
        <v>368</v>
      </c>
      <c r="M3" s="705"/>
      <c r="N3" s="705" t="s">
        <v>368</v>
      </c>
      <c r="O3" s="705"/>
      <c r="P3" s="705" t="s">
        <v>368</v>
      </c>
      <c r="Q3" s="705"/>
      <c r="R3" s="705" t="s">
        <v>368</v>
      </c>
      <c r="S3" s="705"/>
      <c r="T3" s="705" t="s">
        <v>368</v>
      </c>
      <c r="U3" s="705"/>
      <c r="V3" s="705" t="s">
        <v>368</v>
      </c>
      <c r="W3" s="705"/>
      <c r="X3" s="705" t="s">
        <v>368</v>
      </c>
      <c r="Y3" s="705"/>
      <c r="Z3" s="705" t="s">
        <v>368</v>
      </c>
      <c r="AA3" s="705"/>
      <c r="AB3" s="705" t="s">
        <v>368</v>
      </c>
      <c r="AC3" s="705"/>
      <c r="AD3" s="705" t="s">
        <v>368</v>
      </c>
      <c r="AE3" s="705"/>
      <c r="AF3" s="705" t="s">
        <v>368</v>
      </c>
      <c r="AG3" s="705"/>
      <c r="AH3" s="705" t="s">
        <v>368</v>
      </c>
      <c r="AI3" s="705"/>
      <c r="AJ3" s="705" t="s">
        <v>368</v>
      </c>
      <c r="AK3" s="705"/>
      <c r="AL3" s="705" t="s">
        <v>368</v>
      </c>
      <c r="AM3" s="705"/>
      <c r="AN3" s="705" t="s">
        <v>368</v>
      </c>
      <c r="AO3" s="705"/>
      <c r="AP3" s="705" t="s">
        <v>368</v>
      </c>
      <c r="AQ3" s="705"/>
      <c r="AR3" s="705" t="s">
        <v>368</v>
      </c>
      <c r="AS3" s="705"/>
      <c r="AT3" s="705" t="s">
        <v>368</v>
      </c>
      <c r="AU3" s="705"/>
      <c r="AV3" s="705" t="s">
        <v>368</v>
      </c>
      <c r="AW3" s="705"/>
      <c r="AX3" s="705" t="s">
        <v>368</v>
      </c>
      <c r="AY3" s="705"/>
      <c r="AZ3" s="705" t="s">
        <v>368</v>
      </c>
      <c r="BA3" s="705"/>
      <c r="BB3" s="705" t="s">
        <v>368</v>
      </c>
      <c r="BC3" s="705"/>
      <c r="BD3" s="705" t="s">
        <v>368</v>
      </c>
      <c r="BE3" s="705"/>
      <c r="BF3" s="705" t="s">
        <v>368</v>
      </c>
      <c r="BG3" s="705"/>
      <c r="BH3" s="705" t="s">
        <v>368</v>
      </c>
      <c r="BI3" s="705"/>
      <c r="BJ3" s="705" t="s">
        <v>368</v>
      </c>
      <c r="BK3" s="705"/>
    </row>
    <row r="4" spans="8:63" ht="12.75">
      <c r="H4" s="705" t="s">
        <v>396</v>
      </c>
      <c r="I4" s="705"/>
      <c r="J4" s="706" t="s">
        <v>398</v>
      </c>
      <c r="K4" s="705"/>
      <c r="L4" s="706" t="s">
        <v>399</v>
      </c>
      <c r="M4" s="705"/>
      <c r="N4" s="706" t="s">
        <v>400</v>
      </c>
      <c r="O4" s="705"/>
      <c r="P4" s="706" t="s">
        <v>401</v>
      </c>
      <c r="Q4" s="705"/>
      <c r="R4" s="706" t="s">
        <v>402</v>
      </c>
      <c r="S4" s="705"/>
      <c r="T4" s="706" t="s">
        <v>403</v>
      </c>
      <c r="U4" s="705"/>
      <c r="V4" s="706" t="s">
        <v>404</v>
      </c>
      <c r="W4" s="705"/>
      <c r="X4" s="706" t="s">
        <v>405</v>
      </c>
      <c r="Y4" s="705"/>
      <c r="Z4" s="706" t="s">
        <v>406</v>
      </c>
      <c r="AA4" s="705"/>
      <c r="AB4" s="706" t="s">
        <v>407</v>
      </c>
      <c r="AC4" s="705"/>
      <c r="AD4" s="706" t="s">
        <v>408</v>
      </c>
      <c r="AE4" s="705"/>
      <c r="AF4" s="706" t="s">
        <v>409</v>
      </c>
      <c r="AG4" s="705"/>
      <c r="AH4" s="706" t="s">
        <v>410</v>
      </c>
      <c r="AI4" s="705"/>
      <c r="AJ4" s="706" t="s">
        <v>411</v>
      </c>
      <c r="AK4" s="705"/>
      <c r="AL4" s="706" t="s">
        <v>412</v>
      </c>
      <c r="AM4" s="705"/>
      <c r="AN4" s="706" t="s">
        <v>413</v>
      </c>
      <c r="AO4" s="705"/>
      <c r="AP4" s="706" t="s">
        <v>414</v>
      </c>
      <c r="AQ4" s="705"/>
      <c r="AR4" s="706" t="s">
        <v>415</v>
      </c>
      <c r="AS4" s="705"/>
      <c r="AT4" s="706" t="s">
        <v>416</v>
      </c>
      <c r="AU4" s="705"/>
      <c r="AV4" s="706" t="s">
        <v>417</v>
      </c>
      <c r="AW4" s="705"/>
      <c r="AX4" s="706" t="s">
        <v>418</v>
      </c>
      <c r="AY4" s="705"/>
      <c r="AZ4" s="706" t="s">
        <v>419</v>
      </c>
      <c r="BA4" s="705"/>
      <c r="BB4" s="706" t="s">
        <v>420</v>
      </c>
      <c r="BC4" s="705"/>
      <c r="BD4" s="706" t="s">
        <v>421</v>
      </c>
      <c r="BE4" s="705"/>
      <c r="BF4" s="706" t="s">
        <v>422</v>
      </c>
      <c r="BG4" s="705"/>
      <c r="BH4" s="706" t="s">
        <v>423</v>
      </c>
      <c r="BI4" s="705"/>
      <c r="BJ4" s="706" t="s">
        <v>424</v>
      </c>
      <c r="BK4" s="705"/>
    </row>
    <row r="5" spans="8:63" ht="12.75">
      <c r="H5" s="705" t="s">
        <v>369</v>
      </c>
      <c r="I5" s="705"/>
      <c r="J5" s="705" t="s">
        <v>369</v>
      </c>
      <c r="K5" s="705"/>
      <c r="L5" s="705" t="s">
        <v>369</v>
      </c>
      <c r="M5" s="705"/>
      <c r="N5" s="705" t="s">
        <v>369</v>
      </c>
      <c r="O5" s="705"/>
      <c r="P5" s="705" t="s">
        <v>369</v>
      </c>
      <c r="Q5" s="705"/>
      <c r="R5" s="705" t="s">
        <v>369</v>
      </c>
      <c r="S5" s="705"/>
      <c r="T5" s="705" t="s">
        <v>369</v>
      </c>
      <c r="U5" s="705"/>
      <c r="V5" s="705" t="s">
        <v>369</v>
      </c>
      <c r="W5" s="705"/>
      <c r="X5" s="705" t="s">
        <v>369</v>
      </c>
      <c r="Y5" s="705"/>
      <c r="Z5" s="705" t="s">
        <v>369</v>
      </c>
      <c r="AA5" s="705"/>
      <c r="AB5" s="705" t="s">
        <v>369</v>
      </c>
      <c r="AC5" s="705"/>
      <c r="AD5" s="705" t="s">
        <v>369</v>
      </c>
      <c r="AE5" s="705"/>
      <c r="AF5" s="705" t="s">
        <v>369</v>
      </c>
      <c r="AG5" s="705"/>
      <c r="AH5" s="705" t="s">
        <v>369</v>
      </c>
      <c r="AI5" s="705"/>
      <c r="AJ5" s="705" t="s">
        <v>369</v>
      </c>
      <c r="AK5" s="705"/>
      <c r="AL5" s="705" t="s">
        <v>369</v>
      </c>
      <c r="AM5" s="705"/>
      <c r="AN5" s="705" t="s">
        <v>369</v>
      </c>
      <c r="AO5" s="705"/>
      <c r="AP5" s="705" t="s">
        <v>369</v>
      </c>
      <c r="AQ5" s="705"/>
      <c r="AR5" s="705" t="s">
        <v>369</v>
      </c>
      <c r="AS5" s="705"/>
      <c r="AT5" s="705" t="s">
        <v>369</v>
      </c>
      <c r="AU5" s="705"/>
      <c r="AV5" s="705" t="s">
        <v>369</v>
      </c>
      <c r="AW5" s="705"/>
      <c r="AX5" s="705" t="s">
        <v>369</v>
      </c>
      <c r="AY5" s="705"/>
      <c r="AZ5" s="705" t="s">
        <v>369</v>
      </c>
      <c r="BA5" s="705"/>
      <c r="BB5" s="705" t="s">
        <v>369</v>
      </c>
      <c r="BC5" s="705"/>
      <c r="BD5" s="705" t="s">
        <v>369</v>
      </c>
      <c r="BE5" s="705"/>
      <c r="BF5" s="705" t="s">
        <v>369</v>
      </c>
      <c r="BG5" s="705"/>
      <c r="BH5" s="705" t="s">
        <v>369</v>
      </c>
      <c r="BI5" s="705"/>
      <c r="BJ5" s="705" t="s">
        <v>369</v>
      </c>
      <c r="BK5" s="705"/>
    </row>
    <row r="6" spans="8:63" ht="12.75">
      <c r="H6" s="705" t="s">
        <v>370</v>
      </c>
      <c r="I6" s="705"/>
      <c r="J6" s="705" t="s">
        <v>370</v>
      </c>
      <c r="K6" s="705"/>
      <c r="L6" s="705" t="s">
        <v>370</v>
      </c>
      <c r="M6" s="705"/>
      <c r="N6" s="705" t="s">
        <v>370</v>
      </c>
      <c r="O6" s="705"/>
      <c r="P6" s="705" t="s">
        <v>370</v>
      </c>
      <c r="Q6" s="705"/>
      <c r="R6" s="705" t="s">
        <v>370</v>
      </c>
      <c r="S6" s="705"/>
      <c r="T6" s="705" t="s">
        <v>370</v>
      </c>
      <c r="U6" s="705"/>
      <c r="V6" s="705" t="s">
        <v>370</v>
      </c>
      <c r="W6" s="705"/>
      <c r="X6" s="705" t="s">
        <v>370</v>
      </c>
      <c r="Y6" s="705"/>
      <c r="Z6" s="705" t="s">
        <v>370</v>
      </c>
      <c r="AA6" s="705"/>
      <c r="AB6" s="705" t="s">
        <v>370</v>
      </c>
      <c r="AC6" s="705"/>
      <c r="AD6" s="705" t="s">
        <v>370</v>
      </c>
      <c r="AE6" s="705"/>
      <c r="AF6" s="705" t="s">
        <v>370</v>
      </c>
      <c r="AG6" s="705"/>
      <c r="AH6" s="705" t="s">
        <v>370</v>
      </c>
      <c r="AI6" s="705"/>
      <c r="AJ6" s="705" t="s">
        <v>370</v>
      </c>
      <c r="AK6" s="705"/>
      <c r="AL6" s="705" t="s">
        <v>370</v>
      </c>
      <c r="AM6" s="705"/>
      <c r="AN6" s="705" t="s">
        <v>370</v>
      </c>
      <c r="AO6" s="705"/>
      <c r="AP6" s="705" t="s">
        <v>370</v>
      </c>
      <c r="AQ6" s="705"/>
      <c r="AR6" s="705" t="s">
        <v>370</v>
      </c>
      <c r="AS6" s="705"/>
      <c r="AT6" s="705" t="s">
        <v>370</v>
      </c>
      <c r="AU6" s="705"/>
      <c r="AV6" s="705" t="s">
        <v>370</v>
      </c>
      <c r="AW6" s="705"/>
      <c r="AX6" s="705" t="s">
        <v>370</v>
      </c>
      <c r="AY6" s="705"/>
      <c r="AZ6" s="705" t="s">
        <v>370</v>
      </c>
      <c r="BA6" s="705"/>
      <c r="BB6" s="705" t="s">
        <v>370</v>
      </c>
      <c r="BC6" s="705"/>
      <c r="BD6" s="705" t="s">
        <v>370</v>
      </c>
      <c r="BE6" s="705"/>
      <c r="BF6" s="705" t="s">
        <v>370</v>
      </c>
      <c r="BG6" s="705"/>
      <c r="BH6" s="705" t="s">
        <v>370</v>
      </c>
      <c r="BI6" s="705"/>
      <c r="BJ6" s="705" t="s">
        <v>370</v>
      </c>
      <c r="BK6" s="705"/>
    </row>
    <row r="7" spans="8:63" ht="13.5" thickBot="1">
      <c r="H7" s="705" t="s">
        <v>397</v>
      </c>
      <c r="I7" s="705"/>
      <c r="J7" s="705" t="s">
        <v>397</v>
      </c>
      <c r="K7" s="705"/>
      <c r="L7" s="705" t="s">
        <v>397</v>
      </c>
      <c r="M7" s="705"/>
      <c r="N7" s="705" t="s">
        <v>397</v>
      </c>
      <c r="O7" s="705"/>
      <c r="P7" s="705" t="s">
        <v>397</v>
      </c>
      <c r="Q7" s="705"/>
      <c r="R7" s="705" t="s">
        <v>397</v>
      </c>
      <c r="S7" s="705"/>
      <c r="T7" s="705" t="s">
        <v>397</v>
      </c>
      <c r="U7" s="705"/>
      <c r="V7" s="705" t="s">
        <v>397</v>
      </c>
      <c r="W7" s="705"/>
      <c r="X7" s="705" t="s">
        <v>397</v>
      </c>
      <c r="Y7" s="705"/>
      <c r="Z7" s="705" t="s">
        <v>397</v>
      </c>
      <c r="AA7" s="705"/>
      <c r="AB7" s="705" t="s">
        <v>397</v>
      </c>
      <c r="AC7" s="705"/>
      <c r="AD7" s="705" t="s">
        <v>397</v>
      </c>
      <c r="AE7" s="705"/>
      <c r="AF7" s="705" t="s">
        <v>397</v>
      </c>
      <c r="AG7" s="705"/>
      <c r="AH7" s="705" t="s">
        <v>397</v>
      </c>
      <c r="AI7" s="705"/>
      <c r="AJ7" s="705" t="s">
        <v>397</v>
      </c>
      <c r="AK7" s="705"/>
      <c r="AL7" s="705" t="s">
        <v>397</v>
      </c>
      <c r="AM7" s="705"/>
      <c r="AN7" s="705" t="s">
        <v>397</v>
      </c>
      <c r="AO7" s="705"/>
      <c r="AP7" s="705" t="s">
        <v>397</v>
      </c>
      <c r="AQ7" s="705"/>
      <c r="AR7" s="705" t="s">
        <v>397</v>
      </c>
      <c r="AS7" s="705"/>
      <c r="AT7" s="705" t="s">
        <v>397</v>
      </c>
      <c r="AU7" s="705"/>
      <c r="AV7" s="705" t="s">
        <v>397</v>
      </c>
      <c r="AW7" s="705"/>
      <c r="AX7" s="705" t="s">
        <v>397</v>
      </c>
      <c r="AY7" s="705"/>
      <c r="AZ7" s="705" t="s">
        <v>397</v>
      </c>
      <c r="BA7" s="705"/>
      <c r="BB7" s="705" t="s">
        <v>397</v>
      </c>
      <c r="BC7" s="705"/>
      <c r="BD7" s="705" t="s">
        <v>397</v>
      </c>
      <c r="BE7" s="705"/>
      <c r="BF7" s="705" t="s">
        <v>397</v>
      </c>
      <c r="BG7" s="705"/>
      <c r="BH7" s="705" t="s">
        <v>397</v>
      </c>
      <c r="BI7" s="705"/>
      <c r="BJ7" s="705" t="s">
        <v>397</v>
      </c>
      <c r="BK7" s="705"/>
    </row>
    <row r="8" spans="1:67" ht="18" customHeight="1" thickBot="1">
      <c r="A8" s="977" t="s">
        <v>247</v>
      </c>
      <c r="B8" s="978"/>
      <c r="C8" s="978"/>
      <c r="D8" s="978"/>
      <c r="E8" s="978"/>
      <c r="F8" s="978"/>
      <c r="G8" s="978"/>
      <c r="H8" s="395"/>
      <c r="I8" s="395"/>
      <c r="J8" s="235"/>
      <c r="K8" s="235"/>
      <c r="L8" s="235"/>
      <c r="M8" s="235"/>
      <c r="N8" s="947"/>
      <c r="O8" s="948"/>
      <c r="P8" s="947"/>
      <c r="Q8" s="948"/>
      <c r="R8" s="947"/>
      <c r="S8" s="948"/>
      <c r="T8" s="947"/>
      <c r="U8" s="948"/>
      <c r="V8" s="947"/>
      <c r="W8" s="948"/>
      <c r="X8" s="947"/>
      <c r="Y8" s="948"/>
      <c r="Z8" s="947"/>
      <c r="AA8" s="948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947"/>
      <c r="AU8" s="948"/>
      <c r="AV8" s="947"/>
      <c r="AW8" s="948"/>
      <c r="AX8" s="947"/>
      <c r="AY8" s="948"/>
      <c r="AZ8" s="947"/>
      <c r="BA8" s="948"/>
      <c r="BB8" s="947"/>
      <c r="BC8" s="948"/>
      <c r="BD8" s="947"/>
      <c r="BE8" s="948"/>
      <c r="BF8" s="947"/>
      <c r="BG8" s="948"/>
      <c r="BH8" s="123"/>
      <c r="BI8" s="123"/>
      <c r="BJ8" s="123"/>
      <c r="BK8" s="123"/>
      <c r="BL8" s="947"/>
      <c r="BM8" s="948"/>
      <c r="BN8" s="947"/>
      <c r="BO8" s="948"/>
    </row>
    <row r="9" spans="1:68" ht="12.75" customHeight="1" thickBot="1">
      <c r="A9" s="976" t="s">
        <v>0</v>
      </c>
      <c r="B9" s="961" t="s">
        <v>37</v>
      </c>
      <c r="C9" s="962"/>
      <c r="D9" s="962"/>
      <c r="E9" s="963"/>
      <c r="F9" s="970" t="s">
        <v>2</v>
      </c>
      <c r="G9" s="979" t="s">
        <v>38</v>
      </c>
      <c r="H9" s="719" t="s">
        <v>87</v>
      </c>
      <c r="I9" s="723"/>
      <c r="J9" s="719" t="s">
        <v>87</v>
      </c>
      <c r="K9" s="723"/>
      <c r="L9" s="719" t="s">
        <v>87</v>
      </c>
      <c r="M9" s="723"/>
      <c r="N9" s="719" t="s">
        <v>52</v>
      </c>
      <c r="O9" s="723"/>
      <c r="P9" s="720" t="s">
        <v>52</v>
      </c>
      <c r="Q9" s="720"/>
      <c r="R9" s="719" t="s">
        <v>52</v>
      </c>
      <c r="S9" s="723"/>
      <c r="T9" s="719" t="s">
        <v>52</v>
      </c>
      <c r="U9" s="723"/>
      <c r="V9" s="719" t="s">
        <v>52</v>
      </c>
      <c r="W9" s="723"/>
      <c r="X9" s="720" t="s">
        <v>52</v>
      </c>
      <c r="Y9" s="720"/>
      <c r="Z9" s="719" t="s">
        <v>52</v>
      </c>
      <c r="AA9" s="723"/>
      <c r="AB9" s="720" t="s">
        <v>52</v>
      </c>
      <c r="AC9" s="720"/>
      <c r="AD9" s="719" t="s">
        <v>53</v>
      </c>
      <c r="AE9" s="723"/>
      <c r="AF9" s="719" t="s">
        <v>53</v>
      </c>
      <c r="AG9" s="723"/>
      <c r="AH9" s="720" t="s">
        <v>53</v>
      </c>
      <c r="AI9" s="720"/>
      <c r="AJ9" s="719" t="s">
        <v>53</v>
      </c>
      <c r="AK9" s="723"/>
      <c r="AL9" s="720" t="s">
        <v>53</v>
      </c>
      <c r="AM9" s="720"/>
      <c r="AN9" s="719" t="s">
        <v>35</v>
      </c>
      <c r="AO9" s="723"/>
      <c r="AP9" s="720" t="s">
        <v>35</v>
      </c>
      <c r="AQ9" s="720"/>
      <c r="AR9" s="719" t="s">
        <v>35</v>
      </c>
      <c r="AS9" s="723"/>
      <c r="AT9" s="719" t="s">
        <v>35</v>
      </c>
      <c r="AU9" s="723"/>
      <c r="AV9" s="720" t="s">
        <v>35</v>
      </c>
      <c r="AW9" s="720"/>
      <c r="AX9" s="719" t="s">
        <v>35</v>
      </c>
      <c r="AY9" s="723"/>
      <c r="AZ9" s="720" t="s">
        <v>35</v>
      </c>
      <c r="BA9" s="720"/>
      <c r="BB9" s="719" t="s">
        <v>55</v>
      </c>
      <c r="BC9" s="723"/>
      <c r="BD9" s="719" t="s">
        <v>55</v>
      </c>
      <c r="BE9" s="723"/>
      <c r="BF9" s="719" t="s">
        <v>55</v>
      </c>
      <c r="BG9" s="723"/>
      <c r="BH9" s="719" t="s">
        <v>55</v>
      </c>
      <c r="BI9" s="723"/>
      <c r="BJ9" s="719" t="s">
        <v>55</v>
      </c>
      <c r="BK9" s="723"/>
      <c r="BL9" s="719" t="s">
        <v>65</v>
      </c>
      <c r="BM9" s="723"/>
      <c r="BN9" s="47"/>
      <c r="BO9" s="47"/>
      <c r="BP9" s="47"/>
    </row>
    <row r="10" spans="1:68" ht="12.75" customHeight="1" thickBot="1">
      <c r="A10" s="971"/>
      <c r="B10" s="964"/>
      <c r="C10" s="965"/>
      <c r="D10" s="965"/>
      <c r="E10" s="966"/>
      <c r="F10" s="971"/>
      <c r="G10" s="971"/>
      <c r="H10" s="702">
        <v>6</v>
      </c>
      <c r="I10" s="703"/>
      <c r="J10" s="729">
        <v>16</v>
      </c>
      <c r="K10" s="730"/>
      <c r="L10" s="729">
        <v>23</v>
      </c>
      <c r="M10" s="728"/>
      <c r="N10" s="729">
        <v>22</v>
      </c>
      <c r="O10" s="730"/>
      <c r="P10" s="720">
        <v>34</v>
      </c>
      <c r="Q10" s="720"/>
      <c r="R10" s="729">
        <v>42</v>
      </c>
      <c r="S10" s="730"/>
      <c r="T10" s="684">
        <v>58</v>
      </c>
      <c r="U10" s="728"/>
      <c r="V10" s="729" t="s">
        <v>116</v>
      </c>
      <c r="W10" s="730"/>
      <c r="X10" s="684" t="s">
        <v>88</v>
      </c>
      <c r="Y10" s="728"/>
      <c r="Z10" s="960" t="s">
        <v>117</v>
      </c>
      <c r="AA10" s="730"/>
      <c r="AB10" s="720" t="s">
        <v>174</v>
      </c>
      <c r="AC10" s="720"/>
      <c r="AD10" s="729">
        <v>1</v>
      </c>
      <c r="AE10" s="730"/>
      <c r="AF10" s="729">
        <v>3</v>
      </c>
      <c r="AG10" s="730"/>
      <c r="AH10" s="684">
        <v>6</v>
      </c>
      <c r="AI10" s="728"/>
      <c r="AJ10" s="729" t="s">
        <v>89</v>
      </c>
      <c r="AK10" s="730"/>
      <c r="AL10" s="684">
        <v>8</v>
      </c>
      <c r="AM10" s="728"/>
      <c r="AN10" s="719">
        <v>9</v>
      </c>
      <c r="AO10" s="723"/>
      <c r="AP10" s="720">
        <v>11</v>
      </c>
      <c r="AQ10" s="720"/>
      <c r="AR10" s="719">
        <v>13</v>
      </c>
      <c r="AS10" s="723"/>
      <c r="AT10" s="719">
        <v>15</v>
      </c>
      <c r="AU10" s="723"/>
      <c r="AV10" s="720">
        <v>17</v>
      </c>
      <c r="AW10" s="720"/>
      <c r="AX10" s="719">
        <v>19</v>
      </c>
      <c r="AY10" s="723"/>
      <c r="AZ10" s="720">
        <v>30</v>
      </c>
      <c r="BA10" s="720"/>
      <c r="BB10" s="719">
        <v>1</v>
      </c>
      <c r="BC10" s="723"/>
      <c r="BD10" s="719">
        <v>2</v>
      </c>
      <c r="BE10" s="723"/>
      <c r="BF10" s="719">
        <v>3</v>
      </c>
      <c r="BG10" s="723"/>
      <c r="BH10" s="719">
        <v>4</v>
      </c>
      <c r="BI10" s="723"/>
      <c r="BJ10" s="719">
        <v>5</v>
      </c>
      <c r="BK10" s="723"/>
      <c r="BL10" s="939" t="s">
        <v>4</v>
      </c>
      <c r="BM10" s="949" t="s">
        <v>5</v>
      </c>
      <c r="BN10" s="47"/>
      <c r="BO10" s="47"/>
      <c r="BP10" s="47"/>
    </row>
    <row r="11" spans="1:68" ht="26.25" thickBot="1">
      <c r="A11" s="972"/>
      <c r="B11" s="967"/>
      <c r="C11" s="968"/>
      <c r="D11" s="968"/>
      <c r="E11" s="969"/>
      <c r="F11" s="972"/>
      <c r="G11" s="972"/>
      <c r="H11" s="417" t="s">
        <v>6</v>
      </c>
      <c r="I11" s="423" t="s">
        <v>7</v>
      </c>
      <c r="J11" s="417" t="s">
        <v>6</v>
      </c>
      <c r="K11" s="423" t="s">
        <v>7</v>
      </c>
      <c r="L11" s="454" t="s">
        <v>6</v>
      </c>
      <c r="M11" s="455" t="s">
        <v>7</v>
      </c>
      <c r="N11" s="454" t="s">
        <v>6</v>
      </c>
      <c r="O11" s="456" t="s">
        <v>7</v>
      </c>
      <c r="P11" s="457" t="s">
        <v>6</v>
      </c>
      <c r="Q11" s="455" t="s">
        <v>7</v>
      </c>
      <c r="R11" s="454" t="s">
        <v>6</v>
      </c>
      <c r="S11" s="456" t="s">
        <v>7</v>
      </c>
      <c r="T11" s="453" t="s">
        <v>6</v>
      </c>
      <c r="U11" s="458" t="s">
        <v>7</v>
      </c>
      <c r="V11" s="417" t="s">
        <v>6</v>
      </c>
      <c r="W11" s="423" t="s">
        <v>7</v>
      </c>
      <c r="X11" s="453" t="s">
        <v>6</v>
      </c>
      <c r="Y11" s="458" t="s">
        <v>7</v>
      </c>
      <c r="Z11" s="417" t="s">
        <v>6</v>
      </c>
      <c r="AA11" s="423" t="s">
        <v>7</v>
      </c>
      <c r="AB11" s="453" t="s">
        <v>6</v>
      </c>
      <c r="AC11" s="458" t="s">
        <v>7</v>
      </c>
      <c r="AD11" s="417" t="s">
        <v>6</v>
      </c>
      <c r="AE11" s="423" t="s">
        <v>7</v>
      </c>
      <c r="AF11" s="417" t="s">
        <v>6</v>
      </c>
      <c r="AG11" s="423" t="s">
        <v>7</v>
      </c>
      <c r="AH11" s="453" t="s">
        <v>6</v>
      </c>
      <c r="AI11" s="458" t="s">
        <v>7</v>
      </c>
      <c r="AJ11" s="417" t="s">
        <v>6</v>
      </c>
      <c r="AK11" s="423" t="s">
        <v>7</v>
      </c>
      <c r="AL11" s="453" t="s">
        <v>6</v>
      </c>
      <c r="AM11" s="458" t="s">
        <v>7</v>
      </c>
      <c r="AN11" s="417" t="s">
        <v>6</v>
      </c>
      <c r="AO11" s="423" t="s">
        <v>7</v>
      </c>
      <c r="AP11" s="453" t="s">
        <v>6</v>
      </c>
      <c r="AQ11" s="458" t="s">
        <v>7</v>
      </c>
      <c r="AR11" s="417" t="s">
        <v>6</v>
      </c>
      <c r="AS11" s="423" t="s">
        <v>7</v>
      </c>
      <c r="AT11" s="417" t="s">
        <v>6</v>
      </c>
      <c r="AU11" s="423" t="s">
        <v>7</v>
      </c>
      <c r="AV11" s="453" t="s">
        <v>6</v>
      </c>
      <c r="AW11" s="458" t="s">
        <v>7</v>
      </c>
      <c r="AX11" s="417" t="s">
        <v>6</v>
      </c>
      <c r="AY11" s="423" t="s">
        <v>7</v>
      </c>
      <c r="AZ11" s="453" t="s">
        <v>6</v>
      </c>
      <c r="BA11" s="458" t="s">
        <v>7</v>
      </c>
      <c r="BB11" s="417" t="s">
        <v>6</v>
      </c>
      <c r="BC11" s="423" t="s">
        <v>7</v>
      </c>
      <c r="BD11" s="417" t="s">
        <v>6</v>
      </c>
      <c r="BE11" s="423" t="s">
        <v>7</v>
      </c>
      <c r="BF11" s="417" t="s">
        <v>6</v>
      </c>
      <c r="BG11" s="423" t="s">
        <v>7</v>
      </c>
      <c r="BH11" s="417" t="s">
        <v>6</v>
      </c>
      <c r="BI11" s="423" t="s">
        <v>7</v>
      </c>
      <c r="BJ11" s="417" t="s">
        <v>6</v>
      </c>
      <c r="BK11" s="423" t="s">
        <v>7</v>
      </c>
      <c r="BL11" s="940"/>
      <c r="BM11" s="950"/>
      <c r="BN11" s="47"/>
      <c r="BO11" s="47"/>
      <c r="BP11" s="47"/>
    </row>
    <row r="12" spans="1:68" ht="20.25" customHeight="1" thickBot="1">
      <c r="A12" s="420"/>
      <c r="B12" s="944" t="s">
        <v>39</v>
      </c>
      <c r="C12" s="945"/>
      <c r="D12" s="945"/>
      <c r="E12" s="946"/>
      <c r="F12" s="421"/>
      <c r="G12" s="422"/>
      <c r="H12" s="419"/>
      <c r="I12" s="404"/>
      <c r="J12" s="419"/>
      <c r="K12" s="404"/>
      <c r="L12" s="419"/>
      <c r="M12" s="404"/>
      <c r="N12" s="419"/>
      <c r="O12" s="404"/>
      <c r="P12" s="419"/>
      <c r="Q12" s="404"/>
      <c r="R12" s="419"/>
      <c r="S12" s="404"/>
      <c r="T12" s="419"/>
      <c r="U12" s="404"/>
      <c r="V12" s="419"/>
      <c r="W12" s="404"/>
      <c r="X12" s="419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19"/>
      <c r="AU12" s="404"/>
      <c r="AV12" s="419"/>
      <c r="AW12" s="404"/>
      <c r="AX12" s="419"/>
      <c r="AY12" s="404"/>
      <c r="AZ12" s="419"/>
      <c r="BA12" s="404"/>
      <c r="BB12" s="419"/>
      <c r="BC12" s="404"/>
      <c r="BD12" s="404"/>
      <c r="BE12" s="404"/>
      <c r="BF12" s="404"/>
      <c r="BG12" s="404"/>
      <c r="BH12" s="404"/>
      <c r="BI12" s="404"/>
      <c r="BJ12" s="404"/>
      <c r="BK12" s="404"/>
      <c r="BL12" s="418"/>
      <c r="BM12" s="418"/>
      <c r="BN12" s="47"/>
      <c r="BO12" s="47"/>
      <c r="BP12" s="47"/>
    </row>
    <row r="13" spans="1:68" ht="15" customHeight="1">
      <c r="A13" s="153">
        <v>1</v>
      </c>
      <c r="B13" s="871" t="s">
        <v>305</v>
      </c>
      <c r="C13" s="872"/>
      <c r="D13" s="872"/>
      <c r="E13" s="873"/>
      <c r="F13" s="78" t="s">
        <v>41</v>
      </c>
      <c r="G13" s="78">
        <v>2350</v>
      </c>
      <c r="H13" s="5"/>
      <c r="I13" s="8">
        <f>G13*H13</f>
        <v>0</v>
      </c>
      <c r="J13" s="5"/>
      <c r="K13" s="8">
        <f aca="true" t="shared" si="0" ref="K13:K52">G13*J13</f>
        <v>0</v>
      </c>
      <c r="L13" s="5"/>
      <c r="M13" s="8">
        <f aca="true" t="shared" si="1" ref="M13:M44">G13*L13</f>
        <v>0</v>
      </c>
      <c r="N13" s="5"/>
      <c r="O13" s="127">
        <f aca="true" t="shared" si="2" ref="O13:O44">G13*N13</f>
        <v>0</v>
      </c>
      <c r="P13" s="5"/>
      <c r="Q13" s="8">
        <f aca="true" t="shared" si="3" ref="Q13:Q52">G13*P13</f>
        <v>0</v>
      </c>
      <c r="R13" s="5"/>
      <c r="S13" s="8">
        <f aca="true" t="shared" si="4" ref="S13:S44">G13*R13</f>
        <v>0</v>
      </c>
      <c r="T13" s="5"/>
      <c r="U13" s="8">
        <f aca="true" t="shared" si="5" ref="U13:U52">G13*T13</f>
        <v>0</v>
      </c>
      <c r="V13" s="5"/>
      <c r="W13" s="8">
        <f aca="true" t="shared" si="6" ref="W13:W44">G13*V13</f>
        <v>0</v>
      </c>
      <c r="X13" s="5"/>
      <c r="Y13" s="8">
        <f aca="true" t="shared" si="7" ref="Y13:Y52">G13*X13</f>
        <v>0</v>
      </c>
      <c r="Z13" s="8"/>
      <c r="AA13" s="8">
        <f aca="true" t="shared" si="8" ref="AA13:AA52">G13*Z13</f>
        <v>0</v>
      </c>
      <c r="AB13" s="8"/>
      <c r="AC13" s="8">
        <f aca="true" t="shared" si="9" ref="AC13:AC44">G13*AB13</f>
        <v>0</v>
      </c>
      <c r="AD13" s="8"/>
      <c r="AE13" s="8">
        <f aca="true" t="shared" si="10" ref="AE13:AE44">G13*AD13</f>
        <v>0</v>
      </c>
      <c r="AF13" s="8"/>
      <c r="AG13" s="8">
        <f aca="true" t="shared" si="11" ref="AG13:AG40">G13*AF13</f>
        <v>0</v>
      </c>
      <c r="AH13" s="8"/>
      <c r="AI13" s="8">
        <f aca="true" t="shared" si="12" ref="AI13:AI44">G13*AH13</f>
        <v>0</v>
      </c>
      <c r="AJ13" s="8"/>
      <c r="AK13" s="8">
        <f aca="true" t="shared" si="13" ref="AK13:AK52">G13*AJ13</f>
        <v>0</v>
      </c>
      <c r="AL13" s="8"/>
      <c r="AM13" s="8">
        <f aca="true" t="shared" si="14" ref="AM13:AM44">G13*AL13</f>
        <v>0</v>
      </c>
      <c r="AN13" s="8"/>
      <c r="AO13" s="8">
        <f aca="true" t="shared" si="15" ref="AO13:AO52">G13*AN13</f>
        <v>0</v>
      </c>
      <c r="AP13" s="8"/>
      <c r="AQ13" s="8">
        <f aca="true" t="shared" si="16" ref="AQ13:AQ39">G13*AP13</f>
        <v>0</v>
      </c>
      <c r="AR13" s="8"/>
      <c r="AS13" s="8">
        <f aca="true" t="shared" si="17" ref="AS13:AS52">G13*AR13</f>
        <v>0</v>
      </c>
      <c r="AT13" s="5"/>
      <c r="AU13" s="8">
        <f aca="true" t="shared" si="18" ref="AU13:AU44">G13*AT13</f>
        <v>0</v>
      </c>
      <c r="AV13" s="5"/>
      <c r="AW13" s="8">
        <f aca="true" t="shared" si="19" ref="AW13:AW44">G13*AV13</f>
        <v>0</v>
      </c>
      <c r="AX13" s="5"/>
      <c r="AY13" s="8">
        <f aca="true" t="shared" si="20" ref="AY13:AY52">G13*AX13</f>
        <v>0</v>
      </c>
      <c r="AZ13" s="5"/>
      <c r="BA13" s="8">
        <f aca="true" t="shared" si="21" ref="BA13:BA44">G13*AZ13</f>
        <v>0</v>
      </c>
      <c r="BB13" s="5"/>
      <c r="BC13" s="8">
        <f aca="true" t="shared" si="22" ref="BC13:BC52">G13*BB13</f>
        <v>0</v>
      </c>
      <c r="BD13" s="8"/>
      <c r="BE13" s="8">
        <f aca="true" t="shared" si="23" ref="BE13:BE39">G13*BD13</f>
        <v>0</v>
      </c>
      <c r="BF13" s="8"/>
      <c r="BG13" s="8">
        <f aca="true" t="shared" si="24" ref="BG13:BG52">G13*BF13</f>
        <v>0</v>
      </c>
      <c r="BH13" s="8"/>
      <c r="BI13" s="8">
        <f aca="true" t="shared" si="25" ref="BI13:BI52">G13*BH13</f>
        <v>0</v>
      </c>
      <c r="BJ13" s="8"/>
      <c r="BK13" s="8">
        <f aca="true" t="shared" si="26" ref="BK13:BK52">G13*BJ13</f>
        <v>0</v>
      </c>
      <c r="BL13" s="179">
        <f>H13+J13+L13+N13+P13+R13+T13+V13+X13+Z13+AB13+AD13+AF13+AH13+AJ13+AL13+AN13+AP13+AR13+AT13+AV13+AX13+AZ13+BB13+BD13+BF13+BH13+BJ13</f>
        <v>0</v>
      </c>
      <c r="BM13" s="179">
        <f>I13+K13+M13+O13+Q13+S13+U13+W13+Y13+AA13+AC13+AE13+AG13+AI13+AK13+AM13+AO13+AQ13+AS13+AU13+AW13+AY13+BA13+BC13+BE13+BG13+BI13+BK13</f>
        <v>0</v>
      </c>
      <c r="BN13" s="47"/>
      <c r="BO13" s="47"/>
      <c r="BP13" s="47"/>
    </row>
    <row r="14" spans="1:68" ht="17.25" customHeight="1">
      <c r="A14" s="153">
        <v>2</v>
      </c>
      <c r="B14" s="874" t="s">
        <v>90</v>
      </c>
      <c r="C14" s="875"/>
      <c r="D14" s="875"/>
      <c r="E14" s="876"/>
      <c r="F14" s="78" t="s">
        <v>40</v>
      </c>
      <c r="G14" s="78">
        <v>9500</v>
      </c>
      <c r="H14" s="5"/>
      <c r="I14" s="8">
        <f aca="true" t="shared" si="27" ref="I14:I68">G14*H14</f>
        <v>0</v>
      </c>
      <c r="J14" s="5"/>
      <c r="K14" s="8">
        <f t="shared" si="0"/>
        <v>0</v>
      </c>
      <c r="L14" s="5"/>
      <c r="M14" s="8">
        <f t="shared" si="1"/>
        <v>0</v>
      </c>
      <c r="N14" s="5"/>
      <c r="O14" s="127">
        <f t="shared" si="2"/>
        <v>0</v>
      </c>
      <c r="P14" s="5"/>
      <c r="Q14" s="8">
        <f t="shared" si="3"/>
        <v>0</v>
      </c>
      <c r="R14" s="5"/>
      <c r="S14" s="8">
        <f t="shared" si="4"/>
        <v>0</v>
      </c>
      <c r="T14" s="5"/>
      <c r="U14" s="8">
        <f t="shared" si="5"/>
        <v>0</v>
      </c>
      <c r="V14" s="5"/>
      <c r="W14" s="8">
        <f t="shared" si="6"/>
        <v>0</v>
      </c>
      <c r="X14" s="5"/>
      <c r="Y14" s="8">
        <f t="shared" si="7"/>
        <v>0</v>
      </c>
      <c r="Z14" s="5"/>
      <c r="AA14" s="8">
        <f t="shared" si="8"/>
        <v>0</v>
      </c>
      <c r="AB14" s="8"/>
      <c r="AC14" s="8">
        <f t="shared" si="9"/>
        <v>0</v>
      </c>
      <c r="AD14" s="5"/>
      <c r="AE14" s="8">
        <f t="shared" si="10"/>
        <v>0</v>
      </c>
      <c r="AF14" s="5"/>
      <c r="AG14" s="8">
        <f t="shared" si="11"/>
        <v>0</v>
      </c>
      <c r="AH14" s="5"/>
      <c r="AI14" s="8">
        <f t="shared" si="12"/>
        <v>0</v>
      </c>
      <c r="AJ14" s="5"/>
      <c r="AK14" s="8">
        <f t="shared" si="13"/>
        <v>0</v>
      </c>
      <c r="AL14" s="5"/>
      <c r="AM14" s="8">
        <f t="shared" si="14"/>
        <v>0</v>
      </c>
      <c r="AN14" s="5"/>
      <c r="AO14" s="8">
        <f t="shared" si="15"/>
        <v>0</v>
      </c>
      <c r="AP14" s="5"/>
      <c r="AQ14" s="8">
        <f t="shared" si="16"/>
        <v>0</v>
      </c>
      <c r="AR14" s="5"/>
      <c r="AS14" s="8">
        <f t="shared" si="17"/>
        <v>0</v>
      </c>
      <c r="AT14" s="5"/>
      <c r="AU14" s="8">
        <f t="shared" si="18"/>
        <v>0</v>
      </c>
      <c r="AV14" s="5"/>
      <c r="AW14" s="8">
        <f t="shared" si="19"/>
        <v>0</v>
      </c>
      <c r="AX14" s="5"/>
      <c r="AY14" s="8">
        <f t="shared" si="20"/>
        <v>0</v>
      </c>
      <c r="AZ14" s="5"/>
      <c r="BA14" s="8">
        <f t="shared" si="21"/>
        <v>0</v>
      </c>
      <c r="BB14" s="5"/>
      <c r="BC14" s="8">
        <f t="shared" si="22"/>
        <v>0</v>
      </c>
      <c r="BD14" s="5"/>
      <c r="BE14" s="8">
        <f t="shared" si="23"/>
        <v>0</v>
      </c>
      <c r="BF14" s="5"/>
      <c r="BG14" s="8">
        <f t="shared" si="24"/>
        <v>0</v>
      </c>
      <c r="BH14" s="5"/>
      <c r="BI14" s="8">
        <f t="shared" si="25"/>
        <v>0</v>
      </c>
      <c r="BJ14" s="8"/>
      <c r="BK14" s="8">
        <f t="shared" si="26"/>
        <v>0</v>
      </c>
      <c r="BL14" s="179">
        <f aca="true" t="shared" si="28" ref="BL14:BL71">H14+J14+L14+N14+P14+R14+T14+V14+X14+Z14+AB14+AD14+AF14+AH14+AJ14+AL14+AN14+AP14+AR14+AT14+AV14+AX14+AZ14+BB14+BD14+BF14+BH14+BJ14</f>
        <v>0</v>
      </c>
      <c r="BM14" s="179">
        <f aca="true" t="shared" si="29" ref="BM14:BM71">I14+K14+M14+O14+Q14+S14+U14+W14+Y14+AA14+AC14+AE14+AG14+AI14+AK14+AM14+AO14+AQ14+AS14+AU14+AW14+AY14+BA14+BC14+BE14+BG14+BI14+BK14</f>
        <v>0</v>
      </c>
      <c r="BN14" s="47"/>
      <c r="BO14" s="47"/>
      <c r="BP14" s="47"/>
    </row>
    <row r="15" spans="1:68" ht="16.5" customHeight="1">
      <c r="A15" s="153">
        <v>3</v>
      </c>
      <c r="B15" s="871" t="s">
        <v>143</v>
      </c>
      <c r="C15" s="875"/>
      <c r="D15" s="875"/>
      <c r="E15" s="876"/>
      <c r="F15" s="78" t="s">
        <v>41</v>
      </c>
      <c r="G15" s="78">
        <v>350</v>
      </c>
      <c r="H15" s="5"/>
      <c r="I15" s="8">
        <f t="shared" si="27"/>
        <v>0</v>
      </c>
      <c r="J15" s="5"/>
      <c r="K15" s="8">
        <f t="shared" si="0"/>
        <v>0</v>
      </c>
      <c r="L15" s="5"/>
      <c r="M15" s="8">
        <f t="shared" si="1"/>
        <v>0</v>
      </c>
      <c r="N15" s="5"/>
      <c r="O15" s="127">
        <f t="shared" si="2"/>
        <v>0</v>
      </c>
      <c r="P15" s="5"/>
      <c r="Q15" s="8">
        <f t="shared" si="3"/>
        <v>0</v>
      </c>
      <c r="R15" s="5"/>
      <c r="S15" s="8">
        <f t="shared" si="4"/>
        <v>0</v>
      </c>
      <c r="T15" s="5"/>
      <c r="U15" s="8">
        <f t="shared" si="5"/>
        <v>0</v>
      </c>
      <c r="V15" s="5"/>
      <c r="W15" s="8">
        <f t="shared" si="6"/>
        <v>0</v>
      </c>
      <c r="X15" s="5"/>
      <c r="Y15" s="8">
        <f t="shared" si="7"/>
        <v>0</v>
      </c>
      <c r="Z15" s="5"/>
      <c r="AA15" s="8">
        <f t="shared" si="8"/>
        <v>0</v>
      </c>
      <c r="AB15" s="8"/>
      <c r="AC15" s="8">
        <f t="shared" si="9"/>
        <v>0</v>
      </c>
      <c r="AD15" s="5"/>
      <c r="AE15" s="8">
        <f t="shared" si="10"/>
        <v>0</v>
      </c>
      <c r="AF15" s="5"/>
      <c r="AG15" s="8">
        <f t="shared" si="11"/>
        <v>0</v>
      </c>
      <c r="AH15" s="5"/>
      <c r="AI15" s="8">
        <f t="shared" si="12"/>
        <v>0</v>
      </c>
      <c r="AJ15" s="5"/>
      <c r="AK15" s="8">
        <f t="shared" si="13"/>
        <v>0</v>
      </c>
      <c r="AL15" s="5"/>
      <c r="AM15" s="8">
        <f t="shared" si="14"/>
        <v>0</v>
      </c>
      <c r="AN15" s="5"/>
      <c r="AO15" s="8">
        <f t="shared" si="15"/>
        <v>0</v>
      </c>
      <c r="AP15" s="5"/>
      <c r="AQ15" s="8">
        <f t="shared" si="16"/>
        <v>0</v>
      </c>
      <c r="AR15" s="5"/>
      <c r="AS15" s="8">
        <f t="shared" si="17"/>
        <v>0</v>
      </c>
      <c r="AT15" s="5"/>
      <c r="AU15" s="8">
        <f t="shared" si="18"/>
        <v>0</v>
      </c>
      <c r="AV15" s="5"/>
      <c r="AW15" s="8">
        <f t="shared" si="19"/>
        <v>0</v>
      </c>
      <c r="AX15" s="5"/>
      <c r="AY15" s="8">
        <f t="shared" si="20"/>
        <v>0</v>
      </c>
      <c r="AZ15" s="5"/>
      <c r="BA15" s="8">
        <f t="shared" si="21"/>
        <v>0</v>
      </c>
      <c r="BB15" s="5"/>
      <c r="BC15" s="8">
        <f t="shared" si="22"/>
        <v>0</v>
      </c>
      <c r="BD15" s="5"/>
      <c r="BE15" s="8">
        <f t="shared" si="23"/>
        <v>0</v>
      </c>
      <c r="BF15" s="5"/>
      <c r="BG15" s="8">
        <f t="shared" si="24"/>
        <v>0</v>
      </c>
      <c r="BH15" s="5"/>
      <c r="BI15" s="8">
        <f t="shared" si="25"/>
        <v>0</v>
      </c>
      <c r="BJ15" s="8"/>
      <c r="BK15" s="8">
        <f t="shared" si="26"/>
        <v>0</v>
      </c>
      <c r="BL15" s="179">
        <f t="shared" si="28"/>
        <v>0</v>
      </c>
      <c r="BM15" s="179">
        <f t="shared" si="29"/>
        <v>0</v>
      </c>
      <c r="BN15" s="47"/>
      <c r="BO15" s="47"/>
      <c r="BP15" s="47"/>
    </row>
    <row r="16" spans="1:68" ht="15" customHeight="1">
      <c r="A16" s="153">
        <v>4</v>
      </c>
      <c r="B16" s="874" t="s">
        <v>352</v>
      </c>
      <c r="C16" s="872"/>
      <c r="D16" s="872"/>
      <c r="E16" s="873"/>
      <c r="F16" s="78" t="s">
        <v>41</v>
      </c>
      <c r="G16" s="78">
        <v>1600</v>
      </c>
      <c r="H16" s="5"/>
      <c r="I16" s="8">
        <f t="shared" si="27"/>
        <v>0</v>
      </c>
      <c r="J16" s="5"/>
      <c r="K16" s="8">
        <f t="shared" si="0"/>
        <v>0</v>
      </c>
      <c r="L16" s="5"/>
      <c r="M16" s="8">
        <f t="shared" si="1"/>
        <v>0</v>
      </c>
      <c r="N16" s="5"/>
      <c r="O16" s="127">
        <f t="shared" si="2"/>
        <v>0</v>
      </c>
      <c r="P16" s="5"/>
      <c r="Q16" s="8">
        <f t="shared" si="3"/>
        <v>0</v>
      </c>
      <c r="R16" s="5"/>
      <c r="S16" s="8">
        <f t="shared" si="4"/>
        <v>0</v>
      </c>
      <c r="T16" s="5"/>
      <c r="U16" s="8">
        <f t="shared" si="5"/>
        <v>0</v>
      </c>
      <c r="V16" s="5"/>
      <c r="W16" s="8">
        <f t="shared" si="6"/>
        <v>0</v>
      </c>
      <c r="X16" s="5"/>
      <c r="Y16" s="8">
        <f t="shared" si="7"/>
        <v>0</v>
      </c>
      <c r="Z16" s="5"/>
      <c r="AA16" s="8">
        <f t="shared" si="8"/>
        <v>0</v>
      </c>
      <c r="AB16" s="8"/>
      <c r="AC16" s="8">
        <f t="shared" si="9"/>
        <v>0</v>
      </c>
      <c r="AD16" s="5"/>
      <c r="AE16" s="8">
        <f t="shared" si="10"/>
        <v>0</v>
      </c>
      <c r="AF16" s="5"/>
      <c r="AG16" s="8">
        <f t="shared" si="11"/>
        <v>0</v>
      </c>
      <c r="AH16" s="5"/>
      <c r="AI16" s="8">
        <f t="shared" si="12"/>
        <v>0</v>
      </c>
      <c r="AJ16" s="5"/>
      <c r="AK16" s="8">
        <f t="shared" si="13"/>
        <v>0</v>
      </c>
      <c r="AL16" s="5"/>
      <c r="AM16" s="8">
        <f t="shared" si="14"/>
        <v>0</v>
      </c>
      <c r="AN16" s="5"/>
      <c r="AO16" s="8">
        <f t="shared" si="15"/>
        <v>0</v>
      </c>
      <c r="AP16" s="5"/>
      <c r="AQ16" s="8">
        <f t="shared" si="16"/>
        <v>0</v>
      </c>
      <c r="AR16" s="5"/>
      <c r="AS16" s="8">
        <f t="shared" si="17"/>
        <v>0</v>
      </c>
      <c r="AT16" s="5"/>
      <c r="AU16" s="8">
        <f t="shared" si="18"/>
        <v>0</v>
      </c>
      <c r="AV16" s="5"/>
      <c r="AW16" s="8">
        <f t="shared" si="19"/>
        <v>0</v>
      </c>
      <c r="AX16" s="5"/>
      <c r="AY16" s="8">
        <f t="shared" si="20"/>
        <v>0</v>
      </c>
      <c r="AZ16" s="5"/>
      <c r="BA16" s="8">
        <f t="shared" si="21"/>
        <v>0</v>
      </c>
      <c r="BB16" s="5"/>
      <c r="BC16" s="8">
        <f t="shared" si="22"/>
        <v>0</v>
      </c>
      <c r="BD16" s="5"/>
      <c r="BE16" s="8">
        <f t="shared" si="23"/>
        <v>0</v>
      </c>
      <c r="BF16" s="5"/>
      <c r="BG16" s="8">
        <f t="shared" si="24"/>
        <v>0</v>
      </c>
      <c r="BH16" s="5"/>
      <c r="BI16" s="8">
        <f t="shared" si="25"/>
        <v>0</v>
      </c>
      <c r="BJ16" s="8"/>
      <c r="BK16" s="8">
        <f t="shared" si="26"/>
        <v>0</v>
      </c>
      <c r="BL16" s="179">
        <f t="shared" si="28"/>
        <v>0</v>
      </c>
      <c r="BM16" s="179">
        <f t="shared" si="29"/>
        <v>0</v>
      </c>
      <c r="BN16" s="47"/>
      <c r="BO16" s="47"/>
      <c r="BP16" s="47"/>
    </row>
    <row r="17" spans="1:65" s="47" customFormat="1" ht="18" customHeight="1">
      <c r="A17" s="153">
        <v>5</v>
      </c>
      <c r="B17" s="874" t="s">
        <v>308</v>
      </c>
      <c r="C17" s="872"/>
      <c r="D17" s="872"/>
      <c r="E17" s="873"/>
      <c r="F17" s="78" t="s">
        <v>343</v>
      </c>
      <c r="G17" s="78">
        <v>1550</v>
      </c>
      <c r="H17" s="5"/>
      <c r="I17" s="8">
        <f t="shared" si="27"/>
        <v>0</v>
      </c>
      <c r="J17" s="5"/>
      <c r="K17" s="8">
        <f t="shared" si="0"/>
        <v>0</v>
      </c>
      <c r="L17" s="5"/>
      <c r="M17" s="8">
        <f t="shared" si="1"/>
        <v>0</v>
      </c>
      <c r="N17" s="5"/>
      <c r="O17" s="127">
        <f t="shared" si="2"/>
        <v>0</v>
      </c>
      <c r="P17" s="5"/>
      <c r="Q17" s="8">
        <f t="shared" si="3"/>
        <v>0</v>
      </c>
      <c r="R17" s="5"/>
      <c r="S17" s="8">
        <f t="shared" si="4"/>
        <v>0</v>
      </c>
      <c r="T17" s="5"/>
      <c r="U17" s="8">
        <f t="shared" si="5"/>
        <v>0</v>
      </c>
      <c r="V17" s="5"/>
      <c r="W17" s="8">
        <f t="shared" si="6"/>
        <v>0</v>
      </c>
      <c r="X17" s="5"/>
      <c r="Y17" s="8">
        <f t="shared" si="7"/>
        <v>0</v>
      </c>
      <c r="Z17" s="5"/>
      <c r="AA17" s="8">
        <f t="shared" si="8"/>
        <v>0</v>
      </c>
      <c r="AB17" s="8"/>
      <c r="AC17" s="8">
        <f t="shared" si="9"/>
        <v>0</v>
      </c>
      <c r="AD17" s="5"/>
      <c r="AE17" s="8">
        <f t="shared" si="10"/>
        <v>0</v>
      </c>
      <c r="AF17" s="5"/>
      <c r="AG17" s="8">
        <f t="shared" si="11"/>
        <v>0</v>
      </c>
      <c r="AH17" s="5"/>
      <c r="AI17" s="8">
        <f t="shared" si="12"/>
        <v>0</v>
      </c>
      <c r="AJ17" s="5"/>
      <c r="AK17" s="8">
        <f t="shared" si="13"/>
        <v>0</v>
      </c>
      <c r="AL17" s="5"/>
      <c r="AM17" s="8">
        <f t="shared" si="14"/>
        <v>0</v>
      </c>
      <c r="AN17" s="5"/>
      <c r="AO17" s="8">
        <f t="shared" si="15"/>
        <v>0</v>
      </c>
      <c r="AP17" s="5"/>
      <c r="AQ17" s="8">
        <f t="shared" si="16"/>
        <v>0</v>
      </c>
      <c r="AR17" s="5"/>
      <c r="AS17" s="8">
        <f t="shared" si="17"/>
        <v>0</v>
      </c>
      <c r="AT17" s="5"/>
      <c r="AU17" s="8">
        <f t="shared" si="18"/>
        <v>0</v>
      </c>
      <c r="AV17" s="5"/>
      <c r="AW17" s="8">
        <f t="shared" si="19"/>
        <v>0</v>
      </c>
      <c r="AX17" s="5"/>
      <c r="AY17" s="8">
        <f t="shared" si="20"/>
        <v>0</v>
      </c>
      <c r="AZ17" s="5"/>
      <c r="BA17" s="8">
        <f t="shared" si="21"/>
        <v>0</v>
      </c>
      <c r="BB17" s="5"/>
      <c r="BC17" s="8">
        <f t="shared" si="22"/>
        <v>0</v>
      </c>
      <c r="BD17" s="5"/>
      <c r="BE17" s="8">
        <f t="shared" si="23"/>
        <v>0</v>
      </c>
      <c r="BF17" s="5"/>
      <c r="BG17" s="8">
        <f t="shared" si="24"/>
        <v>0</v>
      </c>
      <c r="BH17" s="5"/>
      <c r="BI17" s="8">
        <f t="shared" si="25"/>
        <v>0</v>
      </c>
      <c r="BJ17" s="8"/>
      <c r="BK17" s="8">
        <f t="shared" si="26"/>
        <v>0</v>
      </c>
      <c r="BL17" s="179">
        <f t="shared" si="28"/>
        <v>0</v>
      </c>
      <c r="BM17" s="179">
        <f t="shared" si="29"/>
        <v>0</v>
      </c>
    </row>
    <row r="18" spans="1:68" ht="15" customHeight="1">
      <c r="A18" s="153">
        <v>6</v>
      </c>
      <c r="B18" s="871" t="s">
        <v>309</v>
      </c>
      <c r="C18" s="872"/>
      <c r="D18" s="872"/>
      <c r="E18" s="873"/>
      <c r="F18" s="78" t="s">
        <v>91</v>
      </c>
      <c r="G18" s="78">
        <v>560</v>
      </c>
      <c r="H18" s="5"/>
      <c r="I18" s="8">
        <f t="shared" si="27"/>
        <v>0</v>
      </c>
      <c r="J18" s="5"/>
      <c r="K18" s="8">
        <f t="shared" si="0"/>
        <v>0</v>
      </c>
      <c r="L18" s="5"/>
      <c r="M18" s="8">
        <f t="shared" si="1"/>
        <v>0</v>
      </c>
      <c r="N18" s="5"/>
      <c r="O18" s="127">
        <f t="shared" si="2"/>
        <v>0</v>
      </c>
      <c r="P18" s="5"/>
      <c r="Q18" s="8">
        <f t="shared" si="3"/>
        <v>0</v>
      </c>
      <c r="R18" s="5"/>
      <c r="S18" s="8">
        <f t="shared" si="4"/>
        <v>0</v>
      </c>
      <c r="T18" s="5"/>
      <c r="U18" s="8">
        <f t="shared" si="5"/>
        <v>0</v>
      </c>
      <c r="V18" s="5"/>
      <c r="W18" s="8">
        <f t="shared" si="6"/>
        <v>0</v>
      </c>
      <c r="X18" s="5"/>
      <c r="Y18" s="8">
        <f t="shared" si="7"/>
        <v>0</v>
      </c>
      <c r="Z18" s="5"/>
      <c r="AA18" s="8">
        <f t="shared" si="8"/>
        <v>0</v>
      </c>
      <c r="AB18" s="8"/>
      <c r="AC18" s="8">
        <f t="shared" si="9"/>
        <v>0</v>
      </c>
      <c r="AD18" s="5"/>
      <c r="AE18" s="8">
        <f t="shared" si="10"/>
        <v>0</v>
      </c>
      <c r="AF18" s="5"/>
      <c r="AG18" s="8">
        <f t="shared" si="11"/>
        <v>0</v>
      </c>
      <c r="AH18" s="5"/>
      <c r="AI18" s="8">
        <f t="shared" si="12"/>
        <v>0</v>
      </c>
      <c r="AJ18" s="5"/>
      <c r="AK18" s="8">
        <f t="shared" si="13"/>
        <v>0</v>
      </c>
      <c r="AL18" s="5"/>
      <c r="AM18" s="8">
        <f t="shared" si="14"/>
        <v>0</v>
      </c>
      <c r="AN18" s="5"/>
      <c r="AO18" s="8">
        <f t="shared" si="15"/>
        <v>0</v>
      </c>
      <c r="AP18" s="5"/>
      <c r="AQ18" s="8">
        <f t="shared" si="16"/>
        <v>0</v>
      </c>
      <c r="AR18" s="5"/>
      <c r="AS18" s="8">
        <f t="shared" si="17"/>
        <v>0</v>
      </c>
      <c r="AT18" s="5"/>
      <c r="AU18" s="8">
        <f t="shared" si="18"/>
        <v>0</v>
      </c>
      <c r="AV18" s="5"/>
      <c r="AW18" s="8">
        <f t="shared" si="19"/>
        <v>0</v>
      </c>
      <c r="AX18" s="5"/>
      <c r="AY18" s="8">
        <f t="shared" si="20"/>
        <v>0</v>
      </c>
      <c r="AZ18" s="5"/>
      <c r="BA18" s="8">
        <f t="shared" si="21"/>
        <v>0</v>
      </c>
      <c r="BB18" s="5"/>
      <c r="BC18" s="8">
        <f t="shared" si="22"/>
        <v>0</v>
      </c>
      <c r="BD18" s="5"/>
      <c r="BE18" s="8">
        <f t="shared" si="23"/>
        <v>0</v>
      </c>
      <c r="BF18" s="5"/>
      <c r="BG18" s="8">
        <f t="shared" si="24"/>
        <v>0</v>
      </c>
      <c r="BH18" s="5"/>
      <c r="BI18" s="8">
        <f t="shared" si="25"/>
        <v>0</v>
      </c>
      <c r="BJ18" s="8"/>
      <c r="BK18" s="8">
        <f t="shared" si="26"/>
        <v>0</v>
      </c>
      <c r="BL18" s="179">
        <f t="shared" si="28"/>
        <v>0</v>
      </c>
      <c r="BM18" s="179">
        <f t="shared" si="29"/>
        <v>0</v>
      </c>
      <c r="BN18" s="47"/>
      <c r="BO18" s="47"/>
      <c r="BP18" s="47"/>
    </row>
    <row r="19" spans="1:68" ht="18" customHeight="1">
      <c r="A19" s="153">
        <v>7</v>
      </c>
      <c r="B19" s="871" t="s">
        <v>142</v>
      </c>
      <c r="C19" s="872"/>
      <c r="D19" s="872"/>
      <c r="E19" s="873"/>
      <c r="F19" s="78" t="s">
        <v>41</v>
      </c>
      <c r="G19" s="78">
        <v>450</v>
      </c>
      <c r="H19" s="5"/>
      <c r="I19" s="8">
        <f t="shared" si="27"/>
        <v>0</v>
      </c>
      <c r="J19" s="5">
        <v>50</v>
      </c>
      <c r="K19" s="8">
        <f t="shared" si="0"/>
        <v>22500</v>
      </c>
      <c r="L19" s="5"/>
      <c r="M19" s="8">
        <f t="shared" si="1"/>
        <v>0</v>
      </c>
      <c r="N19" s="5"/>
      <c r="O19" s="127">
        <f t="shared" si="2"/>
        <v>0</v>
      </c>
      <c r="P19" s="5"/>
      <c r="Q19" s="8">
        <f t="shared" si="3"/>
        <v>0</v>
      </c>
      <c r="R19" s="5"/>
      <c r="S19" s="8">
        <f t="shared" si="4"/>
        <v>0</v>
      </c>
      <c r="T19" s="5"/>
      <c r="U19" s="8">
        <f t="shared" si="5"/>
        <v>0</v>
      </c>
      <c r="V19" s="5"/>
      <c r="W19" s="8">
        <f t="shared" si="6"/>
        <v>0</v>
      </c>
      <c r="X19" s="5"/>
      <c r="Y19" s="8">
        <f t="shared" si="7"/>
        <v>0</v>
      </c>
      <c r="Z19" s="5"/>
      <c r="AA19" s="8">
        <f t="shared" si="8"/>
        <v>0</v>
      </c>
      <c r="AB19" s="8"/>
      <c r="AC19" s="8">
        <f t="shared" si="9"/>
        <v>0</v>
      </c>
      <c r="AD19" s="5"/>
      <c r="AE19" s="8">
        <f t="shared" si="10"/>
        <v>0</v>
      </c>
      <c r="AF19" s="5"/>
      <c r="AG19" s="8">
        <f t="shared" si="11"/>
        <v>0</v>
      </c>
      <c r="AH19" s="5"/>
      <c r="AI19" s="8">
        <f t="shared" si="12"/>
        <v>0</v>
      </c>
      <c r="AJ19" s="5"/>
      <c r="AK19" s="8">
        <f t="shared" si="13"/>
        <v>0</v>
      </c>
      <c r="AL19" s="5"/>
      <c r="AM19" s="8">
        <f t="shared" si="14"/>
        <v>0</v>
      </c>
      <c r="AN19" s="5"/>
      <c r="AO19" s="8">
        <f t="shared" si="15"/>
        <v>0</v>
      </c>
      <c r="AP19" s="5"/>
      <c r="AQ19" s="8">
        <f t="shared" si="16"/>
        <v>0</v>
      </c>
      <c r="AR19" s="5"/>
      <c r="AS19" s="8">
        <f t="shared" si="17"/>
        <v>0</v>
      </c>
      <c r="AT19" s="5"/>
      <c r="AU19" s="8">
        <f t="shared" si="18"/>
        <v>0</v>
      </c>
      <c r="AV19" s="5"/>
      <c r="AW19" s="8">
        <f t="shared" si="19"/>
        <v>0</v>
      </c>
      <c r="AX19" s="5"/>
      <c r="AY19" s="8">
        <f t="shared" si="20"/>
        <v>0</v>
      </c>
      <c r="AZ19" s="5"/>
      <c r="BA19" s="8">
        <f t="shared" si="21"/>
        <v>0</v>
      </c>
      <c r="BB19" s="5"/>
      <c r="BC19" s="8">
        <f t="shared" si="22"/>
        <v>0</v>
      </c>
      <c r="BD19" s="5"/>
      <c r="BE19" s="8">
        <f t="shared" si="23"/>
        <v>0</v>
      </c>
      <c r="BF19" s="5"/>
      <c r="BG19" s="8">
        <f t="shared" si="24"/>
        <v>0</v>
      </c>
      <c r="BH19" s="5"/>
      <c r="BI19" s="8">
        <f t="shared" si="25"/>
        <v>0</v>
      </c>
      <c r="BJ19" s="8"/>
      <c r="BK19" s="8">
        <f t="shared" si="26"/>
        <v>0</v>
      </c>
      <c r="BL19" s="179">
        <f t="shared" si="28"/>
        <v>50</v>
      </c>
      <c r="BM19" s="179">
        <f t="shared" si="29"/>
        <v>22500</v>
      </c>
      <c r="BN19" s="47"/>
      <c r="BO19" s="47"/>
      <c r="BP19" s="47"/>
    </row>
    <row r="20" spans="1:68" ht="18.75" customHeight="1" thickBot="1">
      <c r="A20" s="153">
        <v>8</v>
      </c>
      <c r="B20" s="900" t="s">
        <v>310</v>
      </c>
      <c r="C20" s="901"/>
      <c r="D20" s="901"/>
      <c r="E20" s="902"/>
      <c r="F20" s="78" t="s">
        <v>41</v>
      </c>
      <c r="G20" s="78">
        <v>1350</v>
      </c>
      <c r="H20" s="5"/>
      <c r="I20" s="8">
        <f t="shared" si="27"/>
        <v>0</v>
      </c>
      <c r="J20" s="5"/>
      <c r="K20" s="8">
        <f t="shared" si="0"/>
        <v>0</v>
      </c>
      <c r="L20" s="5"/>
      <c r="M20" s="8">
        <f t="shared" si="1"/>
        <v>0</v>
      </c>
      <c r="N20" s="5"/>
      <c r="O20" s="127">
        <f t="shared" si="2"/>
        <v>0</v>
      </c>
      <c r="P20" s="5"/>
      <c r="Q20" s="8">
        <f t="shared" si="3"/>
        <v>0</v>
      </c>
      <c r="R20" s="5"/>
      <c r="S20" s="8">
        <f t="shared" si="4"/>
        <v>0</v>
      </c>
      <c r="T20" s="5"/>
      <c r="U20" s="8">
        <f t="shared" si="5"/>
        <v>0</v>
      </c>
      <c r="V20" s="5"/>
      <c r="W20" s="8">
        <f t="shared" si="6"/>
        <v>0</v>
      </c>
      <c r="X20" s="5"/>
      <c r="Y20" s="8">
        <f t="shared" si="7"/>
        <v>0</v>
      </c>
      <c r="Z20" s="5"/>
      <c r="AA20" s="8">
        <f t="shared" si="8"/>
        <v>0</v>
      </c>
      <c r="AB20" s="8"/>
      <c r="AC20" s="8">
        <f t="shared" si="9"/>
        <v>0</v>
      </c>
      <c r="AD20" s="5"/>
      <c r="AE20" s="8">
        <f t="shared" si="10"/>
        <v>0</v>
      </c>
      <c r="AF20" s="5"/>
      <c r="AG20" s="8">
        <f t="shared" si="11"/>
        <v>0</v>
      </c>
      <c r="AH20" s="5"/>
      <c r="AI20" s="8">
        <f t="shared" si="12"/>
        <v>0</v>
      </c>
      <c r="AJ20" s="5"/>
      <c r="AK20" s="8">
        <f t="shared" si="13"/>
        <v>0</v>
      </c>
      <c r="AL20" s="5"/>
      <c r="AM20" s="8">
        <f t="shared" si="14"/>
        <v>0</v>
      </c>
      <c r="AN20" s="5"/>
      <c r="AO20" s="8">
        <f t="shared" si="15"/>
        <v>0</v>
      </c>
      <c r="AP20" s="5"/>
      <c r="AQ20" s="8">
        <f t="shared" si="16"/>
        <v>0</v>
      </c>
      <c r="AR20" s="5"/>
      <c r="AS20" s="8">
        <f t="shared" si="17"/>
        <v>0</v>
      </c>
      <c r="AT20" s="5"/>
      <c r="AU20" s="8">
        <f t="shared" si="18"/>
        <v>0</v>
      </c>
      <c r="AV20" s="5"/>
      <c r="AW20" s="8">
        <f t="shared" si="19"/>
        <v>0</v>
      </c>
      <c r="AX20" s="5"/>
      <c r="AY20" s="8">
        <f t="shared" si="20"/>
        <v>0</v>
      </c>
      <c r="AZ20" s="5"/>
      <c r="BA20" s="8">
        <f t="shared" si="21"/>
        <v>0</v>
      </c>
      <c r="BB20" s="5"/>
      <c r="BC20" s="8">
        <f t="shared" si="22"/>
        <v>0</v>
      </c>
      <c r="BD20" s="5"/>
      <c r="BE20" s="8">
        <f t="shared" si="23"/>
        <v>0</v>
      </c>
      <c r="BF20" s="5"/>
      <c r="BG20" s="8">
        <f t="shared" si="24"/>
        <v>0</v>
      </c>
      <c r="BH20" s="5"/>
      <c r="BI20" s="8">
        <f t="shared" si="25"/>
        <v>0</v>
      </c>
      <c r="BJ20" s="8"/>
      <c r="BK20" s="8">
        <f t="shared" si="26"/>
        <v>0</v>
      </c>
      <c r="BL20" s="179">
        <f t="shared" si="28"/>
        <v>0</v>
      </c>
      <c r="BM20" s="179">
        <f t="shared" si="29"/>
        <v>0</v>
      </c>
      <c r="BN20" s="47"/>
      <c r="BO20" s="47"/>
      <c r="BP20" s="47"/>
    </row>
    <row r="21" spans="1:68" ht="14.25" customHeight="1" thickBot="1">
      <c r="A21" s="288"/>
      <c r="B21" s="884" t="s">
        <v>43</v>
      </c>
      <c r="C21" s="885"/>
      <c r="D21" s="885"/>
      <c r="E21" s="886"/>
      <c r="F21" s="210"/>
      <c r="G21" s="78"/>
      <c r="H21" s="5"/>
      <c r="I21" s="8">
        <f t="shared" si="27"/>
        <v>0</v>
      </c>
      <c r="J21" s="5"/>
      <c r="K21" s="8">
        <f t="shared" si="0"/>
        <v>0</v>
      </c>
      <c r="L21" s="5"/>
      <c r="M21" s="8">
        <f t="shared" si="1"/>
        <v>0</v>
      </c>
      <c r="N21" s="5"/>
      <c r="O21" s="127">
        <f t="shared" si="2"/>
        <v>0</v>
      </c>
      <c r="P21" s="5"/>
      <c r="Q21" s="8">
        <f t="shared" si="3"/>
        <v>0</v>
      </c>
      <c r="R21" s="5"/>
      <c r="S21" s="8">
        <f t="shared" si="4"/>
        <v>0</v>
      </c>
      <c r="T21" s="5"/>
      <c r="U21" s="8">
        <f t="shared" si="5"/>
        <v>0</v>
      </c>
      <c r="V21" s="5"/>
      <c r="W21" s="8">
        <f t="shared" si="6"/>
        <v>0</v>
      </c>
      <c r="X21" s="5"/>
      <c r="Y21" s="8">
        <f t="shared" si="7"/>
        <v>0</v>
      </c>
      <c r="Z21" s="5"/>
      <c r="AA21" s="8">
        <f t="shared" si="8"/>
        <v>0</v>
      </c>
      <c r="AB21" s="8"/>
      <c r="AC21" s="8">
        <f t="shared" si="9"/>
        <v>0</v>
      </c>
      <c r="AD21" s="5"/>
      <c r="AE21" s="8">
        <f t="shared" si="10"/>
        <v>0</v>
      </c>
      <c r="AF21" s="5"/>
      <c r="AG21" s="8">
        <f t="shared" si="11"/>
        <v>0</v>
      </c>
      <c r="AH21" s="5"/>
      <c r="AI21" s="8">
        <f t="shared" si="12"/>
        <v>0</v>
      </c>
      <c r="AJ21" s="5"/>
      <c r="AK21" s="8">
        <f t="shared" si="13"/>
        <v>0</v>
      </c>
      <c r="AL21" s="5"/>
      <c r="AM21" s="8">
        <f t="shared" si="14"/>
        <v>0</v>
      </c>
      <c r="AN21" s="5"/>
      <c r="AO21" s="8">
        <f t="shared" si="15"/>
        <v>0</v>
      </c>
      <c r="AP21" s="5"/>
      <c r="AQ21" s="8">
        <f t="shared" si="16"/>
        <v>0</v>
      </c>
      <c r="AR21" s="5"/>
      <c r="AS21" s="8">
        <f t="shared" si="17"/>
        <v>0</v>
      </c>
      <c r="AT21" s="5"/>
      <c r="AU21" s="8">
        <f t="shared" si="18"/>
        <v>0</v>
      </c>
      <c r="AV21" s="5"/>
      <c r="AW21" s="8">
        <f t="shared" si="19"/>
        <v>0</v>
      </c>
      <c r="AX21" s="5"/>
      <c r="AY21" s="8">
        <f t="shared" si="20"/>
        <v>0</v>
      </c>
      <c r="AZ21" s="5"/>
      <c r="BA21" s="8">
        <f t="shared" si="21"/>
        <v>0</v>
      </c>
      <c r="BB21" s="5"/>
      <c r="BC21" s="8">
        <f t="shared" si="22"/>
        <v>0</v>
      </c>
      <c r="BD21" s="5"/>
      <c r="BE21" s="8">
        <f t="shared" si="23"/>
        <v>0</v>
      </c>
      <c r="BF21" s="5"/>
      <c r="BG21" s="8">
        <f t="shared" si="24"/>
        <v>0</v>
      </c>
      <c r="BH21" s="5"/>
      <c r="BI21" s="8">
        <f t="shared" si="25"/>
        <v>0</v>
      </c>
      <c r="BJ21" s="8"/>
      <c r="BK21" s="8">
        <f t="shared" si="26"/>
        <v>0</v>
      </c>
      <c r="BL21" s="179">
        <f t="shared" si="28"/>
        <v>0</v>
      </c>
      <c r="BM21" s="179">
        <f t="shared" si="29"/>
        <v>0</v>
      </c>
      <c r="BN21" s="47"/>
      <c r="BO21" s="47"/>
      <c r="BP21" s="47"/>
    </row>
    <row r="22" spans="1:68" ht="15" customHeight="1">
      <c r="A22" s="153">
        <v>9</v>
      </c>
      <c r="B22" s="957" t="s">
        <v>121</v>
      </c>
      <c r="C22" s="958"/>
      <c r="D22" s="958"/>
      <c r="E22" s="959"/>
      <c r="F22" s="78" t="s">
        <v>42</v>
      </c>
      <c r="G22" s="78">
        <v>600</v>
      </c>
      <c r="H22" s="5"/>
      <c r="I22" s="8">
        <f t="shared" si="27"/>
        <v>0</v>
      </c>
      <c r="J22" s="5"/>
      <c r="K22" s="8">
        <f t="shared" si="0"/>
        <v>0</v>
      </c>
      <c r="L22" s="5"/>
      <c r="M22" s="8">
        <f t="shared" si="1"/>
        <v>0</v>
      </c>
      <c r="N22" s="5"/>
      <c r="O22" s="127">
        <f t="shared" si="2"/>
        <v>0</v>
      </c>
      <c r="P22" s="5"/>
      <c r="Q22" s="8">
        <f t="shared" si="3"/>
        <v>0</v>
      </c>
      <c r="R22" s="5"/>
      <c r="S22" s="8">
        <f t="shared" si="4"/>
        <v>0</v>
      </c>
      <c r="T22" s="5"/>
      <c r="U22" s="8">
        <f t="shared" si="5"/>
        <v>0</v>
      </c>
      <c r="V22" s="5"/>
      <c r="W22" s="8">
        <f t="shared" si="6"/>
        <v>0</v>
      </c>
      <c r="X22" s="5"/>
      <c r="Y22" s="8">
        <f t="shared" si="7"/>
        <v>0</v>
      </c>
      <c r="Z22" s="5"/>
      <c r="AA22" s="8">
        <f t="shared" si="8"/>
        <v>0</v>
      </c>
      <c r="AB22" s="8"/>
      <c r="AC22" s="8">
        <f t="shared" si="9"/>
        <v>0</v>
      </c>
      <c r="AD22" s="5"/>
      <c r="AE22" s="8">
        <f t="shared" si="10"/>
        <v>0</v>
      </c>
      <c r="AF22" s="5"/>
      <c r="AG22" s="8">
        <f t="shared" si="11"/>
        <v>0</v>
      </c>
      <c r="AH22" s="5"/>
      <c r="AI22" s="8">
        <f t="shared" si="12"/>
        <v>0</v>
      </c>
      <c r="AJ22" s="5"/>
      <c r="AK22" s="8">
        <f t="shared" si="13"/>
        <v>0</v>
      </c>
      <c r="AL22" s="5"/>
      <c r="AM22" s="8">
        <f t="shared" si="14"/>
        <v>0</v>
      </c>
      <c r="AN22" s="5"/>
      <c r="AO22" s="8">
        <f t="shared" si="15"/>
        <v>0</v>
      </c>
      <c r="AP22" s="5"/>
      <c r="AQ22" s="8">
        <f t="shared" si="16"/>
        <v>0</v>
      </c>
      <c r="AR22" s="5"/>
      <c r="AS22" s="8">
        <f t="shared" si="17"/>
        <v>0</v>
      </c>
      <c r="AT22" s="5"/>
      <c r="AU22" s="8">
        <f t="shared" si="18"/>
        <v>0</v>
      </c>
      <c r="AV22" s="5"/>
      <c r="AW22" s="8">
        <f t="shared" si="19"/>
        <v>0</v>
      </c>
      <c r="AX22" s="5"/>
      <c r="AY22" s="8">
        <f t="shared" si="20"/>
        <v>0</v>
      </c>
      <c r="AZ22" s="5"/>
      <c r="BA22" s="8">
        <f t="shared" si="21"/>
        <v>0</v>
      </c>
      <c r="BB22" s="5"/>
      <c r="BC22" s="8">
        <f t="shared" si="22"/>
        <v>0</v>
      </c>
      <c r="BD22" s="5"/>
      <c r="BE22" s="8">
        <f t="shared" si="23"/>
        <v>0</v>
      </c>
      <c r="BF22" s="5"/>
      <c r="BG22" s="8">
        <f t="shared" si="24"/>
        <v>0</v>
      </c>
      <c r="BH22" s="5"/>
      <c r="BI22" s="8">
        <f t="shared" si="25"/>
        <v>0</v>
      </c>
      <c r="BJ22" s="8"/>
      <c r="BK22" s="8">
        <f t="shared" si="26"/>
        <v>0</v>
      </c>
      <c r="BL22" s="179">
        <f t="shared" si="28"/>
        <v>0</v>
      </c>
      <c r="BM22" s="179">
        <f t="shared" si="29"/>
        <v>0</v>
      </c>
      <c r="BN22" s="47"/>
      <c r="BO22" s="47"/>
      <c r="BP22" s="47"/>
    </row>
    <row r="23" spans="1:68" ht="12.75" customHeight="1">
      <c r="A23" s="153">
        <v>10</v>
      </c>
      <c r="B23" s="871" t="s">
        <v>312</v>
      </c>
      <c r="C23" s="872"/>
      <c r="D23" s="872"/>
      <c r="E23" s="873"/>
      <c r="F23" s="78" t="s">
        <v>41</v>
      </c>
      <c r="G23" s="78">
        <v>4500</v>
      </c>
      <c r="H23" s="5"/>
      <c r="I23" s="8">
        <f t="shared" si="27"/>
        <v>0</v>
      </c>
      <c r="J23" s="5"/>
      <c r="K23" s="8">
        <f t="shared" si="0"/>
        <v>0</v>
      </c>
      <c r="L23" s="5"/>
      <c r="M23" s="8">
        <f t="shared" si="1"/>
        <v>0</v>
      </c>
      <c r="N23" s="5"/>
      <c r="O23" s="127">
        <f t="shared" si="2"/>
        <v>0</v>
      </c>
      <c r="P23" s="5"/>
      <c r="Q23" s="8">
        <f t="shared" si="3"/>
        <v>0</v>
      </c>
      <c r="R23" s="5"/>
      <c r="S23" s="8">
        <f t="shared" si="4"/>
        <v>0</v>
      </c>
      <c r="T23" s="5"/>
      <c r="U23" s="8">
        <f t="shared" si="5"/>
        <v>0</v>
      </c>
      <c r="V23" s="5"/>
      <c r="W23" s="8">
        <f t="shared" si="6"/>
        <v>0</v>
      </c>
      <c r="X23" s="5"/>
      <c r="Y23" s="8">
        <f t="shared" si="7"/>
        <v>0</v>
      </c>
      <c r="Z23" s="5"/>
      <c r="AA23" s="8">
        <f t="shared" si="8"/>
        <v>0</v>
      </c>
      <c r="AB23" s="8"/>
      <c r="AC23" s="8">
        <f t="shared" si="9"/>
        <v>0</v>
      </c>
      <c r="AD23" s="5"/>
      <c r="AE23" s="8">
        <f t="shared" si="10"/>
        <v>0</v>
      </c>
      <c r="AF23" s="5"/>
      <c r="AG23" s="8">
        <f t="shared" si="11"/>
        <v>0</v>
      </c>
      <c r="AH23" s="5"/>
      <c r="AI23" s="8">
        <f t="shared" si="12"/>
        <v>0</v>
      </c>
      <c r="AJ23" s="5"/>
      <c r="AK23" s="8">
        <f t="shared" si="13"/>
        <v>0</v>
      </c>
      <c r="AL23" s="5"/>
      <c r="AM23" s="8">
        <f t="shared" si="14"/>
        <v>0</v>
      </c>
      <c r="AN23" s="5"/>
      <c r="AO23" s="8">
        <f t="shared" si="15"/>
        <v>0</v>
      </c>
      <c r="AP23" s="5"/>
      <c r="AQ23" s="8">
        <f t="shared" si="16"/>
        <v>0</v>
      </c>
      <c r="AR23" s="5"/>
      <c r="AS23" s="8">
        <f t="shared" si="17"/>
        <v>0</v>
      </c>
      <c r="AT23" s="5"/>
      <c r="AU23" s="8">
        <f t="shared" si="18"/>
        <v>0</v>
      </c>
      <c r="AV23" s="5"/>
      <c r="AW23" s="8">
        <f t="shared" si="19"/>
        <v>0</v>
      </c>
      <c r="AX23" s="5"/>
      <c r="AY23" s="8">
        <f t="shared" si="20"/>
        <v>0</v>
      </c>
      <c r="AZ23" s="5"/>
      <c r="BA23" s="8">
        <f t="shared" si="21"/>
        <v>0</v>
      </c>
      <c r="BB23" s="5"/>
      <c r="BC23" s="8">
        <f t="shared" si="22"/>
        <v>0</v>
      </c>
      <c r="BD23" s="5"/>
      <c r="BE23" s="8">
        <f t="shared" si="23"/>
        <v>0</v>
      </c>
      <c r="BF23" s="5"/>
      <c r="BG23" s="8">
        <f t="shared" si="24"/>
        <v>0</v>
      </c>
      <c r="BH23" s="5"/>
      <c r="BI23" s="8">
        <f t="shared" si="25"/>
        <v>0</v>
      </c>
      <c r="BJ23" s="8"/>
      <c r="BK23" s="8">
        <f t="shared" si="26"/>
        <v>0</v>
      </c>
      <c r="BL23" s="179">
        <f t="shared" si="28"/>
        <v>0</v>
      </c>
      <c r="BM23" s="179">
        <f t="shared" si="29"/>
        <v>0</v>
      </c>
      <c r="BN23" s="47"/>
      <c r="BO23" s="47"/>
      <c r="BP23" s="47"/>
    </row>
    <row r="24" spans="1:68" ht="15" customHeight="1">
      <c r="A24" s="153">
        <v>11</v>
      </c>
      <c r="B24" s="871" t="s">
        <v>311</v>
      </c>
      <c r="C24" s="872"/>
      <c r="D24" s="872"/>
      <c r="E24" s="873"/>
      <c r="F24" s="78" t="s">
        <v>41</v>
      </c>
      <c r="G24" s="78">
        <v>3000</v>
      </c>
      <c r="H24" s="5"/>
      <c r="I24" s="8">
        <f t="shared" si="27"/>
        <v>0</v>
      </c>
      <c r="J24" s="5"/>
      <c r="K24" s="8">
        <f t="shared" si="0"/>
        <v>0</v>
      </c>
      <c r="L24" s="5"/>
      <c r="M24" s="8">
        <f t="shared" si="1"/>
        <v>0</v>
      </c>
      <c r="N24" s="5"/>
      <c r="O24" s="127">
        <f t="shared" si="2"/>
        <v>0</v>
      </c>
      <c r="P24" s="5"/>
      <c r="Q24" s="8">
        <f t="shared" si="3"/>
        <v>0</v>
      </c>
      <c r="R24" s="5"/>
      <c r="S24" s="8">
        <f t="shared" si="4"/>
        <v>0</v>
      </c>
      <c r="T24" s="5"/>
      <c r="U24" s="8">
        <f t="shared" si="5"/>
        <v>0</v>
      </c>
      <c r="V24" s="5"/>
      <c r="W24" s="8">
        <f t="shared" si="6"/>
        <v>0</v>
      </c>
      <c r="X24" s="5"/>
      <c r="Y24" s="8">
        <f t="shared" si="7"/>
        <v>0</v>
      </c>
      <c r="Z24" s="5"/>
      <c r="AA24" s="8">
        <f t="shared" si="8"/>
        <v>0</v>
      </c>
      <c r="AB24" s="8"/>
      <c r="AC24" s="8">
        <f t="shared" si="9"/>
        <v>0</v>
      </c>
      <c r="AD24" s="5"/>
      <c r="AE24" s="8">
        <f t="shared" si="10"/>
        <v>0</v>
      </c>
      <c r="AF24" s="5"/>
      <c r="AG24" s="8">
        <f t="shared" si="11"/>
        <v>0</v>
      </c>
      <c r="AH24" s="5"/>
      <c r="AI24" s="8">
        <f t="shared" si="12"/>
        <v>0</v>
      </c>
      <c r="AJ24" s="5"/>
      <c r="AK24" s="8">
        <f t="shared" si="13"/>
        <v>0</v>
      </c>
      <c r="AL24" s="5"/>
      <c r="AM24" s="8">
        <f t="shared" si="14"/>
        <v>0</v>
      </c>
      <c r="AN24" s="5"/>
      <c r="AO24" s="8">
        <f t="shared" si="15"/>
        <v>0</v>
      </c>
      <c r="AP24" s="5"/>
      <c r="AQ24" s="8">
        <f t="shared" si="16"/>
        <v>0</v>
      </c>
      <c r="AR24" s="5"/>
      <c r="AS24" s="8">
        <f t="shared" si="17"/>
        <v>0</v>
      </c>
      <c r="AT24" s="5"/>
      <c r="AU24" s="8">
        <f t="shared" si="18"/>
        <v>0</v>
      </c>
      <c r="AV24" s="5"/>
      <c r="AW24" s="8">
        <f t="shared" si="19"/>
        <v>0</v>
      </c>
      <c r="AX24" s="5"/>
      <c r="AY24" s="8">
        <f t="shared" si="20"/>
        <v>0</v>
      </c>
      <c r="AZ24" s="5"/>
      <c r="BA24" s="8">
        <f t="shared" si="21"/>
        <v>0</v>
      </c>
      <c r="BB24" s="5"/>
      <c r="BC24" s="8">
        <f t="shared" si="22"/>
        <v>0</v>
      </c>
      <c r="BD24" s="5"/>
      <c r="BE24" s="8">
        <f t="shared" si="23"/>
        <v>0</v>
      </c>
      <c r="BF24" s="5"/>
      <c r="BG24" s="8">
        <f t="shared" si="24"/>
        <v>0</v>
      </c>
      <c r="BH24" s="5"/>
      <c r="BI24" s="8">
        <f t="shared" si="25"/>
        <v>0</v>
      </c>
      <c r="BJ24" s="8"/>
      <c r="BK24" s="8">
        <f t="shared" si="26"/>
        <v>0</v>
      </c>
      <c r="BL24" s="179">
        <f t="shared" si="28"/>
        <v>0</v>
      </c>
      <c r="BM24" s="179">
        <f t="shared" si="29"/>
        <v>0</v>
      </c>
      <c r="BN24" s="47"/>
      <c r="BO24" s="47"/>
      <c r="BP24" s="47"/>
    </row>
    <row r="25" spans="1:68" ht="15" customHeight="1">
      <c r="A25" s="153">
        <v>12</v>
      </c>
      <c r="B25" s="874" t="s">
        <v>44</v>
      </c>
      <c r="C25" s="875"/>
      <c r="D25" s="875"/>
      <c r="E25" s="876"/>
      <c r="F25" s="78" t="s">
        <v>41</v>
      </c>
      <c r="G25" s="78">
        <v>860</v>
      </c>
      <c r="H25" s="5"/>
      <c r="I25" s="8">
        <f t="shared" si="27"/>
        <v>0</v>
      </c>
      <c r="J25" s="5"/>
      <c r="K25" s="8">
        <f t="shared" si="0"/>
        <v>0</v>
      </c>
      <c r="L25" s="5"/>
      <c r="M25" s="8">
        <f t="shared" si="1"/>
        <v>0</v>
      </c>
      <c r="N25" s="5"/>
      <c r="O25" s="127">
        <f t="shared" si="2"/>
        <v>0</v>
      </c>
      <c r="P25" s="5"/>
      <c r="Q25" s="8">
        <f t="shared" si="3"/>
        <v>0</v>
      </c>
      <c r="R25" s="5"/>
      <c r="S25" s="8">
        <f t="shared" si="4"/>
        <v>0</v>
      </c>
      <c r="T25" s="5"/>
      <c r="U25" s="8">
        <f t="shared" si="5"/>
        <v>0</v>
      </c>
      <c r="V25" s="5"/>
      <c r="W25" s="8">
        <f t="shared" si="6"/>
        <v>0</v>
      </c>
      <c r="X25" s="5"/>
      <c r="Y25" s="8">
        <f t="shared" si="7"/>
        <v>0</v>
      </c>
      <c r="Z25" s="5"/>
      <c r="AA25" s="8">
        <f t="shared" si="8"/>
        <v>0</v>
      </c>
      <c r="AB25" s="8"/>
      <c r="AC25" s="8">
        <f t="shared" si="9"/>
        <v>0</v>
      </c>
      <c r="AD25" s="5"/>
      <c r="AE25" s="8">
        <f t="shared" si="10"/>
        <v>0</v>
      </c>
      <c r="AF25" s="5"/>
      <c r="AG25" s="8">
        <f t="shared" si="11"/>
        <v>0</v>
      </c>
      <c r="AH25" s="5"/>
      <c r="AI25" s="8">
        <f t="shared" si="12"/>
        <v>0</v>
      </c>
      <c r="AJ25" s="5"/>
      <c r="AK25" s="8">
        <f t="shared" si="13"/>
        <v>0</v>
      </c>
      <c r="AL25" s="5"/>
      <c r="AM25" s="8">
        <f t="shared" si="14"/>
        <v>0</v>
      </c>
      <c r="AN25" s="5"/>
      <c r="AO25" s="8">
        <f t="shared" si="15"/>
        <v>0</v>
      </c>
      <c r="AP25" s="5"/>
      <c r="AQ25" s="8">
        <f t="shared" si="16"/>
        <v>0</v>
      </c>
      <c r="AR25" s="5"/>
      <c r="AS25" s="8">
        <f t="shared" si="17"/>
        <v>0</v>
      </c>
      <c r="AT25" s="5"/>
      <c r="AU25" s="8">
        <f t="shared" si="18"/>
        <v>0</v>
      </c>
      <c r="AV25" s="5"/>
      <c r="AW25" s="8">
        <f t="shared" si="19"/>
        <v>0</v>
      </c>
      <c r="AX25" s="5"/>
      <c r="AY25" s="8">
        <f t="shared" si="20"/>
        <v>0</v>
      </c>
      <c r="AZ25" s="5"/>
      <c r="BA25" s="8">
        <f t="shared" si="21"/>
        <v>0</v>
      </c>
      <c r="BB25" s="5"/>
      <c r="BC25" s="8">
        <f t="shared" si="22"/>
        <v>0</v>
      </c>
      <c r="BD25" s="5"/>
      <c r="BE25" s="8">
        <f t="shared" si="23"/>
        <v>0</v>
      </c>
      <c r="BF25" s="5"/>
      <c r="BG25" s="8">
        <f t="shared" si="24"/>
        <v>0</v>
      </c>
      <c r="BH25" s="5"/>
      <c r="BI25" s="8">
        <f t="shared" si="25"/>
        <v>0</v>
      </c>
      <c r="BJ25" s="8"/>
      <c r="BK25" s="8">
        <f t="shared" si="26"/>
        <v>0</v>
      </c>
      <c r="BL25" s="179">
        <f t="shared" si="28"/>
        <v>0</v>
      </c>
      <c r="BM25" s="179">
        <f t="shared" si="29"/>
        <v>0</v>
      </c>
      <c r="BN25" s="47"/>
      <c r="BO25" s="47"/>
      <c r="BP25" s="47"/>
    </row>
    <row r="26" spans="1:68" ht="15" customHeight="1">
      <c r="A26" s="153">
        <v>13</v>
      </c>
      <c r="B26" s="874" t="s">
        <v>94</v>
      </c>
      <c r="C26" s="875"/>
      <c r="D26" s="875"/>
      <c r="E26" s="876"/>
      <c r="F26" s="78" t="s">
        <v>91</v>
      </c>
      <c r="G26" s="78">
        <v>650</v>
      </c>
      <c r="H26" s="5"/>
      <c r="I26" s="8">
        <f t="shared" si="27"/>
        <v>0</v>
      </c>
      <c r="J26" s="5"/>
      <c r="K26" s="8">
        <f t="shared" si="0"/>
        <v>0</v>
      </c>
      <c r="L26" s="5"/>
      <c r="M26" s="8">
        <f t="shared" si="1"/>
        <v>0</v>
      </c>
      <c r="N26" s="5"/>
      <c r="O26" s="127">
        <f t="shared" si="2"/>
        <v>0</v>
      </c>
      <c r="P26" s="5"/>
      <c r="Q26" s="8">
        <f t="shared" si="3"/>
        <v>0</v>
      </c>
      <c r="R26" s="5"/>
      <c r="S26" s="8">
        <f t="shared" si="4"/>
        <v>0</v>
      </c>
      <c r="T26" s="5"/>
      <c r="U26" s="8">
        <f t="shared" si="5"/>
        <v>0</v>
      </c>
      <c r="V26" s="5"/>
      <c r="W26" s="8">
        <f t="shared" si="6"/>
        <v>0</v>
      </c>
      <c r="X26" s="5"/>
      <c r="Y26" s="8">
        <f t="shared" si="7"/>
        <v>0</v>
      </c>
      <c r="Z26" s="5"/>
      <c r="AA26" s="8">
        <f t="shared" si="8"/>
        <v>0</v>
      </c>
      <c r="AB26" s="8"/>
      <c r="AC26" s="8">
        <f t="shared" si="9"/>
        <v>0</v>
      </c>
      <c r="AD26" s="5"/>
      <c r="AE26" s="8">
        <f t="shared" si="10"/>
        <v>0</v>
      </c>
      <c r="AF26" s="5"/>
      <c r="AG26" s="8">
        <f t="shared" si="11"/>
        <v>0</v>
      </c>
      <c r="AH26" s="5"/>
      <c r="AI26" s="8">
        <f t="shared" si="12"/>
        <v>0</v>
      </c>
      <c r="AJ26" s="5"/>
      <c r="AK26" s="8">
        <f t="shared" si="13"/>
        <v>0</v>
      </c>
      <c r="AL26" s="5"/>
      <c r="AM26" s="8">
        <f t="shared" si="14"/>
        <v>0</v>
      </c>
      <c r="AN26" s="5"/>
      <c r="AO26" s="8">
        <f t="shared" si="15"/>
        <v>0</v>
      </c>
      <c r="AP26" s="5"/>
      <c r="AQ26" s="8">
        <f t="shared" si="16"/>
        <v>0</v>
      </c>
      <c r="AR26" s="5"/>
      <c r="AS26" s="8">
        <f t="shared" si="17"/>
        <v>0</v>
      </c>
      <c r="AT26" s="5"/>
      <c r="AU26" s="8">
        <f t="shared" si="18"/>
        <v>0</v>
      </c>
      <c r="AV26" s="5"/>
      <c r="AW26" s="8">
        <f t="shared" si="19"/>
        <v>0</v>
      </c>
      <c r="AX26" s="5"/>
      <c r="AY26" s="8">
        <f t="shared" si="20"/>
        <v>0</v>
      </c>
      <c r="AZ26" s="5"/>
      <c r="BA26" s="8">
        <f t="shared" si="21"/>
        <v>0</v>
      </c>
      <c r="BB26" s="5"/>
      <c r="BC26" s="8">
        <f t="shared" si="22"/>
        <v>0</v>
      </c>
      <c r="BD26" s="5"/>
      <c r="BE26" s="8">
        <f t="shared" si="23"/>
        <v>0</v>
      </c>
      <c r="BF26" s="5"/>
      <c r="BG26" s="8">
        <f t="shared" si="24"/>
        <v>0</v>
      </c>
      <c r="BH26" s="5"/>
      <c r="BI26" s="8">
        <f t="shared" si="25"/>
        <v>0</v>
      </c>
      <c r="BJ26" s="8"/>
      <c r="BK26" s="8">
        <f t="shared" si="26"/>
        <v>0</v>
      </c>
      <c r="BL26" s="179">
        <f t="shared" si="28"/>
        <v>0</v>
      </c>
      <c r="BM26" s="179">
        <f t="shared" si="29"/>
        <v>0</v>
      </c>
      <c r="BN26" s="47"/>
      <c r="BO26" s="47"/>
      <c r="BP26" s="47"/>
    </row>
    <row r="27" spans="1:69" ht="15" customHeight="1">
      <c r="A27" s="153">
        <v>14</v>
      </c>
      <c r="B27" s="874" t="s">
        <v>307</v>
      </c>
      <c r="C27" s="875"/>
      <c r="D27" s="875"/>
      <c r="E27" s="876"/>
      <c r="F27" s="78" t="s">
        <v>41</v>
      </c>
      <c r="G27" s="78">
        <v>1200</v>
      </c>
      <c r="H27" s="5"/>
      <c r="I27" s="8">
        <f t="shared" si="27"/>
        <v>0</v>
      </c>
      <c r="J27" s="5"/>
      <c r="K27" s="8">
        <f t="shared" si="0"/>
        <v>0</v>
      </c>
      <c r="L27" s="5"/>
      <c r="M27" s="8">
        <f t="shared" si="1"/>
        <v>0</v>
      </c>
      <c r="N27" s="5"/>
      <c r="O27" s="127">
        <f t="shared" si="2"/>
        <v>0</v>
      </c>
      <c r="P27" s="5"/>
      <c r="Q27" s="8">
        <f t="shared" si="3"/>
        <v>0</v>
      </c>
      <c r="R27" s="5"/>
      <c r="S27" s="8">
        <f t="shared" si="4"/>
        <v>0</v>
      </c>
      <c r="T27" s="5"/>
      <c r="U27" s="8">
        <f t="shared" si="5"/>
        <v>0</v>
      </c>
      <c r="V27" s="5"/>
      <c r="W27" s="8">
        <f t="shared" si="6"/>
        <v>0</v>
      </c>
      <c r="X27" s="5"/>
      <c r="Y27" s="8">
        <f t="shared" si="7"/>
        <v>0</v>
      </c>
      <c r="Z27" s="5"/>
      <c r="AA27" s="8">
        <f t="shared" si="8"/>
        <v>0</v>
      </c>
      <c r="AB27" s="8"/>
      <c r="AC27" s="8">
        <f t="shared" si="9"/>
        <v>0</v>
      </c>
      <c r="AD27" s="5"/>
      <c r="AE27" s="8">
        <f t="shared" si="10"/>
        <v>0</v>
      </c>
      <c r="AF27" s="5"/>
      <c r="AG27" s="8">
        <f t="shared" si="11"/>
        <v>0</v>
      </c>
      <c r="AH27" s="5"/>
      <c r="AI27" s="8">
        <f t="shared" si="12"/>
        <v>0</v>
      </c>
      <c r="AJ27" s="5"/>
      <c r="AK27" s="8">
        <f t="shared" si="13"/>
        <v>0</v>
      </c>
      <c r="AL27" s="5"/>
      <c r="AM27" s="8">
        <f t="shared" si="14"/>
        <v>0</v>
      </c>
      <c r="AN27" s="5"/>
      <c r="AO27" s="8">
        <f t="shared" si="15"/>
        <v>0</v>
      </c>
      <c r="AP27" s="5"/>
      <c r="AQ27" s="8">
        <f t="shared" si="16"/>
        <v>0</v>
      </c>
      <c r="AR27" s="5"/>
      <c r="AS27" s="8">
        <f t="shared" si="17"/>
        <v>0</v>
      </c>
      <c r="AT27" s="5"/>
      <c r="AU27" s="8">
        <f t="shared" si="18"/>
        <v>0</v>
      </c>
      <c r="AV27" s="5"/>
      <c r="AW27" s="8">
        <f t="shared" si="19"/>
        <v>0</v>
      </c>
      <c r="AX27" s="5"/>
      <c r="AY27" s="8">
        <f t="shared" si="20"/>
        <v>0</v>
      </c>
      <c r="AZ27" s="5"/>
      <c r="BA27" s="8">
        <f t="shared" si="21"/>
        <v>0</v>
      </c>
      <c r="BB27" s="5"/>
      <c r="BC27" s="8">
        <f t="shared" si="22"/>
        <v>0</v>
      </c>
      <c r="BD27" s="5"/>
      <c r="BE27" s="8">
        <f t="shared" si="23"/>
        <v>0</v>
      </c>
      <c r="BF27" s="5"/>
      <c r="BG27" s="8">
        <f t="shared" si="24"/>
        <v>0</v>
      </c>
      <c r="BH27" s="5"/>
      <c r="BI27" s="8">
        <f t="shared" si="25"/>
        <v>0</v>
      </c>
      <c r="BJ27" s="8"/>
      <c r="BK27" s="8">
        <f t="shared" si="26"/>
        <v>0</v>
      </c>
      <c r="BL27" s="179">
        <f t="shared" si="28"/>
        <v>0</v>
      </c>
      <c r="BM27" s="179">
        <f t="shared" si="29"/>
        <v>0</v>
      </c>
      <c r="BN27" s="47"/>
      <c r="BO27" s="47"/>
      <c r="BP27" s="823"/>
      <c r="BQ27" s="824"/>
    </row>
    <row r="28" spans="1:69" ht="15" customHeight="1">
      <c r="A28" s="153">
        <v>15</v>
      </c>
      <c r="B28" s="874" t="s">
        <v>225</v>
      </c>
      <c r="C28" s="875"/>
      <c r="D28" s="875"/>
      <c r="E28" s="876"/>
      <c r="F28" s="78" t="s">
        <v>41</v>
      </c>
      <c r="G28" s="78">
        <v>1650</v>
      </c>
      <c r="H28" s="5"/>
      <c r="I28" s="8">
        <f t="shared" si="27"/>
        <v>0</v>
      </c>
      <c r="J28" s="5"/>
      <c r="K28" s="8">
        <f t="shared" si="0"/>
        <v>0</v>
      </c>
      <c r="L28" s="5"/>
      <c r="M28" s="8">
        <f t="shared" si="1"/>
        <v>0</v>
      </c>
      <c r="N28" s="5"/>
      <c r="O28" s="127">
        <f t="shared" si="2"/>
        <v>0</v>
      </c>
      <c r="P28" s="5"/>
      <c r="Q28" s="8">
        <f t="shared" si="3"/>
        <v>0</v>
      </c>
      <c r="R28" s="5"/>
      <c r="S28" s="8">
        <f t="shared" si="4"/>
        <v>0</v>
      </c>
      <c r="T28" s="5"/>
      <c r="U28" s="8">
        <f t="shared" si="5"/>
        <v>0</v>
      </c>
      <c r="V28" s="5"/>
      <c r="W28" s="8">
        <f t="shared" si="6"/>
        <v>0</v>
      </c>
      <c r="X28" s="5"/>
      <c r="Y28" s="8">
        <f t="shared" si="7"/>
        <v>0</v>
      </c>
      <c r="Z28" s="5"/>
      <c r="AA28" s="8">
        <f t="shared" si="8"/>
        <v>0</v>
      </c>
      <c r="AB28" s="8"/>
      <c r="AC28" s="8">
        <f t="shared" si="9"/>
        <v>0</v>
      </c>
      <c r="AD28" s="5"/>
      <c r="AE28" s="8">
        <f t="shared" si="10"/>
        <v>0</v>
      </c>
      <c r="AF28" s="5"/>
      <c r="AG28" s="8">
        <f t="shared" si="11"/>
        <v>0</v>
      </c>
      <c r="AH28" s="5"/>
      <c r="AI28" s="8">
        <f t="shared" si="12"/>
        <v>0</v>
      </c>
      <c r="AJ28" s="5"/>
      <c r="AK28" s="8">
        <f t="shared" si="13"/>
        <v>0</v>
      </c>
      <c r="AL28" s="5"/>
      <c r="AM28" s="8">
        <f t="shared" si="14"/>
        <v>0</v>
      </c>
      <c r="AN28" s="5"/>
      <c r="AO28" s="8">
        <f t="shared" si="15"/>
        <v>0</v>
      </c>
      <c r="AP28" s="5"/>
      <c r="AQ28" s="8">
        <f t="shared" si="16"/>
        <v>0</v>
      </c>
      <c r="AR28" s="5"/>
      <c r="AS28" s="8">
        <f t="shared" si="17"/>
        <v>0</v>
      </c>
      <c r="AT28" s="5"/>
      <c r="AU28" s="8">
        <f t="shared" si="18"/>
        <v>0</v>
      </c>
      <c r="AV28" s="5"/>
      <c r="AW28" s="8">
        <f t="shared" si="19"/>
        <v>0</v>
      </c>
      <c r="AX28" s="5"/>
      <c r="AY28" s="8">
        <f t="shared" si="20"/>
        <v>0</v>
      </c>
      <c r="AZ28" s="5"/>
      <c r="BA28" s="8">
        <f t="shared" si="21"/>
        <v>0</v>
      </c>
      <c r="BB28" s="5"/>
      <c r="BC28" s="8">
        <f t="shared" si="22"/>
        <v>0</v>
      </c>
      <c r="BD28" s="5"/>
      <c r="BE28" s="8">
        <f t="shared" si="23"/>
        <v>0</v>
      </c>
      <c r="BF28" s="5"/>
      <c r="BG28" s="8">
        <f t="shared" si="24"/>
        <v>0</v>
      </c>
      <c r="BH28" s="5"/>
      <c r="BI28" s="8">
        <f t="shared" si="25"/>
        <v>0</v>
      </c>
      <c r="BJ28" s="8"/>
      <c r="BK28" s="8">
        <f t="shared" si="26"/>
        <v>0</v>
      </c>
      <c r="BL28" s="179">
        <f t="shared" si="28"/>
        <v>0</v>
      </c>
      <c r="BM28" s="179">
        <f t="shared" si="29"/>
        <v>0</v>
      </c>
      <c r="BN28" s="47"/>
      <c r="BO28" s="47"/>
      <c r="BP28" s="824"/>
      <c r="BQ28" s="824"/>
    </row>
    <row r="29" spans="1:69" ht="15" customHeight="1">
      <c r="A29" s="153">
        <v>16</v>
      </c>
      <c r="B29" s="871" t="s">
        <v>162</v>
      </c>
      <c r="C29" s="875"/>
      <c r="D29" s="875"/>
      <c r="E29" s="876"/>
      <c r="F29" s="78" t="s">
        <v>41</v>
      </c>
      <c r="G29" s="78">
        <v>450</v>
      </c>
      <c r="H29" s="5"/>
      <c r="I29" s="8">
        <f t="shared" si="27"/>
        <v>0</v>
      </c>
      <c r="J29" s="5"/>
      <c r="K29" s="8">
        <f t="shared" si="0"/>
        <v>0</v>
      </c>
      <c r="L29" s="5"/>
      <c r="M29" s="8">
        <f t="shared" si="1"/>
        <v>0</v>
      </c>
      <c r="N29" s="5"/>
      <c r="O29" s="127">
        <f t="shared" si="2"/>
        <v>0</v>
      </c>
      <c r="P29" s="5"/>
      <c r="Q29" s="8">
        <f t="shared" si="3"/>
        <v>0</v>
      </c>
      <c r="R29" s="5">
        <v>8</v>
      </c>
      <c r="S29" s="8">
        <f t="shared" si="4"/>
        <v>3600</v>
      </c>
      <c r="T29" s="5"/>
      <c r="U29" s="8">
        <f t="shared" si="5"/>
        <v>0</v>
      </c>
      <c r="V29" s="5"/>
      <c r="W29" s="8">
        <f t="shared" si="6"/>
        <v>0</v>
      </c>
      <c r="X29" s="5"/>
      <c r="Y29" s="8">
        <f t="shared" si="7"/>
        <v>0</v>
      </c>
      <c r="Z29" s="5"/>
      <c r="AA29" s="8">
        <f t="shared" si="8"/>
        <v>0</v>
      </c>
      <c r="AB29" s="8">
        <v>23</v>
      </c>
      <c r="AC29" s="8">
        <f t="shared" si="9"/>
        <v>10350</v>
      </c>
      <c r="AD29" s="5"/>
      <c r="AE29" s="8">
        <f t="shared" si="10"/>
        <v>0</v>
      </c>
      <c r="AF29" s="5"/>
      <c r="AG29" s="8">
        <f t="shared" si="11"/>
        <v>0</v>
      </c>
      <c r="AH29" s="5"/>
      <c r="AI29" s="8">
        <f t="shared" si="12"/>
        <v>0</v>
      </c>
      <c r="AJ29" s="5"/>
      <c r="AK29" s="8">
        <f t="shared" si="13"/>
        <v>0</v>
      </c>
      <c r="AL29" s="5"/>
      <c r="AM29" s="8">
        <f t="shared" si="14"/>
        <v>0</v>
      </c>
      <c r="AN29" s="5"/>
      <c r="AO29" s="8">
        <f t="shared" si="15"/>
        <v>0</v>
      </c>
      <c r="AP29" s="5"/>
      <c r="AQ29" s="8">
        <f t="shared" si="16"/>
        <v>0</v>
      </c>
      <c r="AR29" s="5"/>
      <c r="AS29" s="8">
        <f t="shared" si="17"/>
        <v>0</v>
      </c>
      <c r="AT29" s="5"/>
      <c r="AU29" s="8">
        <f t="shared" si="18"/>
        <v>0</v>
      </c>
      <c r="AV29" s="5"/>
      <c r="AW29" s="8">
        <f t="shared" si="19"/>
        <v>0</v>
      </c>
      <c r="AX29" s="5">
        <v>15</v>
      </c>
      <c r="AY29" s="8">
        <f t="shared" si="20"/>
        <v>6750</v>
      </c>
      <c r="AZ29" s="5">
        <v>32</v>
      </c>
      <c r="BA29" s="8">
        <f t="shared" si="21"/>
        <v>14400</v>
      </c>
      <c r="BB29" s="5"/>
      <c r="BC29" s="8">
        <f t="shared" si="22"/>
        <v>0</v>
      </c>
      <c r="BD29" s="5"/>
      <c r="BE29" s="8">
        <f t="shared" si="23"/>
        <v>0</v>
      </c>
      <c r="BF29" s="5"/>
      <c r="BG29" s="8">
        <f t="shared" si="24"/>
        <v>0</v>
      </c>
      <c r="BH29" s="5"/>
      <c r="BI29" s="8">
        <f t="shared" si="25"/>
        <v>0</v>
      </c>
      <c r="BJ29" s="8"/>
      <c r="BK29" s="8">
        <f t="shared" si="26"/>
        <v>0</v>
      </c>
      <c r="BL29" s="179">
        <f t="shared" si="28"/>
        <v>78</v>
      </c>
      <c r="BM29" s="179">
        <f t="shared" si="29"/>
        <v>35100</v>
      </c>
      <c r="BN29" s="47"/>
      <c r="BO29" s="47"/>
      <c r="BP29" s="823"/>
      <c r="BQ29" s="824"/>
    </row>
    <row r="30" spans="1:68" ht="15" customHeight="1">
      <c r="A30" s="153">
        <v>17</v>
      </c>
      <c r="B30" s="871" t="s">
        <v>314</v>
      </c>
      <c r="C30" s="872"/>
      <c r="D30" s="872"/>
      <c r="E30" s="873"/>
      <c r="F30" s="78" t="s">
        <v>41</v>
      </c>
      <c r="G30" s="78">
        <v>30</v>
      </c>
      <c r="H30" s="5"/>
      <c r="I30" s="8">
        <f t="shared" si="27"/>
        <v>0</v>
      </c>
      <c r="J30" s="5"/>
      <c r="K30" s="8">
        <f t="shared" si="0"/>
        <v>0</v>
      </c>
      <c r="L30" s="5"/>
      <c r="M30" s="8">
        <f t="shared" si="1"/>
        <v>0</v>
      </c>
      <c r="N30" s="5"/>
      <c r="O30" s="127">
        <f t="shared" si="2"/>
        <v>0</v>
      </c>
      <c r="P30" s="5"/>
      <c r="Q30" s="8">
        <f t="shared" si="3"/>
        <v>0</v>
      </c>
      <c r="R30" s="5"/>
      <c r="S30" s="8">
        <f t="shared" si="4"/>
        <v>0</v>
      </c>
      <c r="T30" s="5"/>
      <c r="U30" s="8">
        <f t="shared" si="5"/>
        <v>0</v>
      </c>
      <c r="V30" s="5"/>
      <c r="W30" s="8">
        <f t="shared" si="6"/>
        <v>0</v>
      </c>
      <c r="X30" s="5"/>
      <c r="Y30" s="8">
        <f t="shared" si="7"/>
        <v>0</v>
      </c>
      <c r="Z30" s="5"/>
      <c r="AA30" s="8">
        <f t="shared" si="8"/>
        <v>0</v>
      </c>
      <c r="AB30" s="8"/>
      <c r="AC30" s="8">
        <f t="shared" si="9"/>
        <v>0</v>
      </c>
      <c r="AD30" s="5"/>
      <c r="AE30" s="8">
        <f t="shared" si="10"/>
        <v>0</v>
      </c>
      <c r="AF30" s="5"/>
      <c r="AG30" s="8">
        <f t="shared" si="11"/>
        <v>0</v>
      </c>
      <c r="AH30" s="5"/>
      <c r="AI30" s="8">
        <f t="shared" si="12"/>
        <v>0</v>
      </c>
      <c r="AJ30" s="5"/>
      <c r="AK30" s="8">
        <f t="shared" si="13"/>
        <v>0</v>
      </c>
      <c r="AL30" s="5"/>
      <c r="AM30" s="8">
        <f t="shared" si="14"/>
        <v>0</v>
      </c>
      <c r="AN30" s="5"/>
      <c r="AO30" s="8">
        <f t="shared" si="15"/>
        <v>0</v>
      </c>
      <c r="AP30" s="5"/>
      <c r="AQ30" s="8">
        <f t="shared" si="16"/>
        <v>0</v>
      </c>
      <c r="AR30" s="5"/>
      <c r="AS30" s="8">
        <f t="shared" si="17"/>
        <v>0</v>
      </c>
      <c r="AT30" s="5"/>
      <c r="AU30" s="8">
        <f t="shared" si="18"/>
        <v>0</v>
      </c>
      <c r="AV30" s="5"/>
      <c r="AW30" s="8">
        <f t="shared" si="19"/>
        <v>0</v>
      </c>
      <c r="AX30" s="5"/>
      <c r="AY30" s="8">
        <f t="shared" si="20"/>
        <v>0</v>
      </c>
      <c r="AZ30" s="5"/>
      <c r="BA30" s="8">
        <f t="shared" si="21"/>
        <v>0</v>
      </c>
      <c r="BB30" s="5"/>
      <c r="BC30" s="8">
        <f t="shared" si="22"/>
        <v>0</v>
      </c>
      <c r="BD30" s="5"/>
      <c r="BE30" s="8">
        <f t="shared" si="23"/>
        <v>0</v>
      </c>
      <c r="BF30" s="5"/>
      <c r="BG30" s="8">
        <f t="shared" si="24"/>
        <v>0</v>
      </c>
      <c r="BH30" s="5"/>
      <c r="BI30" s="8">
        <f t="shared" si="25"/>
        <v>0</v>
      </c>
      <c r="BJ30" s="8"/>
      <c r="BK30" s="8">
        <f t="shared" si="26"/>
        <v>0</v>
      </c>
      <c r="BL30" s="179">
        <f t="shared" si="28"/>
        <v>0</v>
      </c>
      <c r="BM30" s="179">
        <f t="shared" si="29"/>
        <v>0</v>
      </c>
      <c r="BN30" s="47"/>
      <c r="BO30" s="47"/>
      <c r="BP30" s="47"/>
    </row>
    <row r="31" spans="1:68" ht="15" customHeight="1">
      <c r="A31" s="153">
        <v>18</v>
      </c>
      <c r="B31" s="871" t="s">
        <v>201</v>
      </c>
      <c r="C31" s="875"/>
      <c r="D31" s="875"/>
      <c r="E31" s="876"/>
      <c r="F31" s="78" t="s">
        <v>41</v>
      </c>
      <c r="G31" s="78">
        <v>400</v>
      </c>
      <c r="H31" s="5"/>
      <c r="I31" s="8">
        <f t="shared" si="27"/>
        <v>0</v>
      </c>
      <c r="J31" s="5"/>
      <c r="K31" s="8">
        <f t="shared" si="0"/>
        <v>0</v>
      </c>
      <c r="L31" s="5"/>
      <c r="M31" s="8">
        <f t="shared" si="1"/>
        <v>0</v>
      </c>
      <c r="N31" s="5"/>
      <c r="O31" s="127">
        <f t="shared" si="2"/>
        <v>0</v>
      </c>
      <c r="P31" s="5"/>
      <c r="Q31" s="8">
        <f t="shared" si="3"/>
        <v>0</v>
      </c>
      <c r="R31" s="5"/>
      <c r="S31" s="8">
        <f t="shared" si="4"/>
        <v>0</v>
      </c>
      <c r="T31" s="5"/>
      <c r="U31" s="8">
        <f t="shared" si="5"/>
        <v>0</v>
      </c>
      <c r="V31" s="5"/>
      <c r="W31" s="8">
        <f t="shared" si="6"/>
        <v>0</v>
      </c>
      <c r="X31" s="5"/>
      <c r="Y31" s="8">
        <f t="shared" si="7"/>
        <v>0</v>
      </c>
      <c r="Z31" s="5"/>
      <c r="AA31" s="8">
        <f t="shared" si="8"/>
        <v>0</v>
      </c>
      <c r="AB31" s="8">
        <v>23</v>
      </c>
      <c r="AC31" s="8">
        <f t="shared" si="9"/>
        <v>9200</v>
      </c>
      <c r="AD31" s="5"/>
      <c r="AE31" s="8">
        <f t="shared" si="10"/>
        <v>0</v>
      </c>
      <c r="AF31" s="5"/>
      <c r="AG31" s="8">
        <f t="shared" si="11"/>
        <v>0</v>
      </c>
      <c r="AH31" s="5"/>
      <c r="AI31" s="8">
        <f t="shared" si="12"/>
        <v>0</v>
      </c>
      <c r="AJ31" s="5"/>
      <c r="AK31" s="8">
        <f t="shared" si="13"/>
        <v>0</v>
      </c>
      <c r="AL31" s="5"/>
      <c r="AM31" s="8">
        <f t="shared" si="14"/>
        <v>0</v>
      </c>
      <c r="AN31" s="5"/>
      <c r="AO31" s="8">
        <f t="shared" si="15"/>
        <v>0</v>
      </c>
      <c r="AP31" s="5"/>
      <c r="AQ31" s="8">
        <f t="shared" si="16"/>
        <v>0</v>
      </c>
      <c r="AR31" s="5"/>
      <c r="AS31" s="8">
        <f t="shared" si="17"/>
        <v>0</v>
      </c>
      <c r="AT31" s="5"/>
      <c r="AU31" s="8">
        <f t="shared" si="18"/>
        <v>0</v>
      </c>
      <c r="AV31" s="5"/>
      <c r="AW31" s="8">
        <f t="shared" si="19"/>
        <v>0</v>
      </c>
      <c r="AX31" s="5"/>
      <c r="AY31" s="8">
        <f t="shared" si="20"/>
        <v>0</v>
      </c>
      <c r="AZ31" s="5"/>
      <c r="BA31" s="8">
        <f t="shared" si="21"/>
        <v>0</v>
      </c>
      <c r="BB31" s="5"/>
      <c r="BC31" s="8">
        <f t="shared" si="22"/>
        <v>0</v>
      </c>
      <c r="BD31" s="5"/>
      <c r="BE31" s="8">
        <f t="shared" si="23"/>
        <v>0</v>
      </c>
      <c r="BF31" s="5"/>
      <c r="BG31" s="8">
        <f t="shared" si="24"/>
        <v>0</v>
      </c>
      <c r="BH31" s="5"/>
      <c r="BI31" s="8">
        <f t="shared" si="25"/>
        <v>0</v>
      </c>
      <c r="BJ31" s="8"/>
      <c r="BK31" s="8">
        <f t="shared" si="26"/>
        <v>0</v>
      </c>
      <c r="BL31" s="179">
        <f t="shared" si="28"/>
        <v>23</v>
      </c>
      <c r="BM31" s="179">
        <f t="shared" si="29"/>
        <v>9200</v>
      </c>
      <c r="BN31" s="47"/>
      <c r="BO31" s="47"/>
      <c r="BP31" s="47"/>
    </row>
    <row r="32" spans="1:68" ht="15" customHeight="1">
      <c r="A32" s="153">
        <v>19</v>
      </c>
      <c r="B32" s="871" t="s">
        <v>202</v>
      </c>
      <c r="C32" s="875"/>
      <c r="D32" s="875"/>
      <c r="E32" s="876"/>
      <c r="F32" s="78" t="s">
        <v>41</v>
      </c>
      <c r="G32" s="78">
        <v>350</v>
      </c>
      <c r="H32" s="5"/>
      <c r="I32" s="8">
        <f t="shared" si="27"/>
        <v>0</v>
      </c>
      <c r="J32" s="5"/>
      <c r="K32" s="8">
        <f t="shared" si="0"/>
        <v>0</v>
      </c>
      <c r="L32" s="5"/>
      <c r="M32" s="8">
        <f t="shared" si="1"/>
        <v>0</v>
      </c>
      <c r="N32" s="5"/>
      <c r="O32" s="127">
        <f t="shared" si="2"/>
        <v>0</v>
      </c>
      <c r="P32" s="5"/>
      <c r="Q32" s="8">
        <f t="shared" si="3"/>
        <v>0</v>
      </c>
      <c r="R32" s="5">
        <v>50</v>
      </c>
      <c r="S32" s="8">
        <f t="shared" si="4"/>
        <v>17500</v>
      </c>
      <c r="T32" s="5"/>
      <c r="U32" s="8">
        <f t="shared" si="5"/>
        <v>0</v>
      </c>
      <c r="V32" s="5"/>
      <c r="W32" s="8">
        <f t="shared" si="6"/>
        <v>0</v>
      </c>
      <c r="X32" s="5"/>
      <c r="Y32" s="8">
        <f t="shared" si="7"/>
        <v>0</v>
      </c>
      <c r="Z32" s="5"/>
      <c r="AA32" s="8">
        <f t="shared" si="8"/>
        <v>0</v>
      </c>
      <c r="AB32" s="8"/>
      <c r="AC32" s="8">
        <f t="shared" si="9"/>
        <v>0</v>
      </c>
      <c r="AD32" s="5"/>
      <c r="AE32" s="8">
        <f t="shared" si="10"/>
        <v>0</v>
      </c>
      <c r="AF32" s="5"/>
      <c r="AG32" s="8">
        <f t="shared" si="11"/>
        <v>0</v>
      </c>
      <c r="AH32" s="5"/>
      <c r="AI32" s="8">
        <f t="shared" si="12"/>
        <v>0</v>
      </c>
      <c r="AJ32" s="5"/>
      <c r="AK32" s="8">
        <f t="shared" si="13"/>
        <v>0</v>
      </c>
      <c r="AL32" s="5"/>
      <c r="AM32" s="8">
        <f t="shared" si="14"/>
        <v>0</v>
      </c>
      <c r="AN32" s="5"/>
      <c r="AO32" s="8">
        <f t="shared" si="15"/>
        <v>0</v>
      </c>
      <c r="AP32" s="5"/>
      <c r="AQ32" s="8">
        <f t="shared" si="16"/>
        <v>0</v>
      </c>
      <c r="AR32" s="5"/>
      <c r="AS32" s="8">
        <f t="shared" si="17"/>
        <v>0</v>
      </c>
      <c r="AT32" s="5"/>
      <c r="AU32" s="8">
        <f t="shared" si="18"/>
        <v>0</v>
      </c>
      <c r="AV32" s="5"/>
      <c r="AW32" s="8">
        <f t="shared" si="19"/>
        <v>0</v>
      </c>
      <c r="AX32" s="5">
        <v>46</v>
      </c>
      <c r="AY32" s="8">
        <f t="shared" si="20"/>
        <v>16100</v>
      </c>
      <c r="AZ32" s="5">
        <v>72</v>
      </c>
      <c r="BA32" s="8">
        <f t="shared" si="21"/>
        <v>25200</v>
      </c>
      <c r="BB32" s="5"/>
      <c r="BC32" s="8">
        <f t="shared" si="22"/>
        <v>0</v>
      </c>
      <c r="BD32" s="5"/>
      <c r="BE32" s="8">
        <f t="shared" si="23"/>
        <v>0</v>
      </c>
      <c r="BF32" s="5"/>
      <c r="BG32" s="8">
        <f t="shared" si="24"/>
        <v>0</v>
      </c>
      <c r="BH32" s="5"/>
      <c r="BI32" s="8">
        <f t="shared" si="25"/>
        <v>0</v>
      </c>
      <c r="BJ32" s="8"/>
      <c r="BK32" s="8">
        <f t="shared" si="26"/>
        <v>0</v>
      </c>
      <c r="BL32" s="179">
        <f t="shared" si="28"/>
        <v>168</v>
      </c>
      <c r="BM32" s="179">
        <f t="shared" si="29"/>
        <v>58800</v>
      </c>
      <c r="BN32" s="47"/>
      <c r="BO32" s="47"/>
      <c r="BP32" s="47"/>
    </row>
    <row r="33" spans="1:68" ht="16.5" customHeight="1">
      <c r="A33" s="153">
        <v>20</v>
      </c>
      <c r="B33" s="871" t="s">
        <v>170</v>
      </c>
      <c r="C33" s="872"/>
      <c r="D33" s="872"/>
      <c r="E33" s="873"/>
      <c r="F33" s="78" t="s">
        <v>17</v>
      </c>
      <c r="G33" s="78">
        <v>13000</v>
      </c>
      <c r="H33" s="5"/>
      <c r="I33" s="8">
        <f t="shared" si="27"/>
        <v>0</v>
      </c>
      <c r="J33" s="5"/>
      <c r="K33" s="8">
        <f t="shared" si="0"/>
        <v>0</v>
      </c>
      <c r="L33" s="5"/>
      <c r="M33" s="8">
        <f t="shared" si="1"/>
        <v>0</v>
      </c>
      <c r="N33" s="5"/>
      <c r="O33" s="127">
        <f t="shared" si="2"/>
        <v>0</v>
      </c>
      <c r="P33" s="5"/>
      <c r="Q33" s="8">
        <f t="shared" si="3"/>
        <v>0</v>
      </c>
      <c r="R33" s="5"/>
      <c r="S33" s="8">
        <f t="shared" si="4"/>
        <v>0</v>
      </c>
      <c r="T33" s="5"/>
      <c r="U33" s="8">
        <f t="shared" si="5"/>
        <v>0</v>
      </c>
      <c r="V33" s="5"/>
      <c r="W33" s="8">
        <f t="shared" si="6"/>
        <v>0</v>
      </c>
      <c r="X33" s="5"/>
      <c r="Y33" s="8">
        <f t="shared" si="7"/>
        <v>0</v>
      </c>
      <c r="Z33" s="5"/>
      <c r="AA33" s="8">
        <f t="shared" si="8"/>
        <v>0</v>
      </c>
      <c r="AB33" s="8"/>
      <c r="AC33" s="8">
        <f t="shared" si="9"/>
        <v>0</v>
      </c>
      <c r="AD33" s="5"/>
      <c r="AE33" s="8">
        <f t="shared" si="10"/>
        <v>0</v>
      </c>
      <c r="AF33" s="5"/>
      <c r="AG33" s="8">
        <f t="shared" si="11"/>
        <v>0</v>
      </c>
      <c r="AH33" s="5"/>
      <c r="AI33" s="8">
        <f t="shared" si="12"/>
        <v>0</v>
      </c>
      <c r="AJ33" s="5"/>
      <c r="AK33" s="8">
        <f t="shared" si="13"/>
        <v>0</v>
      </c>
      <c r="AL33" s="5"/>
      <c r="AM33" s="8">
        <f t="shared" si="14"/>
        <v>0</v>
      </c>
      <c r="AN33" s="5"/>
      <c r="AO33" s="8">
        <f t="shared" si="15"/>
        <v>0</v>
      </c>
      <c r="AP33" s="5"/>
      <c r="AQ33" s="8">
        <f t="shared" si="16"/>
        <v>0</v>
      </c>
      <c r="AR33" s="5"/>
      <c r="AS33" s="8">
        <f t="shared" si="17"/>
        <v>0</v>
      </c>
      <c r="AT33" s="5"/>
      <c r="AU33" s="8">
        <f t="shared" si="18"/>
        <v>0</v>
      </c>
      <c r="AV33" s="5"/>
      <c r="AW33" s="8">
        <f t="shared" si="19"/>
        <v>0</v>
      </c>
      <c r="AX33" s="5"/>
      <c r="AY33" s="8">
        <f t="shared" si="20"/>
        <v>0</v>
      </c>
      <c r="AZ33" s="5"/>
      <c r="BA33" s="8">
        <f t="shared" si="21"/>
        <v>0</v>
      </c>
      <c r="BB33" s="5"/>
      <c r="BC33" s="8">
        <f t="shared" si="22"/>
        <v>0</v>
      </c>
      <c r="BD33" s="5"/>
      <c r="BE33" s="8">
        <f t="shared" si="23"/>
        <v>0</v>
      </c>
      <c r="BF33" s="5"/>
      <c r="BG33" s="8">
        <f t="shared" si="24"/>
        <v>0</v>
      </c>
      <c r="BH33" s="5"/>
      <c r="BI33" s="8">
        <f t="shared" si="25"/>
        <v>0</v>
      </c>
      <c r="BJ33" s="8"/>
      <c r="BK33" s="8">
        <f t="shared" si="26"/>
        <v>0</v>
      </c>
      <c r="BL33" s="179">
        <f t="shared" si="28"/>
        <v>0</v>
      </c>
      <c r="BM33" s="179">
        <f t="shared" si="29"/>
        <v>0</v>
      </c>
      <c r="BN33" s="47"/>
      <c r="BO33" s="47"/>
      <c r="BP33" s="47"/>
    </row>
    <row r="34" spans="1:68" ht="15" customHeight="1">
      <c r="A34" s="153">
        <v>21</v>
      </c>
      <c r="B34" s="871" t="s">
        <v>348</v>
      </c>
      <c r="C34" s="872"/>
      <c r="D34" s="872"/>
      <c r="E34" s="873"/>
      <c r="F34" s="214" t="s">
        <v>41</v>
      </c>
      <c r="G34" s="78">
        <v>2000</v>
      </c>
      <c r="H34" s="5"/>
      <c r="I34" s="8">
        <f t="shared" si="27"/>
        <v>0</v>
      </c>
      <c r="J34" s="5"/>
      <c r="K34" s="8">
        <f t="shared" si="0"/>
        <v>0</v>
      </c>
      <c r="L34" s="5"/>
      <c r="M34" s="8">
        <f t="shared" si="1"/>
        <v>0</v>
      </c>
      <c r="N34" s="5"/>
      <c r="O34" s="127">
        <f t="shared" si="2"/>
        <v>0</v>
      </c>
      <c r="P34" s="5"/>
      <c r="Q34" s="8">
        <f t="shared" si="3"/>
        <v>0</v>
      </c>
      <c r="R34" s="5"/>
      <c r="S34" s="8">
        <f t="shared" si="4"/>
        <v>0</v>
      </c>
      <c r="T34" s="5"/>
      <c r="U34" s="8">
        <f t="shared" si="5"/>
        <v>0</v>
      </c>
      <c r="V34" s="5"/>
      <c r="W34" s="8">
        <f t="shared" si="6"/>
        <v>0</v>
      </c>
      <c r="X34" s="5"/>
      <c r="Y34" s="8">
        <f t="shared" si="7"/>
        <v>0</v>
      </c>
      <c r="Z34" s="5"/>
      <c r="AA34" s="8">
        <f t="shared" si="8"/>
        <v>0</v>
      </c>
      <c r="AB34" s="8"/>
      <c r="AC34" s="8">
        <f t="shared" si="9"/>
        <v>0</v>
      </c>
      <c r="AD34" s="5"/>
      <c r="AE34" s="8">
        <f t="shared" si="10"/>
        <v>0</v>
      </c>
      <c r="AF34" s="5"/>
      <c r="AG34" s="8">
        <f t="shared" si="11"/>
        <v>0</v>
      </c>
      <c r="AH34" s="5"/>
      <c r="AI34" s="8">
        <f t="shared" si="12"/>
        <v>0</v>
      </c>
      <c r="AJ34" s="5"/>
      <c r="AK34" s="8">
        <f t="shared" si="13"/>
        <v>0</v>
      </c>
      <c r="AL34" s="5"/>
      <c r="AM34" s="8">
        <f t="shared" si="14"/>
        <v>0</v>
      </c>
      <c r="AN34" s="5"/>
      <c r="AO34" s="8">
        <f t="shared" si="15"/>
        <v>0</v>
      </c>
      <c r="AP34" s="5"/>
      <c r="AQ34" s="8">
        <f t="shared" si="16"/>
        <v>0</v>
      </c>
      <c r="AR34" s="5"/>
      <c r="AS34" s="8">
        <f t="shared" si="17"/>
        <v>0</v>
      </c>
      <c r="AT34" s="5"/>
      <c r="AU34" s="8">
        <f t="shared" si="18"/>
        <v>0</v>
      </c>
      <c r="AV34" s="5"/>
      <c r="AW34" s="8">
        <f t="shared" si="19"/>
        <v>0</v>
      </c>
      <c r="AX34" s="5"/>
      <c r="AY34" s="8">
        <f t="shared" si="20"/>
        <v>0</v>
      </c>
      <c r="AZ34" s="5"/>
      <c r="BA34" s="8">
        <f t="shared" si="21"/>
        <v>0</v>
      </c>
      <c r="BB34" s="5"/>
      <c r="BC34" s="8">
        <f t="shared" si="22"/>
        <v>0</v>
      </c>
      <c r="BD34" s="5"/>
      <c r="BE34" s="8">
        <f t="shared" si="23"/>
        <v>0</v>
      </c>
      <c r="BF34" s="5"/>
      <c r="BG34" s="8">
        <f t="shared" si="24"/>
        <v>0</v>
      </c>
      <c r="BH34" s="5"/>
      <c r="BI34" s="8">
        <f t="shared" si="25"/>
        <v>0</v>
      </c>
      <c r="BJ34" s="8"/>
      <c r="BK34" s="8">
        <f t="shared" si="26"/>
        <v>0</v>
      </c>
      <c r="BL34" s="179">
        <f t="shared" si="28"/>
        <v>0</v>
      </c>
      <c r="BM34" s="179">
        <f t="shared" si="29"/>
        <v>0</v>
      </c>
      <c r="BN34" s="47"/>
      <c r="BO34" s="47"/>
      <c r="BP34" s="47"/>
    </row>
    <row r="35" spans="1:68" ht="15" customHeight="1">
      <c r="A35" s="153">
        <v>22</v>
      </c>
      <c r="B35" s="874" t="s">
        <v>45</v>
      </c>
      <c r="C35" s="875"/>
      <c r="D35" s="875"/>
      <c r="E35" s="876"/>
      <c r="F35" s="78" t="s">
        <v>17</v>
      </c>
      <c r="G35" s="78">
        <v>9600</v>
      </c>
      <c r="H35" s="5"/>
      <c r="I35" s="8">
        <f t="shared" si="27"/>
        <v>0</v>
      </c>
      <c r="J35" s="5"/>
      <c r="K35" s="8">
        <f t="shared" si="0"/>
        <v>0</v>
      </c>
      <c r="L35" s="5"/>
      <c r="M35" s="8">
        <f t="shared" si="1"/>
        <v>0</v>
      </c>
      <c r="N35" s="5"/>
      <c r="O35" s="127">
        <f t="shared" si="2"/>
        <v>0</v>
      </c>
      <c r="P35" s="5"/>
      <c r="Q35" s="8">
        <f t="shared" si="3"/>
        <v>0</v>
      </c>
      <c r="R35" s="5"/>
      <c r="S35" s="8">
        <f t="shared" si="4"/>
        <v>0</v>
      </c>
      <c r="T35" s="5"/>
      <c r="U35" s="8">
        <f t="shared" si="5"/>
        <v>0</v>
      </c>
      <c r="V35" s="5"/>
      <c r="W35" s="8">
        <f t="shared" si="6"/>
        <v>0</v>
      </c>
      <c r="X35" s="5"/>
      <c r="Y35" s="8">
        <f t="shared" si="7"/>
        <v>0</v>
      </c>
      <c r="Z35" s="5"/>
      <c r="AA35" s="8">
        <f t="shared" si="8"/>
        <v>0</v>
      </c>
      <c r="AB35" s="8"/>
      <c r="AC35" s="8">
        <f t="shared" si="9"/>
        <v>0</v>
      </c>
      <c r="AD35" s="5"/>
      <c r="AE35" s="8">
        <f t="shared" si="10"/>
        <v>0</v>
      </c>
      <c r="AF35" s="5"/>
      <c r="AG35" s="8">
        <f t="shared" si="11"/>
        <v>0</v>
      </c>
      <c r="AH35" s="5"/>
      <c r="AI35" s="8">
        <f t="shared" si="12"/>
        <v>0</v>
      </c>
      <c r="AJ35" s="5"/>
      <c r="AK35" s="8">
        <f t="shared" si="13"/>
        <v>0</v>
      </c>
      <c r="AL35" s="5"/>
      <c r="AM35" s="8">
        <f t="shared" si="14"/>
        <v>0</v>
      </c>
      <c r="AN35" s="5"/>
      <c r="AO35" s="8">
        <f t="shared" si="15"/>
        <v>0</v>
      </c>
      <c r="AP35" s="5"/>
      <c r="AQ35" s="8">
        <f t="shared" si="16"/>
        <v>0</v>
      </c>
      <c r="AR35" s="5"/>
      <c r="AS35" s="8">
        <f t="shared" si="17"/>
        <v>0</v>
      </c>
      <c r="AT35" s="5"/>
      <c r="AU35" s="8">
        <f t="shared" si="18"/>
        <v>0</v>
      </c>
      <c r="AV35" s="5"/>
      <c r="AW35" s="8">
        <f t="shared" si="19"/>
        <v>0</v>
      </c>
      <c r="AX35" s="5"/>
      <c r="AY35" s="8">
        <f t="shared" si="20"/>
        <v>0</v>
      </c>
      <c r="AZ35" s="5"/>
      <c r="BA35" s="8">
        <f t="shared" si="21"/>
        <v>0</v>
      </c>
      <c r="BB35" s="5"/>
      <c r="BC35" s="8">
        <f t="shared" si="22"/>
        <v>0</v>
      </c>
      <c r="BD35" s="5"/>
      <c r="BE35" s="8">
        <f t="shared" si="23"/>
        <v>0</v>
      </c>
      <c r="BF35" s="5"/>
      <c r="BG35" s="8">
        <f t="shared" si="24"/>
        <v>0</v>
      </c>
      <c r="BH35" s="5"/>
      <c r="BI35" s="8">
        <f t="shared" si="25"/>
        <v>0</v>
      </c>
      <c r="BJ35" s="8"/>
      <c r="BK35" s="8">
        <f t="shared" si="26"/>
        <v>0</v>
      </c>
      <c r="BL35" s="179">
        <f t="shared" si="28"/>
        <v>0</v>
      </c>
      <c r="BM35" s="179">
        <f t="shared" si="29"/>
        <v>0</v>
      </c>
      <c r="BN35" s="47"/>
      <c r="BO35" s="47"/>
      <c r="BP35" s="47"/>
    </row>
    <row r="36" spans="1:68" ht="15" customHeight="1">
      <c r="A36" s="153">
        <v>23</v>
      </c>
      <c r="B36" s="871" t="s">
        <v>223</v>
      </c>
      <c r="C36" s="875"/>
      <c r="D36" s="875"/>
      <c r="E36" s="876"/>
      <c r="F36" s="78" t="s">
        <v>40</v>
      </c>
      <c r="G36" s="78">
        <v>9000</v>
      </c>
      <c r="H36" s="5"/>
      <c r="I36" s="8">
        <f t="shared" si="27"/>
        <v>0</v>
      </c>
      <c r="J36" s="5"/>
      <c r="K36" s="8">
        <f t="shared" si="0"/>
        <v>0</v>
      </c>
      <c r="L36" s="5"/>
      <c r="M36" s="8">
        <f t="shared" si="1"/>
        <v>0</v>
      </c>
      <c r="N36" s="5"/>
      <c r="O36" s="127">
        <f t="shared" si="2"/>
        <v>0</v>
      </c>
      <c r="P36" s="5"/>
      <c r="Q36" s="8">
        <f t="shared" si="3"/>
        <v>0</v>
      </c>
      <c r="R36" s="5"/>
      <c r="S36" s="8">
        <f t="shared" si="4"/>
        <v>0</v>
      </c>
      <c r="T36" s="5"/>
      <c r="U36" s="8">
        <f t="shared" si="5"/>
        <v>0</v>
      </c>
      <c r="V36" s="5"/>
      <c r="W36" s="8">
        <f t="shared" si="6"/>
        <v>0</v>
      </c>
      <c r="X36" s="5"/>
      <c r="Y36" s="8">
        <f t="shared" si="7"/>
        <v>0</v>
      </c>
      <c r="Z36" s="5"/>
      <c r="AA36" s="8">
        <f t="shared" si="8"/>
        <v>0</v>
      </c>
      <c r="AB36" s="8"/>
      <c r="AC36" s="8">
        <f t="shared" si="9"/>
        <v>0</v>
      </c>
      <c r="AD36" s="5"/>
      <c r="AE36" s="8">
        <f t="shared" si="10"/>
        <v>0</v>
      </c>
      <c r="AF36" s="5"/>
      <c r="AG36" s="8">
        <f t="shared" si="11"/>
        <v>0</v>
      </c>
      <c r="AH36" s="5"/>
      <c r="AI36" s="8">
        <f t="shared" si="12"/>
        <v>0</v>
      </c>
      <c r="AJ36" s="5"/>
      <c r="AK36" s="8">
        <f t="shared" si="13"/>
        <v>0</v>
      </c>
      <c r="AL36" s="5"/>
      <c r="AM36" s="8">
        <f t="shared" si="14"/>
        <v>0</v>
      </c>
      <c r="AN36" s="5"/>
      <c r="AO36" s="8">
        <f t="shared" si="15"/>
        <v>0</v>
      </c>
      <c r="AP36" s="5"/>
      <c r="AQ36" s="8">
        <f t="shared" si="16"/>
        <v>0</v>
      </c>
      <c r="AR36" s="5"/>
      <c r="AS36" s="8">
        <f t="shared" si="17"/>
        <v>0</v>
      </c>
      <c r="AT36" s="5"/>
      <c r="AU36" s="8">
        <f t="shared" si="18"/>
        <v>0</v>
      </c>
      <c r="AV36" s="5"/>
      <c r="AW36" s="8">
        <f t="shared" si="19"/>
        <v>0</v>
      </c>
      <c r="AX36" s="5"/>
      <c r="AY36" s="8">
        <f t="shared" si="20"/>
        <v>0</v>
      </c>
      <c r="AZ36" s="5"/>
      <c r="BA36" s="8">
        <f t="shared" si="21"/>
        <v>0</v>
      </c>
      <c r="BB36" s="5"/>
      <c r="BC36" s="8">
        <f t="shared" si="22"/>
        <v>0</v>
      </c>
      <c r="BD36" s="5"/>
      <c r="BE36" s="8">
        <f t="shared" si="23"/>
        <v>0</v>
      </c>
      <c r="BF36" s="5"/>
      <c r="BG36" s="8">
        <f t="shared" si="24"/>
        <v>0</v>
      </c>
      <c r="BH36" s="5"/>
      <c r="BI36" s="8">
        <f t="shared" si="25"/>
        <v>0</v>
      </c>
      <c r="BJ36" s="8"/>
      <c r="BK36" s="8">
        <f t="shared" si="26"/>
        <v>0</v>
      </c>
      <c r="BL36" s="179">
        <f t="shared" si="28"/>
        <v>0</v>
      </c>
      <c r="BM36" s="179">
        <f t="shared" si="29"/>
        <v>0</v>
      </c>
      <c r="BN36" s="47"/>
      <c r="BO36" s="47"/>
      <c r="BP36" s="47"/>
    </row>
    <row r="37" spans="1:68" ht="15.75" customHeight="1">
      <c r="A37" s="153">
        <v>24</v>
      </c>
      <c r="B37" s="871" t="s">
        <v>315</v>
      </c>
      <c r="C37" s="872"/>
      <c r="D37" s="872"/>
      <c r="E37" s="873"/>
      <c r="F37" s="214" t="s">
        <v>41</v>
      </c>
      <c r="G37" s="78">
        <v>750</v>
      </c>
      <c r="H37" s="5"/>
      <c r="I37" s="8">
        <f t="shared" si="27"/>
        <v>0</v>
      </c>
      <c r="J37" s="5"/>
      <c r="K37" s="8">
        <f t="shared" si="0"/>
        <v>0</v>
      </c>
      <c r="L37" s="5"/>
      <c r="M37" s="8">
        <f t="shared" si="1"/>
        <v>0</v>
      </c>
      <c r="N37" s="5"/>
      <c r="O37" s="127">
        <f t="shared" si="2"/>
        <v>0</v>
      </c>
      <c r="P37" s="5"/>
      <c r="Q37" s="8">
        <f t="shared" si="3"/>
        <v>0</v>
      </c>
      <c r="R37" s="5"/>
      <c r="S37" s="8">
        <f t="shared" si="4"/>
        <v>0</v>
      </c>
      <c r="T37" s="5"/>
      <c r="U37" s="8">
        <f t="shared" si="5"/>
        <v>0</v>
      </c>
      <c r="V37" s="5"/>
      <c r="W37" s="8">
        <f t="shared" si="6"/>
        <v>0</v>
      </c>
      <c r="X37" s="5"/>
      <c r="Y37" s="8">
        <f t="shared" si="7"/>
        <v>0</v>
      </c>
      <c r="Z37" s="5"/>
      <c r="AA37" s="8">
        <f t="shared" si="8"/>
        <v>0</v>
      </c>
      <c r="AB37" s="8"/>
      <c r="AC37" s="8">
        <f t="shared" si="9"/>
        <v>0</v>
      </c>
      <c r="AD37" s="5"/>
      <c r="AE37" s="8">
        <f t="shared" si="10"/>
        <v>0</v>
      </c>
      <c r="AF37" s="5">
        <v>210</v>
      </c>
      <c r="AG37" s="8">
        <f t="shared" si="11"/>
        <v>157500</v>
      </c>
      <c r="AH37" s="5"/>
      <c r="AI37" s="8">
        <f t="shared" si="12"/>
        <v>0</v>
      </c>
      <c r="AJ37" s="5"/>
      <c r="AK37" s="8">
        <f t="shared" si="13"/>
        <v>0</v>
      </c>
      <c r="AL37" s="5">
        <v>154</v>
      </c>
      <c r="AM37" s="8">
        <f t="shared" si="14"/>
        <v>115500</v>
      </c>
      <c r="AN37" s="5"/>
      <c r="AO37" s="8">
        <f t="shared" si="15"/>
        <v>0</v>
      </c>
      <c r="AP37" s="5"/>
      <c r="AQ37" s="8">
        <f t="shared" si="16"/>
        <v>0</v>
      </c>
      <c r="AR37" s="5"/>
      <c r="AS37" s="8">
        <f t="shared" si="17"/>
        <v>0</v>
      </c>
      <c r="AT37" s="5"/>
      <c r="AU37" s="8">
        <f t="shared" si="18"/>
        <v>0</v>
      </c>
      <c r="AV37" s="5"/>
      <c r="AW37" s="8">
        <f t="shared" si="19"/>
        <v>0</v>
      </c>
      <c r="AX37" s="5"/>
      <c r="AY37" s="8">
        <f t="shared" si="20"/>
        <v>0</v>
      </c>
      <c r="AZ37" s="5"/>
      <c r="BA37" s="8">
        <f t="shared" si="21"/>
        <v>0</v>
      </c>
      <c r="BB37" s="5"/>
      <c r="BC37" s="8">
        <f t="shared" si="22"/>
        <v>0</v>
      </c>
      <c r="BD37" s="5"/>
      <c r="BE37" s="8">
        <f t="shared" si="23"/>
        <v>0</v>
      </c>
      <c r="BF37" s="5"/>
      <c r="BG37" s="8">
        <f t="shared" si="24"/>
        <v>0</v>
      </c>
      <c r="BH37" s="5"/>
      <c r="BI37" s="8">
        <f t="shared" si="25"/>
        <v>0</v>
      </c>
      <c r="BJ37" s="8"/>
      <c r="BK37" s="8">
        <f t="shared" si="26"/>
        <v>0</v>
      </c>
      <c r="BL37" s="179">
        <f t="shared" si="28"/>
        <v>364</v>
      </c>
      <c r="BM37" s="179">
        <f t="shared" si="29"/>
        <v>273000</v>
      </c>
      <c r="BN37" s="47"/>
      <c r="BO37" s="47"/>
      <c r="BP37" s="47"/>
    </row>
    <row r="38" spans="1:68" ht="15.75" customHeight="1" thickBot="1">
      <c r="A38" s="289">
        <v>25</v>
      </c>
      <c r="B38" s="941" t="s">
        <v>188</v>
      </c>
      <c r="C38" s="942"/>
      <c r="D38" s="942"/>
      <c r="E38" s="943"/>
      <c r="F38" s="78" t="s">
        <v>41</v>
      </c>
      <c r="G38" s="78">
        <v>25000</v>
      </c>
      <c r="H38" s="47"/>
      <c r="I38" s="8">
        <f t="shared" si="27"/>
        <v>0</v>
      </c>
      <c r="J38" s="5"/>
      <c r="K38" s="8">
        <f t="shared" si="0"/>
        <v>0</v>
      </c>
      <c r="L38" s="5"/>
      <c r="M38" s="8">
        <f t="shared" si="1"/>
        <v>0</v>
      </c>
      <c r="N38" s="5"/>
      <c r="O38" s="127">
        <f t="shared" si="2"/>
        <v>0</v>
      </c>
      <c r="P38" s="5"/>
      <c r="Q38" s="8">
        <f t="shared" si="3"/>
        <v>0</v>
      </c>
      <c r="R38" s="5"/>
      <c r="S38" s="8">
        <f t="shared" si="4"/>
        <v>0</v>
      </c>
      <c r="T38" s="5"/>
      <c r="U38" s="8">
        <f t="shared" si="5"/>
        <v>0</v>
      </c>
      <c r="V38" s="5"/>
      <c r="W38" s="8">
        <f t="shared" si="6"/>
        <v>0</v>
      </c>
      <c r="X38" s="5">
        <v>2</v>
      </c>
      <c r="Y38" s="8">
        <f t="shared" si="7"/>
        <v>50000</v>
      </c>
      <c r="Z38" s="5">
        <v>2</v>
      </c>
      <c r="AA38" s="8">
        <f t="shared" si="8"/>
        <v>50000</v>
      </c>
      <c r="AB38" s="8"/>
      <c r="AC38" s="8">
        <f t="shared" si="9"/>
        <v>0</v>
      </c>
      <c r="AD38" s="5"/>
      <c r="AE38" s="8">
        <f t="shared" si="10"/>
        <v>0</v>
      </c>
      <c r="AF38" s="5"/>
      <c r="AG38" s="8">
        <f t="shared" si="11"/>
        <v>0</v>
      </c>
      <c r="AH38" s="5"/>
      <c r="AI38" s="8">
        <f t="shared" si="12"/>
        <v>0</v>
      </c>
      <c r="AJ38" s="5"/>
      <c r="AK38" s="8">
        <f t="shared" si="13"/>
        <v>0</v>
      </c>
      <c r="AL38" s="5"/>
      <c r="AM38" s="8">
        <f t="shared" si="14"/>
        <v>0</v>
      </c>
      <c r="AN38" s="5"/>
      <c r="AO38" s="8">
        <f t="shared" si="15"/>
        <v>0</v>
      </c>
      <c r="AP38" s="5"/>
      <c r="AQ38" s="8">
        <f t="shared" si="16"/>
        <v>0</v>
      </c>
      <c r="AR38" s="5"/>
      <c r="AS38" s="8">
        <f t="shared" si="17"/>
        <v>0</v>
      </c>
      <c r="AT38" s="5"/>
      <c r="AU38" s="8">
        <f t="shared" si="18"/>
        <v>0</v>
      </c>
      <c r="AV38" s="5"/>
      <c r="AW38" s="8">
        <f t="shared" si="19"/>
        <v>0</v>
      </c>
      <c r="AX38" s="5"/>
      <c r="AY38" s="8">
        <f t="shared" si="20"/>
        <v>0</v>
      </c>
      <c r="AZ38" s="5"/>
      <c r="BA38" s="8">
        <f t="shared" si="21"/>
        <v>0</v>
      </c>
      <c r="BB38" s="5"/>
      <c r="BC38" s="8">
        <f t="shared" si="22"/>
        <v>0</v>
      </c>
      <c r="BD38" s="5"/>
      <c r="BE38" s="8">
        <f t="shared" si="23"/>
        <v>0</v>
      </c>
      <c r="BF38" s="5"/>
      <c r="BG38" s="8">
        <f t="shared" si="24"/>
        <v>0</v>
      </c>
      <c r="BH38" s="5"/>
      <c r="BI38" s="8">
        <f t="shared" si="25"/>
        <v>0</v>
      </c>
      <c r="BJ38" s="8"/>
      <c r="BK38" s="8">
        <f t="shared" si="26"/>
        <v>0</v>
      </c>
      <c r="BL38" s="179">
        <f t="shared" si="28"/>
        <v>4</v>
      </c>
      <c r="BM38" s="179">
        <f t="shared" si="29"/>
        <v>100000</v>
      </c>
      <c r="BN38" s="47"/>
      <c r="BO38" s="47"/>
      <c r="BP38" s="47"/>
    </row>
    <row r="39" spans="1:68" ht="15" customHeight="1" thickBot="1">
      <c r="A39" s="884" t="s">
        <v>46</v>
      </c>
      <c r="B39" s="885"/>
      <c r="C39" s="885"/>
      <c r="D39" s="885"/>
      <c r="E39" s="886"/>
      <c r="F39" s="210"/>
      <c r="G39" s="78"/>
      <c r="H39" s="5"/>
      <c r="I39" s="8">
        <f t="shared" si="27"/>
        <v>0</v>
      </c>
      <c r="J39" s="5"/>
      <c r="K39" s="8">
        <f t="shared" si="0"/>
        <v>0</v>
      </c>
      <c r="L39" s="5"/>
      <c r="M39" s="8">
        <f t="shared" si="1"/>
        <v>0</v>
      </c>
      <c r="N39" s="5"/>
      <c r="O39" s="127">
        <f t="shared" si="2"/>
        <v>0</v>
      </c>
      <c r="P39" s="5"/>
      <c r="Q39" s="8">
        <f t="shared" si="3"/>
        <v>0</v>
      </c>
      <c r="R39" s="5"/>
      <c r="S39" s="8">
        <f t="shared" si="4"/>
        <v>0</v>
      </c>
      <c r="T39" s="5"/>
      <c r="U39" s="8">
        <f t="shared" si="5"/>
        <v>0</v>
      </c>
      <c r="V39" s="5"/>
      <c r="W39" s="8">
        <f t="shared" si="6"/>
        <v>0</v>
      </c>
      <c r="X39" s="5"/>
      <c r="Y39" s="8">
        <f t="shared" si="7"/>
        <v>0</v>
      </c>
      <c r="Z39" s="5"/>
      <c r="AA39" s="8">
        <f t="shared" si="8"/>
        <v>0</v>
      </c>
      <c r="AB39" s="8"/>
      <c r="AC39" s="8">
        <f t="shared" si="9"/>
        <v>0</v>
      </c>
      <c r="AD39" s="5"/>
      <c r="AE39" s="8">
        <f t="shared" si="10"/>
        <v>0</v>
      </c>
      <c r="AF39" s="5"/>
      <c r="AG39" s="8">
        <f t="shared" si="11"/>
        <v>0</v>
      </c>
      <c r="AH39" s="5"/>
      <c r="AI39" s="8">
        <f t="shared" si="12"/>
        <v>0</v>
      </c>
      <c r="AJ39" s="5"/>
      <c r="AK39" s="8">
        <f t="shared" si="13"/>
        <v>0</v>
      </c>
      <c r="AL39" s="5"/>
      <c r="AM39" s="8">
        <f t="shared" si="14"/>
        <v>0</v>
      </c>
      <c r="AN39" s="5"/>
      <c r="AO39" s="8">
        <f t="shared" si="15"/>
        <v>0</v>
      </c>
      <c r="AP39" s="5"/>
      <c r="AQ39" s="8">
        <f t="shared" si="16"/>
        <v>0</v>
      </c>
      <c r="AR39" s="5"/>
      <c r="AS39" s="8">
        <f t="shared" si="17"/>
        <v>0</v>
      </c>
      <c r="AT39" s="5"/>
      <c r="AU39" s="8">
        <f t="shared" si="18"/>
        <v>0</v>
      </c>
      <c r="AV39" s="5"/>
      <c r="AW39" s="8">
        <f t="shared" si="19"/>
        <v>0</v>
      </c>
      <c r="AX39" s="5"/>
      <c r="AY39" s="8">
        <f t="shared" si="20"/>
        <v>0</v>
      </c>
      <c r="AZ39" s="5"/>
      <c r="BA39" s="8">
        <f t="shared" si="21"/>
        <v>0</v>
      </c>
      <c r="BB39" s="5"/>
      <c r="BC39" s="8">
        <f t="shared" si="22"/>
        <v>0</v>
      </c>
      <c r="BD39" s="5"/>
      <c r="BE39" s="8">
        <f t="shared" si="23"/>
        <v>0</v>
      </c>
      <c r="BF39" s="5"/>
      <c r="BG39" s="8">
        <f t="shared" si="24"/>
        <v>0</v>
      </c>
      <c r="BH39" s="5"/>
      <c r="BI39" s="8">
        <f t="shared" si="25"/>
        <v>0</v>
      </c>
      <c r="BJ39" s="8"/>
      <c r="BK39" s="8">
        <f t="shared" si="26"/>
        <v>0</v>
      </c>
      <c r="BL39" s="179">
        <f t="shared" si="28"/>
        <v>0</v>
      </c>
      <c r="BM39" s="179">
        <f t="shared" si="29"/>
        <v>0</v>
      </c>
      <c r="BN39" s="47"/>
      <c r="BO39" s="47"/>
      <c r="BP39" s="47"/>
    </row>
    <row r="40" spans="1:68" ht="15" customHeight="1">
      <c r="A40" s="290">
        <v>26</v>
      </c>
      <c r="B40" s="954" t="s">
        <v>67</v>
      </c>
      <c r="C40" s="955"/>
      <c r="D40" s="955"/>
      <c r="E40" s="956"/>
      <c r="F40" s="78" t="s">
        <v>17</v>
      </c>
      <c r="G40" s="78">
        <v>39000</v>
      </c>
      <c r="H40" s="5"/>
      <c r="I40" s="8">
        <f t="shared" si="27"/>
        <v>0</v>
      </c>
      <c r="J40" s="5">
        <v>1</v>
      </c>
      <c r="K40" s="8">
        <f t="shared" si="0"/>
        <v>39000</v>
      </c>
      <c r="L40" s="5"/>
      <c r="M40" s="8">
        <f t="shared" si="1"/>
        <v>0</v>
      </c>
      <c r="N40" s="5"/>
      <c r="O40" s="127">
        <f t="shared" si="2"/>
        <v>0</v>
      </c>
      <c r="P40" s="5"/>
      <c r="Q40" s="8">
        <f t="shared" si="3"/>
        <v>0</v>
      </c>
      <c r="R40" s="5"/>
      <c r="S40" s="8">
        <f t="shared" si="4"/>
        <v>0</v>
      </c>
      <c r="T40" s="5"/>
      <c r="U40" s="8">
        <f t="shared" si="5"/>
        <v>0</v>
      </c>
      <c r="V40" s="5">
        <v>3</v>
      </c>
      <c r="W40" s="8">
        <f t="shared" si="6"/>
        <v>117000</v>
      </c>
      <c r="X40" s="5"/>
      <c r="Y40" s="8">
        <f t="shared" si="7"/>
        <v>0</v>
      </c>
      <c r="Z40" s="5"/>
      <c r="AA40" s="8">
        <f t="shared" si="8"/>
        <v>0</v>
      </c>
      <c r="AB40" s="8"/>
      <c r="AC40" s="8">
        <f t="shared" si="9"/>
        <v>0</v>
      </c>
      <c r="AD40" s="5"/>
      <c r="AE40" s="8">
        <f t="shared" si="10"/>
        <v>0</v>
      </c>
      <c r="AF40" s="5"/>
      <c r="AG40" s="8">
        <f t="shared" si="11"/>
        <v>0</v>
      </c>
      <c r="AH40" s="5"/>
      <c r="AI40" s="8">
        <f t="shared" si="12"/>
        <v>0</v>
      </c>
      <c r="AJ40" s="5"/>
      <c r="AK40" s="8">
        <f t="shared" si="13"/>
        <v>0</v>
      </c>
      <c r="AL40" s="5"/>
      <c r="AM40" s="8">
        <f t="shared" si="14"/>
        <v>0</v>
      </c>
      <c r="AN40" s="5"/>
      <c r="AO40" s="8">
        <f t="shared" si="15"/>
        <v>0</v>
      </c>
      <c r="AP40" s="5"/>
      <c r="AQ40" s="8"/>
      <c r="AR40" s="5"/>
      <c r="AS40" s="8">
        <f t="shared" si="17"/>
        <v>0</v>
      </c>
      <c r="AT40" s="5"/>
      <c r="AU40" s="8">
        <f t="shared" si="18"/>
        <v>0</v>
      </c>
      <c r="AV40" s="5"/>
      <c r="AW40" s="8">
        <f t="shared" si="19"/>
        <v>0</v>
      </c>
      <c r="AX40" s="5"/>
      <c r="AY40" s="8">
        <f t="shared" si="20"/>
        <v>0</v>
      </c>
      <c r="AZ40" s="5"/>
      <c r="BA40" s="8">
        <f t="shared" si="21"/>
        <v>0</v>
      </c>
      <c r="BB40" s="5">
        <v>2</v>
      </c>
      <c r="BC40" s="8">
        <v>42000</v>
      </c>
      <c r="BD40" s="5"/>
      <c r="BE40" s="8"/>
      <c r="BF40" s="5"/>
      <c r="BG40" s="8">
        <f t="shared" si="24"/>
        <v>0</v>
      </c>
      <c r="BH40" s="5"/>
      <c r="BI40" s="8">
        <f t="shared" si="25"/>
        <v>0</v>
      </c>
      <c r="BJ40" s="8"/>
      <c r="BK40" s="8">
        <f t="shared" si="26"/>
        <v>0</v>
      </c>
      <c r="BL40" s="179">
        <f t="shared" si="28"/>
        <v>6</v>
      </c>
      <c r="BM40" s="179">
        <f t="shared" si="29"/>
        <v>198000</v>
      </c>
      <c r="BN40" s="47"/>
      <c r="BO40" s="47"/>
      <c r="BP40" s="47"/>
    </row>
    <row r="41" spans="1:68" ht="12.75" customHeight="1">
      <c r="A41" s="290">
        <v>27</v>
      </c>
      <c r="B41" s="874" t="s">
        <v>47</v>
      </c>
      <c r="C41" s="875"/>
      <c r="D41" s="875"/>
      <c r="E41" s="876"/>
      <c r="F41" s="78" t="s">
        <v>17</v>
      </c>
      <c r="G41" s="78">
        <v>14500</v>
      </c>
      <c r="H41" s="5"/>
      <c r="I41" s="8">
        <f t="shared" si="27"/>
        <v>0</v>
      </c>
      <c r="J41" s="5"/>
      <c r="K41" s="8">
        <f t="shared" si="0"/>
        <v>0</v>
      </c>
      <c r="L41" s="5"/>
      <c r="M41" s="8">
        <f t="shared" si="1"/>
        <v>0</v>
      </c>
      <c r="N41" s="5"/>
      <c r="O41" s="127">
        <f t="shared" si="2"/>
        <v>0</v>
      </c>
      <c r="P41" s="5"/>
      <c r="Q41" s="8">
        <f t="shared" si="3"/>
        <v>0</v>
      </c>
      <c r="R41" s="5"/>
      <c r="S41" s="8">
        <f t="shared" si="4"/>
        <v>0</v>
      </c>
      <c r="T41" s="5"/>
      <c r="U41" s="8">
        <f t="shared" si="5"/>
        <v>0</v>
      </c>
      <c r="V41" s="5"/>
      <c r="W41" s="8">
        <f t="shared" si="6"/>
        <v>0</v>
      </c>
      <c r="X41" s="5"/>
      <c r="Y41" s="8">
        <f t="shared" si="7"/>
        <v>0</v>
      </c>
      <c r="Z41" s="5"/>
      <c r="AA41" s="8">
        <f t="shared" si="8"/>
        <v>0</v>
      </c>
      <c r="AB41" s="8"/>
      <c r="AC41" s="8">
        <f t="shared" si="9"/>
        <v>0</v>
      </c>
      <c r="AD41" s="5"/>
      <c r="AE41" s="8">
        <f t="shared" si="10"/>
        <v>0</v>
      </c>
      <c r="AF41" s="5"/>
      <c r="AG41" s="8">
        <f aca="true" t="shared" si="30" ref="AG41:AG52">G41*AF41</f>
        <v>0</v>
      </c>
      <c r="AH41" s="5"/>
      <c r="AI41" s="8">
        <f t="shared" si="12"/>
        <v>0</v>
      </c>
      <c r="AJ41" s="5"/>
      <c r="AK41" s="8">
        <f t="shared" si="13"/>
        <v>0</v>
      </c>
      <c r="AL41" s="5"/>
      <c r="AM41" s="8">
        <f t="shared" si="14"/>
        <v>0</v>
      </c>
      <c r="AN41" s="5"/>
      <c r="AO41" s="8">
        <f t="shared" si="15"/>
        <v>0</v>
      </c>
      <c r="AP41" s="5"/>
      <c r="AQ41" s="8">
        <f aca="true" t="shared" si="31" ref="AQ41:AQ52">G41*AP41</f>
        <v>0</v>
      </c>
      <c r="AR41" s="5"/>
      <c r="AS41" s="8">
        <f t="shared" si="17"/>
        <v>0</v>
      </c>
      <c r="AT41" s="5"/>
      <c r="AU41" s="8">
        <f t="shared" si="18"/>
        <v>0</v>
      </c>
      <c r="AV41" s="5"/>
      <c r="AW41" s="8">
        <f t="shared" si="19"/>
        <v>0</v>
      </c>
      <c r="AX41" s="5"/>
      <c r="AY41" s="8">
        <f t="shared" si="20"/>
        <v>0</v>
      </c>
      <c r="AZ41" s="5"/>
      <c r="BA41" s="8">
        <f t="shared" si="21"/>
        <v>0</v>
      </c>
      <c r="BB41" s="5"/>
      <c r="BC41" s="8">
        <f t="shared" si="22"/>
        <v>0</v>
      </c>
      <c r="BD41" s="5"/>
      <c r="BE41" s="8">
        <f aca="true" t="shared" si="32" ref="BE41:BE68">G41*BD41</f>
        <v>0</v>
      </c>
      <c r="BF41" s="5"/>
      <c r="BG41" s="8">
        <f t="shared" si="24"/>
        <v>0</v>
      </c>
      <c r="BH41" s="5"/>
      <c r="BI41" s="8">
        <f t="shared" si="25"/>
        <v>0</v>
      </c>
      <c r="BJ41" s="8"/>
      <c r="BK41" s="8">
        <f t="shared" si="26"/>
        <v>0</v>
      </c>
      <c r="BL41" s="179">
        <f t="shared" si="28"/>
        <v>0</v>
      </c>
      <c r="BM41" s="179">
        <f t="shared" si="29"/>
        <v>0</v>
      </c>
      <c r="BN41" s="47"/>
      <c r="BO41" s="47"/>
      <c r="BP41" s="47"/>
    </row>
    <row r="42" spans="1:68" ht="15" customHeight="1">
      <c r="A42" s="290">
        <v>28</v>
      </c>
      <c r="B42" s="871" t="s">
        <v>350</v>
      </c>
      <c r="C42" s="872"/>
      <c r="D42" s="872"/>
      <c r="E42" s="873"/>
      <c r="F42" s="78" t="s">
        <v>41</v>
      </c>
      <c r="G42" s="78">
        <v>1000</v>
      </c>
      <c r="H42" s="5"/>
      <c r="I42" s="8">
        <f t="shared" si="27"/>
        <v>0</v>
      </c>
      <c r="J42" s="5"/>
      <c r="K42" s="8">
        <f t="shared" si="0"/>
        <v>0</v>
      </c>
      <c r="L42" s="5"/>
      <c r="M42" s="8">
        <f t="shared" si="1"/>
        <v>0</v>
      </c>
      <c r="N42" s="5"/>
      <c r="O42" s="127">
        <f t="shared" si="2"/>
        <v>0</v>
      </c>
      <c r="P42" s="5"/>
      <c r="Q42" s="8">
        <f t="shared" si="3"/>
        <v>0</v>
      </c>
      <c r="R42" s="5"/>
      <c r="S42" s="8">
        <f t="shared" si="4"/>
        <v>0</v>
      </c>
      <c r="T42" s="5"/>
      <c r="U42" s="8">
        <f t="shared" si="5"/>
        <v>0</v>
      </c>
      <c r="V42" s="5"/>
      <c r="W42" s="8">
        <f t="shared" si="6"/>
        <v>0</v>
      </c>
      <c r="X42" s="5"/>
      <c r="Y42" s="8">
        <f t="shared" si="7"/>
        <v>0</v>
      </c>
      <c r="Z42" s="5"/>
      <c r="AA42" s="8">
        <f t="shared" si="8"/>
        <v>0</v>
      </c>
      <c r="AB42" s="8"/>
      <c r="AC42" s="8">
        <f t="shared" si="9"/>
        <v>0</v>
      </c>
      <c r="AD42" s="5"/>
      <c r="AE42" s="8">
        <f t="shared" si="10"/>
        <v>0</v>
      </c>
      <c r="AF42" s="5"/>
      <c r="AG42" s="8">
        <f t="shared" si="30"/>
        <v>0</v>
      </c>
      <c r="AH42" s="5"/>
      <c r="AI42" s="8">
        <f t="shared" si="12"/>
        <v>0</v>
      </c>
      <c r="AJ42" s="5"/>
      <c r="AK42" s="8">
        <f t="shared" si="13"/>
        <v>0</v>
      </c>
      <c r="AL42" s="5"/>
      <c r="AM42" s="8">
        <f t="shared" si="14"/>
        <v>0</v>
      </c>
      <c r="AN42" s="5"/>
      <c r="AO42" s="8">
        <f t="shared" si="15"/>
        <v>0</v>
      </c>
      <c r="AP42" s="5"/>
      <c r="AQ42" s="8">
        <f t="shared" si="31"/>
        <v>0</v>
      </c>
      <c r="AR42" s="5"/>
      <c r="AS42" s="8">
        <f t="shared" si="17"/>
        <v>0</v>
      </c>
      <c r="AT42" s="5"/>
      <c r="AU42" s="8">
        <f t="shared" si="18"/>
        <v>0</v>
      </c>
      <c r="AV42" s="5"/>
      <c r="AW42" s="8">
        <f t="shared" si="19"/>
        <v>0</v>
      </c>
      <c r="AX42" s="5"/>
      <c r="AY42" s="8">
        <f t="shared" si="20"/>
        <v>0</v>
      </c>
      <c r="AZ42" s="5"/>
      <c r="BA42" s="8">
        <f t="shared" si="21"/>
        <v>0</v>
      </c>
      <c r="BB42" s="5"/>
      <c r="BC42" s="8">
        <f t="shared" si="22"/>
        <v>0</v>
      </c>
      <c r="BD42" s="5"/>
      <c r="BE42" s="8">
        <f t="shared" si="32"/>
        <v>0</v>
      </c>
      <c r="BF42" s="5"/>
      <c r="BG42" s="8">
        <f t="shared" si="24"/>
        <v>0</v>
      </c>
      <c r="BH42" s="5"/>
      <c r="BI42" s="8">
        <f t="shared" si="25"/>
        <v>0</v>
      </c>
      <c r="BJ42" s="8"/>
      <c r="BK42" s="8">
        <f t="shared" si="26"/>
        <v>0</v>
      </c>
      <c r="BL42" s="179">
        <f t="shared" si="28"/>
        <v>0</v>
      </c>
      <c r="BM42" s="179">
        <f t="shared" si="29"/>
        <v>0</v>
      </c>
      <c r="BN42" s="47"/>
      <c r="BO42" s="47"/>
      <c r="BP42" s="47"/>
    </row>
    <row r="43" spans="1:68" ht="15" customHeight="1">
      <c r="A43" s="290">
        <v>29</v>
      </c>
      <c r="B43" s="874" t="s">
        <v>122</v>
      </c>
      <c r="C43" s="872"/>
      <c r="D43" s="872"/>
      <c r="E43" s="873"/>
      <c r="F43" s="78" t="s">
        <v>17</v>
      </c>
      <c r="G43" s="78">
        <v>14000</v>
      </c>
      <c r="H43" s="5"/>
      <c r="I43" s="8">
        <f t="shared" si="27"/>
        <v>0</v>
      </c>
      <c r="J43" s="5"/>
      <c r="K43" s="8">
        <f t="shared" si="0"/>
        <v>0</v>
      </c>
      <c r="L43" s="5"/>
      <c r="M43" s="8">
        <f t="shared" si="1"/>
        <v>0</v>
      </c>
      <c r="N43" s="5"/>
      <c r="O43" s="127">
        <f t="shared" si="2"/>
        <v>0</v>
      </c>
      <c r="P43" s="5"/>
      <c r="Q43" s="8">
        <f t="shared" si="3"/>
        <v>0</v>
      </c>
      <c r="R43" s="5"/>
      <c r="S43" s="8">
        <f t="shared" si="4"/>
        <v>0</v>
      </c>
      <c r="T43" s="5"/>
      <c r="U43" s="8">
        <f t="shared" si="5"/>
        <v>0</v>
      </c>
      <c r="V43" s="5"/>
      <c r="W43" s="8">
        <f t="shared" si="6"/>
        <v>0</v>
      </c>
      <c r="X43" s="5"/>
      <c r="Y43" s="8">
        <f t="shared" si="7"/>
        <v>0</v>
      </c>
      <c r="Z43" s="5"/>
      <c r="AA43" s="8">
        <f t="shared" si="8"/>
        <v>0</v>
      </c>
      <c r="AB43" s="8"/>
      <c r="AC43" s="8">
        <f t="shared" si="9"/>
        <v>0</v>
      </c>
      <c r="AD43" s="5"/>
      <c r="AE43" s="8">
        <f t="shared" si="10"/>
        <v>0</v>
      </c>
      <c r="AF43" s="5"/>
      <c r="AG43" s="8">
        <f t="shared" si="30"/>
        <v>0</v>
      </c>
      <c r="AH43" s="5"/>
      <c r="AI43" s="8">
        <f t="shared" si="12"/>
        <v>0</v>
      </c>
      <c r="AJ43" s="5"/>
      <c r="AK43" s="8">
        <f t="shared" si="13"/>
        <v>0</v>
      </c>
      <c r="AL43" s="5"/>
      <c r="AM43" s="8">
        <f t="shared" si="14"/>
        <v>0</v>
      </c>
      <c r="AN43" s="5"/>
      <c r="AO43" s="8">
        <f t="shared" si="15"/>
        <v>0</v>
      </c>
      <c r="AP43" s="5"/>
      <c r="AQ43" s="8">
        <f t="shared" si="31"/>
        <v>0</v>
      </c>
      <c r="AR43" s="5"/>
      <c r="AS43" s="8">
        <f t="shared" si="17"/>
        <v>0</v>
      </c>
      <c r="AT43" s="5"/>
      <c r="AU43" s="8">
        <f t="shared" si="18"/>
        <v>0</v>
      </c>
      <c r="AV43" s="5"/>
      <c r="AW43" s="8">
        <f t="shared" si="19"/>
        <v>0</v>
      </c>
      <c r="AX43" s="5"/>
      <c r="AY43" s="8">
        <f t="shared" si="20"/>
        <v>0</v>
      </c>
      <c r="AZ43" s="5"/>
      <c r="BA43" s="8">
        <f t="shared" si="21"/>
        <v>0</v>
      </c>
      <c r="BB43" s="662">
        <f>2*0+4</f>
        <v>4</v>
      </c>
      <c r="BC43" s="8">
        <f t="shared" si="22"/>
        <v>56000</v>
      </c>
      <c r="BD43" s="5"/>
      <c r="BE43" s="8">
        <f t="shared" si="32"/>
        <v>0</v>
      </c>
      <c r="BF43" s="5"/>
      <c r="BG43" s="8">
        <f t="shared" si="24"/>
        <v>0</v>
      </c>
      <c r="BH43" s="5"/>
      <c r="BI43" s="8">
        <f t="shared" si="25"/>
        <v>0</v>
      </c>
      <c r="BJ43" s="8"/>
      <c r="BK43" s="8">
        <f t="shared" si="26"/>
        <v>0</v>
      </c>
      <c r="BL43" s="179">
        <f t="shared" si="28"/>
        <v>4</v>
      </c>
      <c r="BM43" s="179">
        <f t="shared" si="29"/>
        <v>56000</v>
      </c>
      <c r="BN43" s="47"/>
      <c r="BO43" s="47"/>
      <c r="BP43" s="47"/>
    </row>
    <row r="44" spans="1:68" ht="15" customHeight="1">
      <c r="A44" s="290">
        <v>30</v>
      </c>
      <c r="B44" s="871" t="s">
        <v>200</v>
      </c>
      <c r="C44" s="875"/>
      <c r="D44" s="875"/>
      <c r="E44" s="876"/>
      <c r="F44" s="214" t="s">
        <v>17</v>
      </c>
      <c r="G44" s="78">
        <v>29000</v>
      </c>
      <c r="H44" s="5"/>
      <c r="I44" s="8">
        <f t="shared" si="27"/>
        <v>0</v>
      </c>
      <c r="J44" s="5"/>
      <c r="K44" s="8">
        <f t="shared" si="0"/>
        <v>0</v>
      </c>
      <c r="L44" s="5"/>
      <c r="M44" s="8">
        <f t="shared" si="1"/>
        <v>0</v>
      </c>
      <c r="N44" s="5"/>
      <c r="O44" s="127">
        <f t="shared" si="2"/>
        <v>0</v>
      </c>
      <c r="P44" s="5"/>
      <c r="Q44" s="8">
        <f t="shared" si="3"/>
        <v>0</v>
      </c>
      <c r="R44" s="5"/>
      <c r="S44" s="8">
        <f t="shared" si="4"/>
        <v>0</v>
      </c>
      <c r="T44" s="5"/>
      <c r="U44" s="8">
        <f t="shared" si="5"/>
        <v>0</v>
      </c>
      <c r="V44" s="5"/>
      <c r="W44" s="8">
        <f t="shared" si="6"/>
        <v>0</v>
      </c>
      <c r="X44" s="5"/>
      <c r="Y44" s="8">
        <f t="shared" si="7"/>
        <v>0</v>
      </c>
      <c r="Z44" s="5"/>
      <c r="AA44" s="8">
        <f t="shared" si="8"/>
        <v>0</v>
      </c>
      <c r="AB44" s="8"/>
      <c r="AC44" s="8">
        <f t="shared" si="9"/>
        <v>0</v>
      </c>
      <c r="AD44" s="5"/>
      <c r="AE44" s="8">
        <f t="shared" si="10"/>
        <v>0</v>
      </c>
      <c r="AF44" s="5"/>
      <c r="AG44" s="8">
        <f t="shared" si="30"/>
        <v>0</v>
      </c>
      <c r="AH44" s="5"/>
      <c r="AI44" s="8">
        <f t="shared" si="12"/>
        <v>0</v>
      </c>
      <c r="AJ44" s="5"/>
      <c r="AK44" s="8">
        <f t="shared" si="13"/>
        <v>0</v>
      </c>
      <c r="AL44" s="5"/>
      <c r="AM44" s="8">
        <f t="shared" si="14"/>
        <v>0</v>
      </c>
      <c r="AN44" s="5"/>
      <c r="AO44" s="8">
        <f t="shared" si="15"/>
        <v>0</v>
      </c>
      <c r="AP44" s="5"/>
      <c r="AQ44" s="8">
        <f t="shared" si="31"/>
        <v>0</v>
      </c>
      <c r="AR44" s="5"/>
      <c r="AS44" s="8">
        <f t="shared" si="17"/>
        <v>0</v>
      </c>
      <c r="AT44" s="5"/>
      <c r="AU44" s="8">
        <f t="shared" si="18"/>
        <v>0</v>
      </c>
      <c r="AV44" s="5"/>
      <c r="AW44" s="8">
        <f t="shared" si="19"/>
        <v>0</v>
      </c>
      <c r="AX44" s="5"/>
      <c r="AY44" s="8">
        <f t="shared" si="20"/>
        <v>0</v>
      </c>
      <c r="AZ44" s="5"/>
      <c r="BA44" s="8">
        <f t="shared" si="21"/>
        <v>0</v>
      </c>
      <c r="BB44" s="5"/>
      <c r="BC44" s="8">
        <f t="shared" si="22"/>
        <v>0</v>
      </c>
      <c r="BD44" s="5"/>
      <c r="BE44" s="8">
        <f t="shared" si="32"/>
        <v>0</v>
      </c>
      <c r="BF44" s="5"/>
      <c r="BG44" s="8">
        <f t="shared" si="24"/>
        <v>0</v>
      </c>
      <c r="BH44" s="5"/>
      <c r="BI44" s="8">
        <f t="shared" si="25"/>
        <v>0</v>
      </c>
      <c r="BJ44" s="8"/>
      <c r="BK44" s="8">
        <f t="shared" si="26"/>
        <v>0</v>
      </c>
      <c r="BL44" s="179">
        <f t="shared" si="28"/>
        <v>0</v>
      </c>
      <c r="BM44" s="179">
        <f t="shared" si="29"/>
        <v>0</v>
      </c>
      <c r="BN44" s="47"/>
      <c r="BO44" s="47"/>
      <c r="BP44" s="47"/>
    </row>
    <row r="45" spans="1:68" ht="15" customHeight="1">
      <c r="A45" s="290">
        <v>31</v>
      </c>
      <c r="B45" s="871" t="s">
        <v>96</v>
      </c>
      <c r="C45" s="872"/>
      <c r="D45" s="872"/>
      <c r="E45" s="873"/>
      <c r="F45" s="78" t="s">
        <v>17</v>
      </c>
      <c r="G45" s="78">
        <v>10000</v>
      </c>
      <c r="H45" s="5"/>
      <c r="I45" s="8">
        <f t="shared" si="27"/>
        <v>0</v>
      </c>
      <c r="J45" s="5"/>
      <c r="K45" s="8">
        <f t="shared" si="0"/>
        <v>0</v>
      </c>
      <c r="L45" s="5"/>
      <c r="M45" s="8">
        <f aca="true" t="shared" si="33" ref="M45:M68">G45*L45</f>
        <v>0</v>
      </c>
      <c r="N45" s="5"/>
      <c r="O45" s="127">
        <f aca="true" t="shared" si="34" ref="O45:O68">G45*N45</f>
        <v>0</v>
      </c>
      <c r="P45" s="5"/>
      <c r="Q45" s="8">
        <f t="shared" si="3"/>
        <v>0</v>
      </c>
      <c r="R45" s="5"/>
      <c r="S45" s="8">
        <f aca="true" t="shared" si="35" ref="S45:S68">G45*R45</f>
        <v>0</v>
      </c>
      <c r="T45" s="5"/>
      <c r="U45" s="8">
        <f t="shared" si="5"/>
        <v>0</v>
      </c>
      <c r="V45" s="5"/>
      <c r="W45" s="8">
        <f aca="true" t="shared" si="36" ref="W45:W67">G45*V45</f>
        <v>0</v>
      </c>
      <c r="X45" s="5"/>
      <c r="Y45" s="8">
        <f t="shared" si="7"/>
        <v>0</v>
      </c>
      <c r="Z45" s="5"/>
      <c r="AA45" s="8">
        <f t="shared" si="8"/>
        <v>0</v>
      </c>
      <c r="AB45" s="8"/>
      <c r="AC45" s="8">
        <f aca="true" t="shared" si="37" ref="AC45:AC68">G45*AB45</f>
        <v>0</v>
      </c>
      <c r="AD45" s="5"/>
      <c r="AE45" s="8">
        <f aca="true" t="shared" si="38" ref="AE45:AE68">G45*AD45</f>
        <v>0</v>
      </c>
      <c r="AF45" s="5"/>
      <c r="AG45" s="8">
        <f t="shared" si="30"/>
        <v>0</v>
      </c>
      <c r="AH45" s="5"/>
      <c r="AI45" s="8">
        <f aca="true" t="shared" si="39" ref="AI45:AI68">G45*AH45</f>
        <v>0</v>
      </c>
      <c r="AJ45" s="5"/>
      <c r="AK45" s="8">
        <f t="shared" si="13"/>
        <v>0</v>
      </c>
      <c r="AL45" s="5"/>
      <c r="AM45" s="8">
        <f aca="true" t="shared" si="40" ref="AM45:AM68">G45*AL45</f>
        <v>0</v>
      </c>
      <c r="AN45" s="5"/>
      <c r="AO45" s="8">
        <f t="shared" si="15"/>
        <v>0</v>
      </c>
      <c r="AP45" s="5"/>
      <c r="AQ45" s="8">
        <f t="shared" si="31"/>
        <v>0</v>
      </c>
      <c r="AR45" s="5"/>
      <c r="AS45" s="8">
        <f t="shared" si="17"/>
        <v>0</v>
      </c>
      <c r="AT45" s="5"/>
      <c r="AU45" s="8">
        <f aca="true" t="shared" si="41" ref="AU45:AU68">G45*AT45</f>
        <v>0</v>
      </c>
      <c r="AV45" s="5"/>
      <c r="AW45" s="8">
        <f aca="true" t="shared" si="42" ref="AW45:AW68">G45*AV45</f>
        <v>0</v>
      </c>
      <c r="AX45" s="5"/>
      <c r="AY45" s="8">
        <f t="shared" si="20"/>
        <v>0</v>
      </c>
      <c r="AZ45" s="5"/>
      <c r="BA45" s="8">
        <f aca="true" t="shared" si="43" ref="BA45:BA68">G45*AZ45</f>
        <v>0</v>
      </c>
      <c r="BB45" s="5"/>
      <c r="BC45" s="8">
        <f t="shared" si="22"/>
        <v>0</v>
      </c>
      <c r="BD45" s="5"/>
      <c r="BE45" s="8">
        <f t="shared" si="32"/>
        <v>0</v>
      </c>
      <c r="BF45" s="5"/>
      <c r="BG45" s="8">
        <f t="shared" si="24"/>
        <v>0</v>
      </c>
      <c r="BH45" s="5"/>
      <c r="BI45" s="8">
        <f t="shared" si="25"/>
        <v>0</v>
      </c>
      <c r="BJ45" s="8"/>
      <c r="BK45" s="8">
        <f t="shared" si="26"/>
        <v>0</v>
      </c>
      <c r="BL45" s="179">
        <f t="shared" si="28"/>
        <v>0</v>
      </c>
      <c r="BM45" s="179">
        <f t="shared" si="29"/>
        <v>0</v>
      </c>
      <c r="BN45" s="47"/>
      <c r="BO45" s="47"/>
      <c r="BP45" s="47"/>
    </row>
    <row r="46" spans="1:68" ht="15" customHeight="1">
      <c r="A46" s="290">
        <v>32</v>
      </c>
      <c r="B46" s="871" t="s">
        <v>97</v>
      </c>
      <c r="C46" s="872"/>
      <c r="D46" s="872"/>
      <c r="E46" s="873"/>
      <c r="F46" s="78" t="s">
        <v>17</v>
      </c>
      <c r="G46" s="78">
        <v>14500</v>
      </c>
      <c r="H46" s="5"/>
      <c r="I46" s="8">
        <f t="shared" si="27"/>
        <v>0</v>
      </c>
      <c r="J46" s="5"/>
      <c r="K46" s="8">
        <f t="shared" si="0"/>
        <v>0</v>
      </c>
      <c r="L46" s="5"/>
      <c r="M46" s="8">
        <f t="shared" si="33"/>
        <v>0</v>
      </c>
      <c r="N46" s="5"/>
      <c r="O46" s="127">
        <f t="shared" si="34"/>
        <v>0</v>
      </c>
      <c r="P46" s="5"/>
      <c r="Q46" s="8">
        <f t="shared" si="3"/>
        <v>0</v>
      </c>
      <c r="R46" s="5"/>
      <c r="S46" s="8">
        <f t="shared" si="35"/>
        <v>0</v>
      </c>
      <c r="T46" s="5"/>
      <c r="U46" s="8">
        <f t="shared" si="5"/>
        <v>0</v>
      </c>
      <c r="V46" s="5"/>
      <c r="W46" s="8">
        <f t="shared" si="36"/>
        <v>0</v>
      </c>
      <c r="X46" s="5">
        <v>10</v>
      </c>
      <c r="Y46" s="8">
        <f t="shared" si="7"/>
        <v>145000</v>
      </c>
      <c r="Z46" s="5"/>
      <c r="AA46" s="8">
        <f t="shared" si="8"/>
        <v>0</v>
      </c>
      <c r="AB46" s="8"/>
      <c r="AC46" s="8">
        <f t="shared" si="37"/>
        <v>0</v>
      </c>
      <c r="AD46" s="5"/>
      <c r="AE46" s="8">
        <f t="shared" si="38"/>
        <v>0</v>
      </c>
      <c r="AF46" s="5"/>
      <c r="AG46" s="8">
        <f t="shared" si="30"/>
        <v>0</v>
      </c>
      <c r="AH46" s="5"/>
      <c r="AI46" s="8">
        <f t="shared" si="39"/>
        <v>0</v>
      </c>
      <c r="AJ46" s="5"/>
      <c r="AK46" s="8">
        <f t="shared" si="13"/>
        <v>0</v>
      </c>
      <c r="AL46" s="5"/>
      <c r="AM46" s="8">
        <f t="shared" si="40"/>
        <v>0</v>
      </c>
      <c r="AN46" s="5"/>
      <c r="AO46" s="8">
        <f t="shared" si="15"/>
        <v>0</v>
      </c>
      <c r="AP46" s="5"/>
      <c r="AQ46" s="8">
        <f t="shared" si="31"/>
        <v>0</v>
      </c>
      <c r="AR46" s="5"/>
      <c r="AS46" s="8">
        <f t="shared" si="17"/>
        <v>0</v>
      </c>
      <c r="AT46" s="5"/>
      <c r="AU46" s="8">
        <f t="shared" si="41"/>
        <v>0</v>
      </c>
      <c r="AV46" s="5"/>
      <c r="AW46" s="8">
        <f t="shared" si="42"/>
        <v>0</v>
      </c>
      <c r="AX46" s="5"/>
      <c r="AY46" s="8">
        <f t="shared" si="20"/>
        <v>0</v>
      </c>
      <c r="AZ46" s="5"/>
      <c r="BA46" s="8">
        <f t="shared" si="43"/>
        <v>0</v>
      </c>
      <c r="BB46" s="5"/>
      <c r="BC46" s="8">
        <f t="shared" si="22"/>
        <v>0</v>
      </c>
      <c r="BD46" s="5"/>
      <c r="BE46" s="8">
        <f t="shared" si="32"/>
        <v>0</v>
      </c>
      <c r="BF46" s="5"/>
      <c r="BG46" s="8">
        <f t="shared" si="24"/>
        <v>0</v>
      </c>
      <c r="BH46" s="5"/>
      <c r="BI46" s="8">
        <f t="shared" si="25"/>
        <v>0</v>
      </c>
      <c r="BJ46" s="8"/>
      <c r="BK46" s="8">
        <f t="shared" si="26"/>
        <v>0</v>
      </c>
      <c r="BL46" s="179">
        <f t="shared" si="28"/>
        <v>10</v>
      </c>
      <c r="BM46" s="179">
        <f t="shared" si="29"/>
        <v>145000</v>
      </c>
      <c r="BN46" s="47"/>
      <c r="BO46" s="47"/>
      <c r="BP46" s="47"/>
    </row>
    <row r="47" spans="1:68" ht="15" customHeight="1">
      <c r="A47" s="290">
        <v>33</v>
      </c>
      <c r="B47" s="871" t="s">
        <v>98</v>
      </c>
      <c r="C47" s="872"/>
      <c r="D47" s="872"/>
      <c r="E47" s="873"/>
      <c r="F47" s="78" t="s">
        <v>17</v>
      </c>
      <c r="G47" s="78">
        <v>8000</v>
      </c>
      <c r="H47" s="5"/>
      <c r="I47" s="8">
        <f t="shared" si="27"/>
        <v>0</v>
      </c>
      <c r="J47" s="5"/>
      <c r="K47" s="8">
        <f t="shared" si="0"/>
        <v>0</v>
      </c>
      <c r="L47" s="5"/>
      <c r="M47" s="8">
        <f t="shared" si="33"/>
        <v>0</v>
      </c>
      <c r="N47" s="5"/>
      <c r="O47" s="127">
        <f t="shared" si="34"/>
        <v>0</v>
      </c>
      <c r="P47" s="5"/>
      <c r="Q47" s="8">
        <f t="shared" si="3"/>
        <v>0</v>
      </c>
      <c r="R47" s="5"/>
      <c r="S47" s="8">
        <f t="shared" si="35"/>
        <v>0</v>
      </c>
      <c r="T47" s="5"/>
      <c r="U47" s="8">
        <f t="shared" si="5"/>
        <v>0</v>
      </c>
      <c r="V47" s="5"/>
      <c r="W47" s="8">
        <f t="shared" si="36"/>
        <v>0</v>
      </c>
      <c r="X47" s="5"/>
      <c r="Y47" s="8">
        <f t="shared" si="7"/>
        <v>0</v>
      </c>
      <c r="Z47" s="5"/>
      <c r="AA47" s="8">
        <f t="shared" si="8"/>
        <v>0</v>
      </c>
      <c r="AB47" s="8"/>
      <c r="AC47" s="8">
        <f t="shared" si="37"/>
        <v>0</v>
      </c>
      <c r="AD47" s="5"/>
      <c r="AE47" s="8">
        <f t="shared" si="38"/>
        <v>0</v>
      </c>
      <c r="AF47" s="5"/>
      <c r="AG47" s="8">
        <f t="shared" si="30"/>
        <v>0</v>
      </c>
      <c r="AH47" s="5"/>
      <c r="AI47" s="8">
        <f t="shared" si="39"/>
        <v>0</v>
      </c>
      <c r="AJ47" s="5"/>
      <c r="AK47" s="8">
        <f t="shared" si="13"/>
        <v>0</v>
      </c>
      <c r="AL47" s="5"/>
      <c r="AM47" s="8">
        <f t="shared" si="40"/>
        <v>0</v>
      </c>
      <c r="AN47" s="5"/>
      <c r="AO47" s="8">
        <f t="shared" si="15"/>
        <v>0</v>
      </c>
      <c r="AP47" s="5"/>
      <c r="AQ47" s="8">
        <f t="shared" si="31"/>
        <v>0</v>
      </c>
      <c r="AR47" s="5"/>
      <c r="AS47" s="8">
        <f t="shared" si="17"/>
        <v>0</v>
      </c>
      <c r="AT47" s="5"/>
      <c r="AU47" s="8">
        <f t="shared" si="41"/>
        <v>0</v>
      </c>
      <c r="AV47" s="5"/>
      <c r="AW47" s="8">
        <f t="shared" si="42"/>
        <v>0</v>
      </c>
      <c r="AX47" s="5"/>
      <c r="AY47" s="8">
        <f t="shared" si="20"/>
        <v>0</v>
      </c>
      <c r="AZ47" s="5"/>
      <c r="BA47" s="8">
        <f t="shared" si="43"/>
        <v>0</v>
      </c>
      <c r="BB47" s="5"/>
      <c r="BC47" s="8">
        <f t="shared" si="22"/>
        <v>0</v>
      </c>
      <c r="BD47" s="5"/>
      <c r="BE47" s="8">
        <f t="shared" si="32"/>
        <v>0</v>
      </c>
      <c r="BF47" s="5"/>
      <c r="BG47" s="8">
        <f t="shared" si="24"/>
        <v>0</v>
      </c>
      <c r="BH47" s="5"/>
      <c r="BI47" s="8">
        <f t="shared" si="25"/>
        <v>0</v>
      </c>
      <c r="BJ47" s="8"/>
      <c r="BK47" s="8">
        <f t="shared" si="26"/>
        <v>0</v>
      </c>
      <c r="BL47" s="179">
        <f t="shared" si="28"/>
        <v>0</v>
      </c>
      <c r="BM47" s="179">
        <f t="shared" si="29"/>
        <v>0</v>
      </c>
      <c r="BN47" s="47"/>
      <c r="BO47" s="47"/>
      <c r="BP47" s="47"/>
    </row>
    <row r="48" spans="1:68" ht="15" customHeight="1">
      <c r="A48" s="290">
        <v>34</v>
      </c>
      <c r="B48" s="874" t="s">
        <v>203</v>
      </c>
      <c r="C48" s="872"/>
      <c r="D48" s="872"/>
      <c r="E48" s="873"/>
      <c r="F48" s="78" t="s">
        <v>41</v>
      </c>
      <c r="G48" s="78">
        <v>1400</v>
      </c>
      <c r="H48" s="5"/>
      <c r="I48" s="8">
        <f t="shared" si="27"/>
        <v>0</v>
      </c>
      <c r="J48" s="5"/>
      <c r="K48" s="8">
        <f t="shared" si="0"/>
        <v>0</v>
      </c>
      <c r="L48" s="5"/>
      <c r="M48" s="8">
        <f t="shared" si="33"/>
        <v>0</v>
      </c>
      <c r="N48" s="5"/>
      <c r="O48" s="127">
        <f t="shared" si="34"/>
        <v>0</v>
      </c>
      <c r="P48" s="5"/>
      <c r="Q48" s="8">
        <f t="shared" si="3"/>
        <v>0</v>
      </c>
      <c r="R48" s="5"/>
      <c r="S48" s="8">
        <f t="shared" si="35"/>
        <v>0</v>
      </c>
      <c r="T48" s="5"/>
      <c r="U48" s="8">
        <f t="shared" si="5"/>
        <v>0</v>
      </c>
      <c r="V48" s="5"/>
      <c r="W48" s="8">
        <f t="shared" si="36"/>
        <v>0</v>
      </c>
      <c r="X48" s="5"/>
      <c r="Y48" s="8">
        <f t="shared" si="7"/>
        <v>0</v>
      </c>
      <c r="Z48" s="5">
        <v>85</v>
      </c>
      <c r="AA48" s="8">
        <f t="shared" si="8"/>
        <v>119000</v>
      </c>
      <c r="AB48" s="8"/>
      <c r="AC48" s="8">
        <f t="shared" si="37"/>
        <v>0</v>
      </c>
      <c r="AD48" s="5"/>
      <c r="AE48" s="8">
        <f t="shared" si="38"/>
        <v>0</v>
      </c>
      <c r="AF48" s="5"/>
      <c r="AG48" s="8">
        <f t="shared" si="30"/>
        <v>0</v>
      </c>
      <c r="AH48" s="5"/>
      <c r="AI48" s="8">
        <f t="shared" si="39"/>
        <v>0</v>
      </c>
      <c r="AJ48" s="5"/>
      <c r="AK48" s="8">
        <f t="shared" si="13"/>
        <v>0</v>
      </c>
      <c r="AL48" s="5"/>
      <c r="AM48" s="8">
        <f t="shared" si="40"/>
        <v>0</v>
      </c>
      <c r="AN48" s="5"/>
      <c r="AO48" s="8">
        <f t="shared" si="15"/>
        <v>0</v>
      </c>
      <c r="AP48" s="5"/>
      <c r="AQ48" s="8">
        <f t="shared" si="31"/>
        <v>0</v>
      </c>
      <c r="AR48" s="5"/>
      <c r="AS48" s="8">
        <f t="shared" si="17"/>
        <v>0</v>
      </c>
      <c r="AT48" s="5"/>
      <c r="AU48" s="8">
        <f t="shared" si="41"/>
        <v>0</v>
      </c>
      <c r="AV48" s="5"/>
      <c r="AW48" s="8">
        <f t="shared" si="42"/>
        <v>0</v>
      </c>
      <c r="AX48" s="5"/>
      <c r="AY48" s="8">
        <f t="shared" si="20"/>
        <v>0</v>
      </c>
      <c r="AZ48" s="5"/>
      <c r="BA48" s="8">
        <f t="shared" si="43"/>
        <v>0</v>
      </c>
      <c r="BB48" s="5"/>
      <c r="BC48" s="8">
        <f t="shared" si="22"/>
        <v>0</v>
      </c>
      <c r="BD48" s="5"/>
      <c r="BE48" s="8">
        <f t="shared" si="32"/>
        <v>0</v>
      </c>
      <c r="BF48" s="5"/>
      <c r="BG48" s="8">
        <f t="shared" si="24"/>
        <v>0</v>
      </c>
      <c r="BH48" s="5"/>
      <c r="BI48" s="8">
        <f t="shared" si="25"/>
        <v>0</v>
      </c>
      <c r="BJ48" s="8"/>
      <c r="BK48" s="8">
        <f t="shared" si="26"/>
        <v>0</v>
      </c>
      <c r="BL48" s="179">
        <f t="shared" si="28"/>
        <v>85</v>
      </c>
      <c r="BM48" s="179">
        <f t="shared" si="29"/>
        <v>119000</v>
      </c>
      <c r="BN48" s="47"/>
      <c r="BO48" s="47"/>
      <c r="BP48" s="47"/>
    </row>
    <row r="49" spans="1:68" ht="15" customHeight="1">
      <c r="A49" s="290">
        <v>35</v>
      </c>
      <c r="B49" s="871" t="s">
        <v>317</v>
      </c>
      <c r="C49" s="872"/>
      <c r="D49" s="872"/>
      <c r="E49" s="873"/>
      <c r="F49" s="78" t="s">
        <v>41</v>
      </c>
      <c r="G49" s="78">
        <v>100</v>
      </c>
      <c r="H49" s="5"/>
      <c r="I49" s="8">
        <f t="shared" si="27"/>
        <v>0</v>
      </c>
      <c r="J49" s="5"/>
      <c r="K49" s="8">
        <f t="shared" si="0"/>
        <v>0</v>
      </c>
      <c r="L49" s="5"/>
      <c r="M49" s="8">
        <f t="shared" si="33"/>
        <v>0</v>
      </c>
      <c r="N49" s="5"/>
      <c r="O49" s="127">
        <f t="shared" si="34"/>
        <v>0</v>
      </c>
      <c r="P49" s="5"/>
      <c r="Q49" s="8">
        <f t="shared" si="3"/>
        <v>0</v>
      </c>
      <c r="R49" s="5"/>
      <c r="S49" s="8">
        <f t="shared" si="35"/>
        <v>0</v>
      </c>
      <c r="T49" s="5"/>
      <c r="U49" s="8">
        <f t="shared" si="5"/>
        <v>0</v>
      </c>
      <c r="V49" s="5"/>
      <c r="W49" s="8">
        <f t="shared" si="36"/>
        <v>0</v>
      </c>
      <c r="X49" s="5"/>
      <c r="Y49" s="8">
        <f t="shared" si="7"/>
        <v>0</v>
      </c>
      <c r="Z49" s="5"/>
      <c r="AA49" s="8">
        <f t="shared" si="8"/>
        <v>0</v>
      </c>
      <c r="AB49" s="8"/>
      <c r="AC49" s="8">
        <f t="shared" si="37"/>
        <v>0</v>
      </c>
      <c r="AD49" s="5"/>
      <c r="AE49" s="8">
        <f t="shared" si="38"/>
        <v>0</v>
      </c>
      <c r="AF49" s="5"/>
      <c r="AG49" s="8">
        <f t="shared" si="30"/>
        <v>0</v>
      </c>
      <c r="AH49" s="5"/>
      <c r="AI49" s="8">
        <f t="shared" si="39"/>
        <v>0</v>
      </c>
      <c r="AJ49" s="5"/>
      <c r="AK49" s="8">
        <f t="shared" si="13"/>
        <v>0</v>
      </c>
      <c r="AL49" s="5"/>
      <c r="AM49" s="8">
        <f t="shared" si="40"/>
        <v>0</v>
      </c>
      <c r="AN49" s="5"/>
      <c r="AO49" s="8">
        <f t="shared" si="15"/>
        <v>0</v>
      </c>
      <c r="AP49" s="5"/>
      <c r="AQ49" s="8">
        <f t="shared" si="31"/>
        <v>0</v>
      </c>
      <c r="AR49" s="5"/>
      <c r="AS49" s="8">
        <f t="shared" si="17"/>
        <v>0</v>
      </c>
      <c r="AT49" s="5"/>
      <c r="AU49" s="8">
        <f t="shared" si="41"/>
        <v>0</v>
      </c>
      <c r="AV49" s="5"/>
      <c r="AW49" s="8">
        <f t="shared" si="42"/>
        <v>0</v>
      </c>
      <c r="AX49" s="5"/>
      <c r="AY49" s="8">
        <f t="shared" si="20"/>
        <v>0</v>
      </c>
      <c r="AZ49" s="5"/>
      <c r="BA49" s="8">
        <f t="shared" si="43"/>
        <v>0</v>
      </c>
      <c r="BB49" s="5"/>
      <c r="BC49" s="8">
        <f t="shared" si="22"/>
        <v>0</v>
      </c>
      <c r="BD49" s="5"/>
      <c r="BE49" s="8">
        <f t="shared" si="32"/>
        <v>0</v>
      </c>
      <c r="BF49" s="5"/>
      <c r="BG49" s="8">
        <f t="shared" si="24"/>
        <v>0</v>
      </c>
      <c r="BH49" s="5"/>
      <c r="BI49" s="8">
        <f t="shared" si="25"/>
        <v>0</v>
      </c>
      <c r="BJ49" s="8"/>
      <c r="BK49" s="8">
        <f t="shared" si="26"/>
        <v>0</v>
      </c>
      <c r="BL49" s="179">
        <f t="shared" si="28"/>
        <v>0</v>
      </c>
      <c r="BM49" s="179">
        <f t="shared" si="29"/>
        <v>0</v>
      </c>
      <c r="BN49" s="47"/>
      <c r="BO49" s="47"/>
      <c r="BP49" s="47"/>
    </row>
    <row r="50" spans="1:68" ht="15" customHeight="1" thickBot="1">
      <c r="A50" s="290">
        <v>36</v>
      </c>
      <c r="B50" s="973" t="s">
        <v>318</v>
      </c>
      <c r="C50" s="974"/>
      <c r="D50" s="974"/>
      <c r="E50" s="975"/>
      <c r="F50" s="210" t="s">
        <v>17</v>
      </c>
      <c r="G50" s="78">
        <v>24000</v>
      </c>
      <c r="H50" s="5"/>
      <c r="I50" s="8">
        <f t="shared" si="27"/>
        <v>0</v>
      </c>
      <c r="J50" s="5"/>
      <c r="K50" s="8">
        <f t="shared" si="0"/>
        <v>0</v>
      </c>
      <c r="L50" s="5"/>
      <c r="M50" s="8">
        <f t="shared" si="33"/>
        <v>0</v>
      </c>
      <c r="N50" s="5"/>
      <c r="O50" s="127">
        <f t="shared" si="34"/>
        <v>0</v>
      </c>
      <c r="P50" s="5"/>
      <c r="Q50" s="8">
        <f t="shared" si="3"/>
        <v>0</v>
      </c>
      <c r="R50" s="5"/>
      <c r="S50" s="8">
        <f t="shared" si="35"/>
        <v>0</v>
      </c>
      <c r="T50" s="5"/>
      <c r="U50" s="8">
        <f t="shared" si="5"/>
        <v>0</v>
      </c>
      <c r="V50" s="5"/>
      <c r="W50" s="8">
        <f t="shared" si="36"/>
        <v>0</v>
      </c>
      <c r="X50" s="5"/>
      <c r="Y50" s="8">
        <f t="shared" si="7"/>
        <v>0</v>
      </c>
      <c r="Z50" s="5"/>
      <c r="AA50" s="8">
        <f t="shared" si="8"/>
        <v>0</v>
      </c>
      <c r="AB50" s="8"/>
      <c r="AC50" s="8">
        <f t="shared" si="37"/>
        <v>0</v>
      </c>
      <c r="AD50" s="5"/>
      <c r="AE50" s="8">
        <f t="shared" si="38"/>
        <v>0</v>
      </c>
      <c r="AF50" s="5"/>
      <c r="AG50" s="8">
        <f t="shared" si="30"/>
        <v>0</v>
      </c>
      <c r="AH50" s="5"/>
      <c r="AI50" s="8">
        <f t="shared" si="39"/>
        <v>0</v>
      </c>
      <c r="AJ50" s="5"/>
      <c r="AK50" s="8">
        <f t="shared" si="13"/>
        <v>0</v>
      </c>
      <c r="AL50" s="5"/>
      <c r="AM50" s="8">
        <f t="shared" si="40"/>
        <v>0</v>
      </c>
      <c r="AN50" s="5"/>
      <c r="AO50" s="8">
        <f t="shared" si="15"/>
        <v>0</v>
      </c>
      <c r="AP50" s="5"/>
      <c r="AQ50" s="8">
        <f t="shared" si="31"/>
        <v>0</v>
      </c>
      <c r="AR50" s="5"/>
      <c r="AS50" s="8">
        <f t="shared" si="17"/>
        <v>0</v>
      </c>
      <c r="AT50" s="5"/>
      <c r="AU50" s="8">
        <f t="shared" si="41"/>
        <v>0</v>
      </c>
      <c r="AV50" s="5"/>
      <c r="AW50" s="8">
        <f t="shared" si="42"/>
        <v>0</v>
      </c>
      <c r="AX50" s="5"/>
      <c r="AY50" s="8">
        <f t="shared" si="20"/>
        <v>0</v>
      </c>
      <c r="AZ50" s="5"/>
      <c r="BA50" s="8">
        <f t="shared" si="43"/>
        <v>0</v>
      </c>
      <c r="BB50" s="5"/>
      <c r="BC50" s="8">
        <f t="shared" si="22"/>
        <v>0</v>
      </c>
      <c r="BD50" s="5"/>
      <c r="BE50" s="8">
        <f t="shared" si="32"/>
        <v>0</v>
      </c>
      <c r="BF50" s="5"/>
      <c r="BG50" s="8">
        <f t="shared" si="24"/>
        <v>0</v>
      </c>
      <c r="BH50" s="5"/>
      <c r="BI50" s="8">
        <f t="shared" si="25"/>
        <v>0</v>
      </c>
      <c r="BJ50" s="8"/>
      <c r="BK50" s="8">
        <f t="shared" si="26"/>
        <v>0</v>
      </c>
      <c r="BL50" s="179">
        <f t="shared" si="28"/>
        <v>0</v>
      </c>
      <c r="BM50" s="179">
        <f t="shared" si="29"/>
        <v>0</v>
      </c>
      <c r="BN50" s="47"/>
      <c r="BO50" s="47"/>
      <c r="BP50" s="47"/>
    </row>
    <row r="51" spans="1:68" ht="15" customHeight="1" thickBot="1">
      <c r="A51" s="884" t="s">
        <v>48</v>
      </c>
      <c r="B51" s="885"/>
      <c r="C51" s="885"/>
      <c r="D51" s="885"/>
      <c r="E51" s="886"/>
      <c r="F51" s="210"/>
      <c r="G51" s="78"/>
      <c r="H51" s="5"/>
      <c r="I51" s="8">
        <f t="shared" si="27"/>
        <v>0</v>
      </c>
      <c r="J51" s="5"/>
      <c r="K51" s="8">
        <f t="shared" si="0"/>
        <v>0</v>
      </c>
      <c r="L51" s="5"/>
      <c r="M51" s="8">
        <f t="shared" si="33"/>
        <v>0</v>
      </c>
      <c r="N51" s="5"/>
      <c r="O51" s="127">
        <f t="shared" si="34"/>
        <v>0</v>
      </c>
      <c r="P51" s="5"/>
      <c r="Q51" s="8">
        <f t="shared" si="3"/>
        <v>0</v>
      </c>
      <c r="R51" s="5"/>
      <c r="S51" s="8">
        <f t="shared" si="35"/>
        <v>0</v>
      </c>
      <c r="T51" s="5"/>
      <c r="U51" s="8">
        <f t="shared" si="5"/>
        <v>0</v>
      </c>
      <c r="V51" s="5"/>
      <c r="W51" s="8">
        <f t="shared" si="36"/>
        <v>0</v>
      </c>
      <c r="X51" s="5"/>
      <c r="Y51" s="8">
        <f t="shared" si="7"/>
        <v>0</v>
      </c>
      <c r="Z51" s="5"/>
      <c r="AA51" s="8">
        <f t="shared" si="8"/>
        <v>0</v>
      </c>
      <c r="AB51" s="8"/>
      <c r="AC51" s="8">
        <f t="shared" si="37"/>
        <v>0</v>
      </c>
      <c r="AD51" s="5"/>
      <c r="AE51" s="8">
        <f t="shared" si="38"/>
        <v>0</v>
      </c>
      <c r="AF51" s="5"/>
      <c r="AG51" s="8">
        <f t="shared" si="30"/>
        <v>0</v>
      </c>
      <c r="AH51" s="5"/>
      <c r="AI51" s="8">
        <f t="shared" si="39"/>
        <v>0</v>
      </c>
      <c r="AJ51" s="5"/>
      <c r="AK51" s="8">
        <f t="shared" si="13"/>
        <v>0</v>
      </c>
      <c r="AL51" s="5"/>
      <c r="AM51" s="8">
        <f t="shared" si="40"/>
        <v>0</v>
      </c>
      <c r="AN51" s="5"/>
      <c r="AO51" s="8">
        <f t="shared" si="15"/>
        <v>0</v>
      </c>
      <c r="AP51" s="5"/>
      <c r="AQ51" s="8">
        <f t="shared" si="31"/>
        <v>0</v>
      </c>
      <c r="AR51" s="5"/>
      <c r="AS51" s="8">
        <f t="shared" si="17"/>
        <v>0</v>
      </c>
      <c r="AT51" s="5"/>
      <c r="AU51" s="8">
        <f t="shared" si="41"/>
        <v>0</v>
      </c>
      <c r="AV51" s="5"/>
      <c r="AW51" s="8">
        <f t="shared" si="42"/>
        <v>0</v>
      </c>
      <c r="AX51" s="5"/>
      <c r="AY51" s="8">
        <f t="shared" si="20"/>
        <v>0</v>
      </c>
      <c r="AZ51" s="5"/>
      <c r="BA51" s="8">
        <f t="shared" si="43"/>
        <v>0</v>
      </c>
      <c r="BB51" s="5"/>
      <c r="BC51" s="8">
        <f t="shared" si="22"/>
        <v>0</v>
      </c>
      <c r="BD51" s="5"/>
      <c r="BE51" s="8">
        <f t="shared" si="32"/>
        <v>0</v>
      </c>
      <c r="BF51" s="5"/>
      <c r="BG51" s="8">
        <f t="shared" si="24"/>
        <v>0</v>
      </c>
      <c r="BH51" s="5"/>
      <c r="BI51" s="8">
        <f t="shared" si="25"/>
        <v>0</v>
      </c>
      <c r="BJ51" s="8"/>
      <c r="BK51" s="8">
        <f t="shared" si="26"/>
        <v>0</v>
      </c>
      <c r="BL51" s="179">
        <f t="shared" si="28"/>
        <v>0</v>
      </c>
      <c r="BM51" s="179">
        <f t="shared" si="29"/>
        <v>0</v>
      </c>
      <c r="BN51" s="47"/>
      <c r="BO51" s="47"/>
      <c r="BP51" s="47"/>
    </row>
    <row r="52" spans="1:68" ht="15" customHeight="1">
      <c r="A52" s="290">
        <v>37</v>
      </c>
      <c r="B52" s="954" t="s">
        <v>76</v>
      </c>
      <c r="C52" s="955"/>
      <c r="D52" s="955"/>
      <c r="E52" s="956"/>
      <c r="F52" s="78" t="s">
        <v>41</v>
      </c>
      <c r="G52" s="78">
        <v>1250</v>
      </c>
      <c r="H52" s="5"/>
      <c r="I52" s="8">
        <f t="shared" si="27"/>
        <v>0</v>
      </c>
      <c r="J52" s="5"/>
      <c r="K52" s="8">
        <f t="shared" si="0"/>
        <v>0</v>
      </c>
      <c r="L52" s="5"/>
      <c r="M52" s="8">
        <f t="shared" si="33"/>
        <v>0</v>
      </c>
      <c r="N52" s="5"/>
      <c r="O52" s="127">
        <f t="shared" si="34"/>
        <v>0</v>
      </c>
      <c r="P52" s="5"/>
      <c r="Q52" s="8">
        <f t="shared" si="3"/>
        <v>0</v>
      </c>
      <c r="R52" s="5"/>
      <c r="S52" s="8">
        <f t="shared" si="35"/>
        <v>0</v>
      </c>
      <c r="T52" s="5"/>
      <c r="U52" s="8">
        <f t="shared" si="5"/>
        <v>0</v>
      </c>
      <c r="V52" s="5"/>
      <c r="W52" s="8">
        <f t="shared" si="36"/>
        <v>0</v>
      </c>
      <c r="X52" s="5"/>
      <c r="Y52" s="8">
        <f t="shared" si="7"/>
        <v>0</v>
      </c>
      <c r="Z52" s="5"/>
      <c r="AA52" s="8">
        <f t="shared" si="8"/>
        <v>0</v>
      </c>
      <c r="AB52" s="8"/>
      <c r="AC52" s="8">
        <f t="shared" si="37"/>
        <v>0</v>
      </c>
      <c r="AD52" s="5"/>
      <c r="AE52" s="8">
        <f t="shared" si="38"/>
        <v>0</v>
      </c>
      <c r="AF52" s="5"/>
      <c r="AG52" s="8">
        <f t="shared" si="30"/>
        <v>0</v>
      </c>
      <c r="AH52" s="5"/>
      <c r="AI52" s="8">
        <f t="shared" si="39"/>
        <v>0</v>
      </c>
      <c r="AJ52" s="5"/>
      <c r="AK52" s="8">
        <f t="shared" si="13"/>
        <v>0</v>
      </c>
      <c r="AL52" s="5"/>
      <c r="AM52" s="8">
        <f t="shared" si="40"/>
        <v>0</v>
      </c>
      <c r="AN52" s="5"/>
      <c r="AO52" s="8">
        <f t="shared" si="15"/>
        <v>0</v>
      </c>
      <c r="AP52" s="5"/>
      <c r="AQ52" s="8">
        <f t="shared" si="31"/>
        <v>0</v>
      </c>
      <c r="AR52" s="5"/>
      <c r="AS52" s="8">
        <f t="shared" si="17"/>
        <v>0</v>
      </c>
      <c r="AT52" s="5"/>
      <c r="AU52" s="8">
        <f t="shared" si="41"/>
        <v>0</v>
      </c>
      <c r="AV52" s="5">
        <v>13</v>
      </c>
      <c r="AW52" s="8">
        <f t="shared" si="42"/>
        <v>16250</v>
      </c>
      <c r="AX52" s="5"/>
      <c r="AY52" s="8">
        <f t="shared" si="20"/>
        <v>0</v>
      </c>
      <c r="AZ52" s="5"/>
      <c r="BA52" s="8">
        <f t="shared" si="43"/>
        <v>0</v>
      </c>
      <c r="BB52" s="5"/>
      <c r="BC52" s="8">
        <f t="shared" si="22"/>
        <v>0</v>
      </c>
      <c r="BD52" s="5"/>
      <c r="BE52" s="8">
        <f t="shared" si="32"/>
        <v>0</v>
      </c>
      <c r="BF52" s="5"/>
      <c r="BG52" s="8">
        <f t="shared" si="24"/>
        <v>0</v>
      </c>
      <c r="BH52" s="5"/>
      <c r="BI52" s="8">
        <f t="shared" si="25"/>
        <v>0</v>
      </c>
      <c r="BJ52" s="8"/>
      <c r="BK52" s="8">
        <f t="shared" si="26"/>
        <v>0</v>
      </c>
      <c r="BL52" s="179">
        <f t="shared" si="28"/>
        <v>13</v>
      </c>
      <c r="BM52" s="179">
        <f t="shared" si="29"/>
        <v>16250</v>
      </c>
      <c r="BN52" s="47"/>
      <c r="BO52" s="47"/>
      <c r="BP52" s="47"/>
    </row>
    <row r="53" spans="1:68" ht="15" customHeight="1">
      <c r="A53" s="290">
        <v>38</v>
      </c>
      <c r="B53" s="874" t="s">
        <v>92</v>
      </c>
      <c r="C53" s="875"/>
      <c r="D53" s="875"/>
      <c r="E53" s="876"/>
      <c r="F53" s="78" t="s">
        <v>41</v>
      </c>
      <c r="G53" s="78"/>
      <c r="H53" s="5">
        <v>282</v>
      </c>
      <c r="I53" s="8">
        <v>147278</v>
      </c>
      <c r="J53" s="5">
        <v>125</v>
      </c>
      <c r="K53" s="8">
        <v>50214</v>
      </c>
      <c r="L53" s="5">
        <v>418</v>
      </c>
      <c r="M53" s="8">
        <v>234383</v>
      </c>
      <c r="N53" s="5">
        <v>219</v>
      </c>
      <c r="O53" s="127">
        <v>111133</v>
      </c>
      <c r="P53" s="5"/>
      <c r="Q53" s="8"/>
      <c r="R53" s="5"/>
      <c r="S53" s="8"/>
      <c r="T53" s="5"/>
      <c r="U53" s="8"/>
      <c r="V53" s="5"/>
      <c r="W53" s="8"/>
      <c r="X53" s="5"/>
      <c r="Y53" s="8"/>
      <c r="Z53" s="5">
        <v>145</v>
      </c>
      <c r="AA53" s="8">
        <v>56116</v>
      </c>
      <c r="AB53" s="8"/>
      <c r="AC53" s="8"/>
      <c r="AD53" s="5"/>
      <c r="AE53" s="8"/>
      <c r="AF53" s="5"/>
      <c r="AG53" s="8"/>
      <c r="AH53" s="5"/>
      <c r="AI53" s="8"/>
      <c r="AJ53" s="5"/>
      <c r="AK53" s="8"/>
      <c r="AL53" s="5"/>
      <c r="AM53" s="8"/>
      <c r="AN53" s="5"/>
      <c r="AO53" s="8"/>
      <c r="AP53" s="5"/>
      <c r="AQ53" s="8"/>
      <c r="AR53" s="5"/>
      <c r="AS53" s="8"/>
      <c r="AT53" s="5">
        <v>58</v>
      </c>
      <c r="AU53" s="8">
        <v>20229</v>
      </c>
      <c r="AV53" s="5"/>
      <c r="AW53" s="8"/>
      <c r="AX53" s="5"/>
      <c r="AY53" s="8"/>
      <c r="AZ53" s="5"/>
      <c r="BA53" s="8"/>
      <c r="BB53" s="5"/>
      <c r="BC53" s="8"/>
      <c r="BD53" s="5"/>
      <c r="BE53" s="8"/>
      <c r="BF53" s="5"/>
      <c r="BG53" s="8"/>
      <c r="BH53" s="5"/>
      <c r="BI53" s="8"/>
      <c r="BJ53" s="8"/>
      <c r="BK53" s="8"/>
      <c r="BL53" s="179">
        <f t="shared" si="28"/>
        <v>1247</v>
      </c>
      <c r="BM53" s="179">
        <f t="shared" si="29"/>
        <v>619353</v>
      </c>
      <c r="BN53" s="47"/>
      <c r="BO53" s="47"/>
      <c r="BP53" s="47"/>
    </row>
    <row r="54" spans="1:68" ht="15" customHeight="1">
      <c r="A54" s="290">
        <v>39</v>
      </c>
      <c r="B54" s="874" t="s">
        <v>186</v>
      </c>
      <c r="C54" s="875"/>
      <c r="D54" s="875"/>
      <c r="E54" s="876"/>
      <c r="F54" s="78" t="s">
        <v>41</v>
      </c>
      <c r="G54" s="78">
        <v>400</v>
      </c>
      <c r="H54" s="5"/>
      <c r="I54" s="8">
        <f t="shared" si="27"/>
        <v>0</v>
      </c>
      <c r="J54" s="5"/>
      <c r="K54" s="8">
        <f aca="true" t="shared" si="44" ref="K54:K68">G54*J54</f>
        <v>0</v>
      </c>
      <c r="L54" s="5"/>
      <c r="M54" s="8">
        <f t="shared" si="33"/>
        <v>0</v>
      </c>
      <c r="N54" s="5"/>
      <c r="O54" s="127">
        <f t="shared" si="34"/>
        <v>0</v>
      </c>
      <c r="P54" s="5"/>
      <c r="Q54" s="8">
        <f aca="true" t="shared" si="45" ref="Q54:Q67">G54*P54</f>
        <v>0</v>
      </c>
      <c r="R54" s="5"/>
      <c r="S54" s="8">
        <f t="shared" si="35"/>
        <v>0</v>
      </c>
      <c r="T54" s="5"/>
      <c r="U54" s="8">
        <f aca="true" t="shared" si="46" ref="U54:U68">G54*T54</f>
        <v>0</v>
      </c>
      <c r="V54" s="5"/>
      <c r="W54" s="8">
        <f t="shared" si="36"/>
        <v>0</v>
      </c>
      <c r="X54" s="5"/>
      <c r="Y54" s="8">
        <f aca="true" t="shared" si="47" ref="Y54:Y68">G54*X54</f>
        <v>0</v>
      </c>
      <c r="Z54" s="5"/>
      <c r="AA54" s="8">
        <f aca="true" t="shared" si="48" ref="AA54:AA68">G54*Z54</f>
        <v>0</v>
      </c>
      <c r="AB54" s="8"/>
      <c r="AC54" s="8">
        <f t="shared" si="37"/>
        <v>0</v>
      </c>
      <c r="AD54" s="5"/>
      <c r="AE54" s="8">
        <f t="shared" si="38"/>
        <v>0</v>
      </c>
      <c r="AF54" s="5"/>
      <c r="AG54" s="8">
        <f aca="true" t="shared" si="49" ref="AG54:AG68">G54*AF54</f>
        <v>0</v>
      </c>
      <c r="AH54" s="5"/>
      <c r="AI54" s="8">
        <f t="shared" si="39"/>
        <v>0</v>
      </c>
      <c r="AJ54" s="5"/>
      <c r="AK54" s="8">
        <f aca="true" t="shared" si="50" ref="AK54:AK68">G54*AJ54</f>
        <v>0</v>
      </c>
      <c r="AL54" s="5"/>
      <c r="AM54" s="8">
        <f t="shared" si="40"/>
        <v>0</v>
      </c>
      <c r="AN54" s="5"/>
      <c r="AO54" s="8">
        <f aca="true" t="shared" si="51" ref="AO54:AO68">G54*AN54</f>
        <v>0</v>
      </c>
      <c r="AP54" s="5"/>
      <c r="AQ54" s="8">
        <f aca="true" t="shared" si="52" ref="AQ54:AQ68">G54*AP54</f>
        <v>0</v>
      </c>
      <c r="AR54" s="5"/>
      <c r="AS54" s="8">
        <f aca="true" t="shared" si="53" ref="AS54:AS68">G54*AR54</f>
        <v>0</v>
      </c>
      <c r="AT54" s="5"/>
      <c r="AU54" s="8">
        <f t="shared" si="41"/>
        <v>0</v>
      </c>
      <c r="AV54" s="5"/>
      <c r="AW54" s="8">
        <f t="shared" si="42"/>
        <v>0</v>
      </c>
      <c r="AX54" s="5"/>
      <c r="AY54" s="8">
        <f aca="true" t="shared" si="54" ref="AY54:AY68">G54*AX54</f>
        <v>0</v>
      </c>
      <c r="AZ54" s="5"/>
      <c r="BA54" s="8">
        <f t="shared" si="43"/>
        <v>0</v>
      </c>
      <c r="BB54" s="5"/>
      <c r="BC54" s="8">
        <f aca="true" t="shared" si="55" ref="BC54:BC68">G54*BB54</f>
        <v>0</v>
      </c>
      <c r="BD54" s="5"/>
      <c r="BE54" s="8">
        <f t="shared" si="32"/>
        <v>0</v>
      </c>
      <c r="BF54" s="5"/>
      <c r="BG54" s="8">
        <f aca="true" t="shared" si="56" ref="BG54:BG68">G54*BF54</f>
        <v>0</v>
      </c>
      <c r="BH54" s="5"/>
      <c r="BI54" s="8">
        <f aca="true" t="shared" si="57" ref="BI54:BI67">G54*BH54</f>
        <v>0</v>
      </c>
      <c r="BJ54" s="8"/>
      <c r="BK54" s="8">
        <f aca="true" t="shared" si="58" ref="BK54:BK68">G54*BJ54</f>
        <v>0</v>
      </c>
      <c r="BL54" s="179">
        <f t="shared" si="28"/>
        <v>0</v>
      </c>
      <c r="BM54" s="179">
        <f t="shared" si="29"/>
        <v>0</v>
      </c>
      <c r="BN54" s="47"/>
      <c r="BO54" s="47"/>
      <c r="BP54" s="47"/>
    </row>
    <row r="55" spans="1:68" ht="15" customHeight="1">
      <c r="A55" s="290">
        <v>40</v>
      </c>
      <c r="B55" s="874" t="s">
        <v>49</v>
      </c>
      <c r="C55" s="875"/>
      <c r="D55" s="875"/>
      <c r="E55" s="876"/>
      <c r="F55" s="78" t="s">
        <v>17</v>
      </c>
      <c r="G55" s="78">
        <v>4000</v>
      </c>
      <c r="H55" s="5"/>
      <c r="I55" s="8">
        <f t="shared" si="27"/>
        <v>0</v>
      </c>
      <c r="J55" s="5">
        <v>3</v>
      </c>
      <c r="K55" s="8">
        <f t="shared" si="44"/>
        <v>12000</v>
      </c>
      <c r="L55" s="5"/>
      <c r="M55" s="8">
        <f t="shared" si="33"/>
        <v>0</v>
      </c>
      <c r="N55" s="5"/>
      <c r="O55" s="127">
        <f t="shared" si="34"/>
        <v>0</v>
      </c>
      <c r="P55" s="5"/>
      <c r="Q55" s="8">
        <f t="shared" si="45"/>
        <v>0</v>
      </c>
      <c r="R55" s="5"/>
      <c r="S55" s="8">
        <f t="shared" si="35"/>
        <v>0</v>
      </c>
      <c r="T55" s="5"/>
      <c r="U55" s="8">
        <f t="shared" si="46"/>
        <v>0</v>
      </c>
      <c r="V55" s="5"/>
      <c r="W55" s="8">
        <f t="shared" si="36"/>
        <v>0</v>
      </c>
      <c r="X55" s="5"/>
      <c r="Y55" s="8">
        <f t="shared" si="47"/>
        <v>0</v>
      </c>
      <c r="Z55" s="5"/>
      <c r="AA55" s="8">
        <f t="shared" si="48"/>
        <v>0</v>
      </c>
      <c r="AB55" s="8"/>
      <c r="AC55" s="8">
        <f t="shared" si="37"/>
        <v>0</v>
      </c>
      <c r="AD55" s="5"/>
      <c r="AE55" s="8">
        <f t="shared" si="38"/>
        <v>0</v>
      </c>
      <c r="AF55" s="5"/>
      <c r="AG55" s="8">
        <f t="shared" si="49"/>
        <v>0</v>
      </c>
      <c r="AH55" s="5"/>
      <c r="AI55" s="8">
        <f t="shared" si="39"/>
        <v>0</v>
      </c>
      <c r="AJ55" s="5"/>
      <c r="AK55" s="8">
        <f t="shared" si="50"/>
        <v>0</v>
      </c>
      <c r="AL55" s="5"/>
      <c r="AM55" s="8">
        <f t="shared" si="40"/>
        <v>0</v>
      </c>
      <c r="AN55" s="5"/>
      <c r="AO55" s="8">
        <f t="shared" si="51"/>
        <v>0</v>
      </c>
      <c r="AP55" s="5"/>
      <c r="AQ55" s="8">
        <f t="shared" si="52"/>
        <v>0</v>
      </c>
      <c r="AR55" s="5"/>
      <c r="AS55" s="8">
        <f t="shared" si="53"/>
        <v>0</v>
      </c>
      <c r="AT55" s="5"/>
      <c r="AU55" s="8">
        <f t="shared" si="41"/>
        <v>0</v>
      </c>
      <c r="AV55" s="5"/>
      <c r="AW55" s="8">
        <f t="shared" si="42"/>
        <v>0</v>
      </c>
      <c r="AX55" s="5"/>
      <c r="AY55" s="8">
        <f t="shared" si="54"/>
        <v>0</v>
      </c>
      <c r="AZ55" s="5"/>
      <c r="BA55" s="8">
        <f t="shared" si="43"/>
        <v>0</v>
      </c>
      <c r="BB55" s="5"/>
      <c r="BC55" s="8">
        <f t="shared" si="55"/>
        <v>0</v>
      </c>
      <c r="BD55" s="5"/>
      <c r="BE55" s="8">
        <f t="shared" si="32"/>
        <v>0</v>
      </c>
      <c r="BF55" s="5"/>
      <c r="BG55" s="8">
        <f t="shared" si="56"/>
        <v>0</v>
      </c>
      <c r="BH55" s="5"/>
      <c r="BI55" s="8">
        <f t="shared" si="57"/>
        <v>0</v>
      </c>
      <c r="BJ55" s="8"/>
      <c r="BK55" s="8">
        <f t="shared" si="58"/>
        <v>0</v>
      </c>
      <c r="BL55" s="179">
        <f t="shared" si="28"/>
        <v>3</v>
      </c>
      <c r="BM55" s="179">
        <f t="shared" si="29"/>
        <v>12000</v>
      </c>
      <c r="BN55" s="47"/>
      <c r="BO55" s="47"/>
      <c r="BP55" s="47"/>
    </row>
    <row r="56" spans="1:68" ht="15" customHeight="1">
      <c r="A56" s="290">
        <v>41</v>
      </c>
      <c r="B56" s="874" t="s">
        <v>50</v>
      </c>
      <c r="C56" s="875"/>
      <c r="D56" s="875"/>
      <c r="E56" s="876"/>
      <c r="F56" s="78" t="s">
        <v>17</v>
      </c>
      <c r="G56" s="78">
        <v>6500</v>
      </c>
      <c r="H56" s="5"/>
      <c r="I56" s="8">
        <f t="shared" si="27"/>
        <v>0</v>
      </c>
      <c r="J56" s="5"/>
      <c r="K56" s="8">
        <f t="shared" si="44"/>
        <v>0</v>
      </c>
      <c r="L56" s="5"/>
      <c r="M56" s="8">
        <f t="shared" si="33"/>
        <v>0</v>
      </c>
      <c r="N56" s="5"/>
      <c r="O56" s="127">
        <f t="shared" si="34"/>
        <v>0</v>
      </c>
      <c r="P56" s="5"/>
      <c r="Q56" s="8">
        <f t="shared" si="45"/>
        <v>0</v>
      </c>
      <c r="R56" s="5"/>
      <c r="S56" s="8">
        <f t="shared" si="35"/>
        <v>0</v>
      </c>
      <c r="T56" s="5"/>
      <c r="U56" s="8">
        <f t="shared" si="46"/>
        <v>0</v>
      </c>
      <c r="V56" s="5"/>
      <c r="W56" s="8">
        <f t="shared" si="36"/>
        <v>0</v>
      </c>
      <c r="X56" s="5"/>
      <c r="Y56" s="8">
        <f t="shared" si="47"/>
        <v>0</v>
      </c>
      <c r="Z56" s="5"/>
      <c r="AA56" s="8">
        <f t="shared" si="48"/>
        <v>0</v>
      </c>
      <c r="AB56" s="8"/>
      <c r="AC56" s="8">
        <f t="shared" si="37"/>
        <v>0</v>
      </c>
      <c r="AD56" s="5"/>
      <c r="AE56" s="8">
        <f t="shared" si="38"/>
        <v>0</v>
      </c>
      <c r="AF56" s="5"/>
      <c r="AG56" s="8">
        <f t="shared" si="49"/>
        <v>0</v>
      </c>
      <c r="AH56" s="5"/>
      <c r="AI56" s="8">
        <f t="shared" si="39"/>
        <v>0</v>
      </c>
      <c r="AJ56" s="5"/>
      <c r="AK56" s="8">
        <f t="shared" si="50"/>
        <v>0</v>
      </c>
      <c r="AL56" s="5"/>
      <c r="AM56" s="8">
        <f t="shared" si="40"/>
        <v>0</v>
      </c>
      <c r="AN56" s="5"/>
      <c r="AO56" s="8">
        <f t="shared" si="51"/>
        <v>0</v>
      </c>
      <c r="AP56" s="5"/>
      <c r="AQ56" s="8">
        <f t="shared" si="52"/>
        <v>0</v>
      </c>
      <c r="AR56" s="5"/>
      <c r="AS56" s="8">
        <f t="shared" si="53"/>
        <v>0</v>
      </c>
      <c r="AT56" s="5"/>
      <c r="AU56" s="8">
        <f t="shared" si="41"/>
        <v>0</v>
      </c>
      <c r="AV56" s="5"/>
      <c r="AW56" s="8">
        <f t="shared" si="42"/>
        <v>0</v>
      </c>
      <c r="AX56" s="5"/>
      <c r="AY56" s="8">
        <f t="shared" si="54"/>
        <v>0</v>
      </c>
      <c r="AZ56" s="5"/>
      <c r="BA56" s="8">
        <f t="shared" si="43"/>
        <v>0</v>
      </c>
      <c r="BB56" s="5"/>
      <c r="BC56" s="8">
        <f t="shared" si="55"/>
        <v>0</v>
      </c>
      <c r="BD56" s="5"/>
      <c r="BE56" s="8">
        <f t="shared" si="32"/>
        <v>0</v>
      </c>
      <c r="BF56" s="5"/>
      <c r="BG56" s="8">
        <f t="shared" si="56"/>
        <v>0</v>
      </c>
      <c r="BH56" s="5"/>
      <c r="BI56" s="8">
        <f t="shared" si="57"/>
        <v>0</v>
      </c>
      <c r="BJ56" s="8"/>
      <c r="BK56" s="8">
        <f t="shared" si="58"/>
        <v>0</v>
      </c>
      <c r="BL56" s="179">
        <f t="shared" si="28"/>
        <v>0</v>
      </c>
      <c r="BM56" s="179">
        <f t="shared" si="29"/>
        <v>0</v>
      </c>
      <c r="BN56" s="47"/>
      <c r="BO56" s="47"/>
      <c r="BP56" s="47"/>
    </row>
    <row r="57" spans="1:68" ht="15" customHeight="1">
      <c r="A57" s="290">
        <v>42</v>
      </c>
      <c r="B57" s="871" t="s">
        <v>187</v>
      </c>
      <c r="C57" s="875"/>
      <c r="D57" s="875"/>
      <c r="E57" s="876"/>
      <c r="F57" s="78" t="s">
        <v>17</v>
      </c>
      <c r="G57" s="78">
        <v>16500</v>
      </c>
      <c r="H57" s="5"/>
      <c r="I57" s="8">
        <f t="shared" si="27"/>
        <v>0</v>
      </c>
      <c r="J57" s="5"/>
      <c r="K57" s="8">
        <f t="shared" si="44"/>
        <v>0</v>
      </c>
      <c r="L57" s="5"/>
      <c r="M57" s="8">
        <f t="shared" si="33"/>
        <v>0</v>
      </c>
      <c r="N57" s="5"/>
      <c r="O57" s="127">
        <f t="shared" si="34"/>
        <v>0</v>
      </c>
      <c r="P57" s="5"/>
      <c r="Q57" s="8">
        <f t="shared" si="45"/>
        <v>0</v>
      </c>
      <c r="R57" s="5"/>
      <c r="S57" s="8">
        <f t="shared" si="35"/>
        <v>0</v>
      </c>
      <c r="T57" s="5"/>
      <c r="U57" s="8">
        <f t="shared" si="46"/>
        <v>0</v>
      </c>
      <c r="V57" s="5"/>
      <c r="W57" s="8">
        <f t="shared" si="36"/>
        <v>0</v>
      </c>
      <c r="X57" s="5"/>
      <c r="Y57" s="8">
        <f t="shared" si="47"/>
        <v>0</v>
      </c>
      <c r="Z57" s="5"/>
      <c r="AA57" s="8">
        <f t="shared" si="48"/>
        <v>0</v>
      </c>
      <c r="AB57" s="8"/>
      <c r="AC57" s="8">
        <f t="shared" si="37"/>
        <v>0</v>
      </c>
      <c r="AD57" s="5"/>
      <c r="AE57" s="8">
        <f t="shared" si="38"/>
        <v>0</v>
      </c>
      <c r="AF57" s="5"/>
      <c r="AG57" s="8">
        <f t="shared" si="49"/>
        <v>0</v>
      </c>
      <c r="AH57" s="5"/>
      <c r="AI57" s="8">
        <f t="shared" si="39"/>
        <v>0</v>
      </c>
      <c r="AJ57" s="5"/>
      <c r="AK57" s="8">
        <f t="shared" si="50"/>
        <v>0</v>
      </c>
      <c r="AL57" s="5"/>
      <c r="AM57" s="8">
        <f t="shared" si="40"/>
        <v>0</v>
      </c>
      <c r="AN57" s="5"/>
      <c r="AO57" s="8">
        <f t="shared" si="51"/>
        <v>0</v>
      </c>
      <c r="AP57" s="5"/>
      <c r="AQ57" s="8">
        <f t="shared" si="52"/>
        <v>0</v>
      </c>
      <c r="AR57" s="5"/>
      <c r="AS57" s="8">
        <f t="shared" si="53"/>
        <v>0</v>
      </c>
      <c r="AT57" s="5"/>
      <c r="AU57" s="8">
        <f t="shared" si="41"/>
        <v>0</v>
      </c>
      <c r="AV57" s="5"/>
      <c r="AW57" s="8">
        <f t="shared" si="42"/>
        <v>0</v>
      </c>
      <c r="AX57" s="5"/>
      <c r="AY57" s="8">
        <f t="shared" si="54"/>
        <v>0</v>
      </c>
      <c r="AZ57" s="5"/>
      <c r="BA57" s="8">
        <f t="shared" si="43"/>
        <v>0</v>
      </c>
      <c r="BB57" s="5"/>
      <c r="BC57" s="8">
        <f t="shared" si="55"/>
        <v>0</v>
      </c>
      <c r="BD57" s="5"/>
      <c r="BE57" s="8">
        <f t="shared" si="32"/>
        <v>0</v>
      </c>
      <c r="BF57" s="5"/>
      <c r="BG57" s="8">
        <f t="shared" si="56"/>
        <v>0</v>
      </c>
      <c r="BH57" s="5"/>
      <c r="BI57" s="8">
        <f t="shared" si="57"/>
        <v>0</v>
      </c>
      <c r="BJ57" s="8"/>
      <c r="BK57" s="8">
        <f t="shared" si="58"/>
        <v>0</v>
      </c>
      <c r="BL57" s="179">
        <f t="shared" si="28"/>
        <v>0</v>
      </c>
      <c r="BM57" s="179">
        <f t="shared" si="29"/>
        <v>0</v>
      </c>
      <c r="BN57" s="47"/>
      <c r="BO57" s="47"/>
      <c r="BP57" s="47"/>
    </row>
    <row r="58" spans="1:68" ht="15" customHeight="1">
      <c r="A58" s="290">
        <v>43</v>
      </c>
      <c r="B58" s="871" t="s">
        <v>72</v>
      </c>
      <c r="C58" s="872"/>
      <c r="D58" s="872"/>
      <c r="E58" s="873"/>
      <c r="F58" s="78" t="s">
        <v>17</v>
      </c>
      <c r="G58" s="78">
        <v>5000</v>
      </c>
      <c r="H58" s="5"/>
      <c r="I58" s="8">
        <f t="shared" si="27"/>
        <v>0</v>
      </c>
      <c r="J58" s="5"/>
      <c r="K58" s="8">
        <f t="shared" si="44"/>
        <v>0</v>
      </c>
      <c r="L58" s="5"/>
      <c r="M58" s="8">
        <f t="shared" si="33"/>
        <v>0</v>
      </c>
      <c r="N58" s="5"/>
      <c r="O58" s="127">
        <f t="shared" si="34"/>
        <v>0</v>
      </c>
      <c r="P58" s="5">
        <v>1</v>
      </c>
      <c r="Q58" s="8">
        <f t="shared" si="45"/>
        <v>5000</v>
      </c>
      <c r="R58" s="5"/>
      <c r="S58" s="8">
        <f t="shared" si="35"/>
        <v>0</v>
      </c>
      <c r="T58" s="5"/>
      <c r="U58" s="8">
        <f t="shared" si="46"/>
        <v>0</v>
      </c>
      <c r="V58" s="5"/>
      <c r="W58" s="8">
        <f t="shared" si="36"/>
        <v>0</v>
      </c>
      <c r="X58" s="5"/>
      <c r="Y58" s="8">
        <f t="shared" si="47"/>
        <v>0</v>
      </c>
      <c r="Z58" s="5"/>
      <c r="AA58" s="8">
        <f t="shared" si="48"/>
        <v>0</v>
      </c>
      <c r="AB58" s="8"/>
      <c r="AC58" s="8">
        <f t="shared" si="37"/>
        <v>0</v>
      </c>
      <c r="AD58" s="5"/>
      <c r="AE58" s="8">
        <f t="shared" si="38"/>
        <v>0</v>
      </c>
      <c r="AF58" s="5"/>
      <c r="AG58" s="8">
        <f t="shared" si="49"/>
        <v>0</v>
      </c>
      <c r="AH58" s="5"/>
      <c r="AI58" s="8">
        <f t="shared" si="39"/>
        <v>0</v>
      </c>
      <c r="AJ58" s="5"/>
      <c r="AK58" s="8">
        <f t="shared" si="50"/>
        <v>0</v>
      </c>
      <c r="AL58" s="5"/>
      <c r="AM58" s="8">
        <f t="shared" si="40"/>
        <v>0</v>
      </c>
      <c r="AN58" s="5"/>
      <c r="AO58" s="8">
        <f t="shared" si="51"/>
        <v>0</v>
      </c>
      <c r="AP58" s="5"/>
      <c r="AQ58" s="8">
        <f t="shared" si="52"/>
        <v>0</v>
      </c>
      <c r="AR58" s="5"/>
      <c r="AS58" s="8">
        <f t="shared" si="53"/>
        <v>0</v>
      </c>
      <c r="AT58" s="5"/>
      <c r="AU58" s="8">
        <f t="shared" si="41"/>
        <v>0</v>
      </c>
      <c r="AV58" s="5"/>
      <c r="AW58" s="8">
        <f t="shared" si="42"/>
        <v>0</v>
      </c>
      <c r="AX58" s="5"/>
      <c r="AY58" s="8">
        <f t="shared" si="54"/>
        <v>0</v>
      </c>
      <c r="AZ58" s="5"/>
      <c r="BA58" s="8">
        <f t="shared" si="43"/>
        <v>0</v>
      </c>
      <c r="BB58" s="5"/>
      <c r="BC58" s="8">
        <f t="shared" si="55"/>
        <v>0</v>
      </c>
      <c r="BD58" s="5"/>
      <c r="BE58" s="8">
        <f t="shared" si="32"/>
        <v>0</v>
      </c>
      <c r="BF58" s="5"/>
      <c r="BG58" s="8">
        <f t="shared" si="56"/>
        <v>0</v>
      </c>
      <c r="BH58" s="5"/>
      <c r="BI58" s="8">
        <f t="shared" si="57"/>
        <v>0</v>
      </c>
      <c r="BJ58" s="8"/>
      <c r="BK58" s="8">
        <f t="shared" si="58"/>
        <v>0</v>
      </c>
      <c r="BL58" s="179">
        <f t="shared" si="28"/>
        <v>1</v>
      </c>
      <c r="BM58" s="179">
        <f t="shared" si="29"/>
        <v>5000</v>
      </c>
      <c r="BN58" s="47"/>
      <c r="BO58" s="47"/>
      <c r="BP58" s="47"/>
    </row>
    <row r="59" spans="1:68" ht="15" customHeight="1">
      <c r="A59" s="290">
        <v>44</v>
      </c>
      <c r="B59" s="874" t="s">
        <v>93</v>
      </c>
      <c r="C59" s="875"/>
      <c r="D59" s="875"/>
      <c r="E59" s="876"/>
      <c r="F59" s="78" t="s">
        <v>17</v>
      </c>
      <c r="G59" s="78">
        <v>21000</v>
      </c>
      <c r="H59" s="5"/>
      <c r="I59" s="8">
        <f t="shared" si="27"/>
        <v>0</v>
      </c>
      <c r="J59" s="5"/>
      <c r="K59" s="8">
        <f t="shared" si="44"/>
        <v>0</v>
      </c>
      <c r="L59" s="5"/>
      <c r="M59" s="8">
        <f t="shared" si="33"/>
        <v>0</v>
      </c>
      <c r="N59" s="5"/>
      <c r="O59" s="127">
        <f t="shared" si="34"/>
        <v>0</v>
      </c>
      <c r="P59" s="5"/>
      <c r="Q59" s="8">
        <f t="shared" si="45"/>
        <v>0</v>
      </c>
      <c r="R59" s="5"/>
      <c r="S59" s="8">
        <f t="shared" si="35"/>
        <v>0</v>
      </c>
      <c r="T59" s="5"/>
      <c r="U59" s="8">
        <f t="shared" si="46"/>
        <v>0</v>
      </c>
      <c r="V59" s="5"/>
      <c r="W59" s="8">
        <f t="shared" si="36"/>
        <v>0</v>
      </c>
      <c r="X59" s="5"/>
      <c r="Y59" s="8">
        <f t="shared" si="47"/>
        <v>0</v>
      </c>
      <c r="Z59" s="5"/>
      <c r="AA59" s="8">
        <f t="shared" si="48"/>
        <v>0</v>
      </c>
      <c r="AB59" s="8"/>
      <c r="AC59" s="8">
        <f t="shared" si="37"/>
        <v>0</v>
      </c>
      <c r="AD59" s="5"/>
      <c r="AE59" s="8">
        <f t="shared" si="38"/>
        <v>0</v>
      </c>
      <c r="AF59" s="5"/>
      <c r="AG59" s="8">
        <f t="shared" si="49"/>
        <v>0</v>
      </c>
      <c r="AH59" s="5"/>
      <c r="AI59" s="8">
        <f t="shared" si="39"/>
        <v>0</v>
      </c>
      <c r="AJ59" s="5"/>
      <c r="AK59" s="8">
        <f t="shared" si="50"/>
        <v>0</v>
      </c>
      <c r="AL59" s="5"/>
      <c r="AM59" s="8">
        <f t="shared" si="40"/>
        <v>0</v>
      </c>
      <c r="AN59" s="5"/>
      <c r="AO59" s="8">
        <f t="shared" si="51"/>
        <v>0</v>
      </c>
      <c r="AP59" s="5"/>
      <c r="AQ59" s="8">
        <f t="shared" si="52"/>
        <v>0</v>
      </c>
      <c r="AR59" s="5"/>
      <c r="AS59" s="8">
        <f t="shared" si="53"/>
        <v>0</v>
      </c>
      <c r="AT59" s="5"/>
      <c r="AU59" s="8">
        <f t="shared" si="41"/>
        <v>0</v>
      </c>
      <c r="AV59" s="5"/>
      <c r="AW59" s="8">
        <f t="shared" si="42"/>
        <v>0</v>
      </c>
      <c r="AX59" s="5"/>
      <c r="AY59" s="8">
        <f t="shared" si="54"/>
        <v>0</v>
      </c>
      <c r="AZ59" s="5"/>
      <c r="BA59" s="8">
        <f t="shared" si="43"/>
        <v>0</v>
      </c>
      <c r="BB59" s="5"/>
      <c r="BC59" s="8">
        <f t="shared" si="55"/>
        <v>0</v>
      </c>
      <c r="BD59" s="5"/>
      <c r="BE59" s="8">
        <f t="shared" si="32"/>
        <v>0</v>
      </c>
      <c r="BF59" s="5"/>
      <c r="BG59" s="8">
        <f t="shared" si="56"/>
        <v>0</v>
      </c>
      <c r="BH59" s="5"/>
      <c r="BI59" s="8">
        <f t="shared" si="57"/>
        <v>0</v>
      </c>
      <c r="BJ59" s="8"/>
      <c r="BK59" s="8">
        <f t="shared" si="58"/>
        <v>0</v>
      </c>
      <c r="BL59" s="179">
        <f t="shared" si="28"/>
        <v>0</v>
      </c>
      <c r="BM59" s="179">
        <f t="shared" si="29"/>
        <v>0</v>
      </c>
      <c r="BN59" s="47"/>
      <c r="BO59" s="47"/>
      <c r="BP59" s="47"/>
    </row>
    <row r="60" spans="1:68" ht="15" customHeight="1">
      <c r="A60" s="290">
        <v>45</v>
      </c>
      <c r="B60" s="871" t="s">
        <v>341</v>
      </c>
      <c r="C60" s="875"/>
      <c r="D60" s="875"/>
      <c r="E60" s="876"/>
      <c r="F60" s="78" t="s">
        <v>17</v>
      </c>
      <c r="G60" s="78">
        <v>18000</v>
      </c>
      <c r="H60" s="5"/>
      <c r="I60" s="8">
        <f t="shared" si="27"/>
        <v>0</v>
      </c>
      <c r="J60" s="5"/>
      <c r="K60" s="8">
        <f t="shared" si="44"/>
        <v>0</v>
      </c>
      <c r="L60" s="5"/>
      <c r="M60" s="8">
        <f t="shared" si="33"/>
        <v>0</v>
      </c>
      <c r="N60" s="5"/>
      <c r="O60" s="127">
        <f t="shared" si="34"/>
        <v>0</v>
      </c>
      <c r="P60" s="5"/>
      <c r="Q60" s="8">
        <f t="shared" si="45"/>
        <v>0</v>
      </c>
      <c r="R60" s="5"/>
      <c r="S60" s="8">
        <f t="shared" si="35"/>
        <v>0</v>
      </c>
      <c r="T60" s="5"/>
      <c r="U60" s="8">
        <f t="shared" si="46"/>
        <v>0</v>
      </c>
      <c r="V60" s="5"/>
      <c r="W60" s="8">
        <f t="shared" si="36"/>
        <v>0</v>
      </c>
      <c r="X60" s="5"/>
      <c r="Y60" s="8">
        <f t="shared" si="47"/>
        <v>0</v>
      </c>
      <c r="Z60" s="5"/>
      <c r="AA60" s="8">
        <f t="shared" si="48"/>
        <v>0</v>
      </c>
      <c r="AB60" s="8"/>
      <c r="AC60" s="8">
        <f t="shared" si="37"/>
        <v>0</v>
      </c>
      <c r="AD60" s="5"/>
      <c r="AE60" s="8">
        <f t="shared" si="38"/>
        <v>0</v>
      </c>
      <c r="AF60" s="5"/>
      <c r="AG60" s="8">
        <f t="shared" si="49"/>
        <v>0</v>
      </c>
      <c r="AH60" s="5"/>
      <c r="AI60" s="8">
        <f t="shared" si="39"/>
        <v>0</v>
      </c>
      <c r="AJ60" s="5"/>
      <c r="AK60" s="8">
        <f t="shared" si="50"/>
        <v>0</v>
      </c>
      <c r="AL60" s="5"/>
      <c r="AM60" s="8">
        <f t="shared" si="40"/>
        <v>0</v>
      </c>
      <c r="AN60" s="5"/>
      <c r="AO60" s="8">
        <f t="shared" si="51"/>
        <v>0</v>
      </c>
      <c r="AP60" s="5"/>
      <c r="AQ60" s="8">
        <f t="shared" si="52"/>
        <v>0</v>
      </c>
      <c r="AR60" s="5"/>
      <c r="AS60" s="8">
        <f t="shared" si="53"/>
        <v>0</v>
      </c>
      <c r="AT60" s="5"/>
      <c r="AU60" s="8">
        <f t="shared" si="41"/>
        <v>0</v>
      </c>
      <c r="AV60" s="5"/>
      <c r="AW60" s="8">
        <f t="shared" si="42"/>
        <v>0</v>
      </c>
      <c r="AX60" s="5"/>
      <c r="AY60" s="8">
        <f t="shared" si="54"/>
        <v>0</v>
      </c>
      <c r="AZ60" s="5"/>
      <c r="BA60" s="8">
        <f t="shared" si="43"/>
        <v>0</v>
      </c>
      <c r="BB60" s="5"/>
      <c r="BC60" s="8">
        <f t="shared" si="55"/>
        <v>0</v>
      </c>
      <c r="BD60" s="5"/>
      <c r="BE60" s="8">
        <f t="shared" si="32"/>
        <v>0</v>
      </c>
      <c r="BF60" s="5"/>
      <c r="BG60" s="8">
        <f t="shared" si="56"/>
        <v>0</v>
      </c>
      <c r="BH60" s="5"/>
      <c r="BI60" s="8">
        <f t="shared" si="57"/>
        <v>0</v>
      </c>
      <c r="BJ60" s="8"/>
      <c r="BK60" s="8">
        <f t="shared" si="58"/>
        <v>0</v>
      </c>
      <c r="BL60" s="179">
        <f t="shared" si="28"/>
        <v>0</v>
      </c>
      <c r="BM60" s="179">
        <f t="shared" si="29"/>
        <v>0</v>
      </c>
      <c r="BN60" s="47"/>
      <c r="BO60" s="47"/>
      <c r="BP60" s="47"/>
    </row>
    <row r="61" spans="1:68" ht="15" customHeight="1">
      <c r="A61" s="290">
        <v>46</v>
      </c>
      <c r="B61" s="871" t="s">
        <v>99</v>
      </c>
      <c r="C61" s="872"/>
      <c r="D61" s="872"/>
      <c r="E61" s="873"/>
      <c r="F61" s="78" t="s">
        <v>17</v>
      </c>
      <c r="G61" s="78">
        <v>14500</v>
      </c>
      <c r="H61" s="5"/>
      <c r="I61" s="8">
        <f t="shared" si="27"/>
        <v>0</v>
      </c>
      <c r="J61" s="5"/>
      <c r="K61" s="8">
        <f t="shared" si="44"/>
        <v>0</v>
      </c>
      <c r="L61" s="5"/>
      <c r="M61" s="8">
        <f t="shared" si="33"/>
        <v>0</v>
      </c>
      <c r="N61" s="5"/>
      <c r="O61" s="127">
        <f t="shared" si="34"/>
        <v>0</v>
      </c>
      <c r="P61" s="5"/>
      <c r="Q61" s="8">
        <f t="shared" si="45"/>
        <v>0</v>
      </c>
      <c r="R61" s="5"/>
      <c r="S61" s="8">
        <f t="shared" si="35"/>
        <v>0</v>
      </c>
      <c r="T61" s="5"/>
      <c r="U61" s="8">
        <f t="shared" si="46"/>
        <v>0</v>
      </c>
      <c r="V61" s="5"/>
      <c r="W61" s="8">
        <f t="shared" si="36"/>
        <v>0</v>
      </c>
      <c r="X61" s="5"/>
      <c r="Y61" s="8">
        <f t="shared" si="47"/>
        <v>0</v>
      </c>
      <c r="Z61" s="5"/>
      <c r="AA61" s="8">
        <f t="shared" si="48"/>
        <v>0</v>
      </c>
      <c r="AB61" s="8"/>
      <c r="AC61" s="8">
        <f t="shared" si="37"/>
        <v>0</v>
      </c>
      <c r="AD61" s="5"/>
      <c r="AE61" s="8">
        <f t="shared" si="38"/>
        <v>0</v>
      </c>
      <c r="AF61" s="5"/>
      <c r="AG61" s="8">
        <f t="shared" si="49"/>
        <v>0</v>
      </c>
      <c r="AH61" s="5"/>
      <c r="AI61" s="8">
        <f t="shared" si="39"/>
        <v>0</v>
      </c>
      <c r="AJ61" s="5"/>
      <c r="AK61" s="8">
        <f t="shared" si="50"/>
        <v>0</v>
      </c>
      <c r="AL61" s="5"/>
      <c r="AM61" s="8">
        <f t="shared" si="40"/>
        <v>0</v>
      </c>
      <c r="AN61" s="5"/>
      <c r="AO61" s="8">
        <f t="shared" si="51"/>
        <v>0</v>
      </c>
      <c r="AP61" s="5"/>
      <c r="AQ61" s="8">
        <f t="shared" si="52"/>
        <v>0</v>
      </c>
      <c r="AR61" s="5"/>
      <c r="AS61" s="8">
        <f t="shared" si="53"/>
        <v>0</v>
      </c>
      <c r="AT61" s="5"/>
      <c r="AU61" s="8">
        <f t="shared" si="41"/>
        <v>0</v>
      </c>
      <c r="AV61" s="5"/>
      <c r="AW61" s="8">
        <f t="shared" si="42"/>
        <v>0</v>
      </c>
      <c r="AX61" s="5"/>
      <c r="AY61" s="8">
        <f t="shared" si="54"/>
        <v>0</v>
      </c>
      <c r="AZ61" s="5"/>
      <c r="BA61" s="8">
        <f t="shared" si="43"/>
        <v>0</v>
      </c>
      <c r="BB61" s="5"/>
      <c r="BC61" s="8">
        <f t="shared" si="55"/>
        <v>0</v>
      </c>
      <c r="BD61" s="5"/>
      <c r="BE61" s="8">
        <f t="shared" si="32"/>
        <v>0</v>
      </c>
      <c r="BF61" s="5"/>
      <c r="BG61" s="8">
        <f t="shared" si="56"/>
        <v>0</v>
      </c>
      <c r="BH61" s="5"/>
      <c r="BI61" s="8">
        <f t="shared" si="57"/>
        <v>0</v>
      </c>
      <c r="BJ61" s="8"/>
      <c r="BK61" s="8">
        <f t="shared" si="58"/>
        <v>0</v>
      </c>
      <c r="BL61" s="179">
        <f t="shared" si="28"/>
        <v>0</v>
      </c>
      <c r="BM61" s="179">
        <f t="shared" si="29"/>
        <v>0</v>
      </c>
      <c r="BN61" s="47"/>
      <c r="BO61" s="47"/>
      <c r="BP61" s="47"/>
    </row>
    <row r="62" spans="1:68" ht="15" customHeight="1">
      <c r="A62" s="290">
        <v>47</v>
      </c>
      <c r="B62" s="874" t="s">
        <v>115</v>
      </c>
      <c r="C62" s="872"/>
      <c r="D62" s="872"/>
      <c r="E62" s="872"/>
      <c r="F62" s="78" t="s">
        <v>17</v>
      </c>
      <c r="G62" s="78">
        <v>2300</v>
      </c>
      <c r="H62" s="5"/>
      <c r="I62" s="8">
        <f t="shared" si="27"/>
        <v>0</v>
      </c>
      <c r="J62" s="5"/>
      <c r="K62" s="8">
        <f t="shared" si="44"/>
        <v>0</v>
      </c>
      <c r="L62" s="5"/>
      <c r="M62" s="8">
        <f t="shared" si="33"/>
        <v>0</v>
      </c>
      <c r="N62" s="5"/>
      <c r="O62" s="127">
        <f t="shared" si="34"/>
        <v>0</v>
      </c>
      <c r="P62" s="5"/>
      <c r="Q62" s="8">
        <f t="shared" si="45"/>
        <v>0</v>
      </c>
      <c r="R62" s="5"/>
      <c r="S62" s="8">
        <f t="shared" si="35"/>
        <v>0</v>
      </c>
      <c r="T62" s="5"/>
      <c r="U62" s="8">
        <f t="shared" si="46"/>
        <v>0</v>
      </c>
      <c r="V62" s="5"/>
      <c r="W62" s="8">
        <f t="shared" si="36"/>
        <v>0</v>
      </c>
      <c r="X62" s="5"/>
      <c r="Y62" s="8">
        <f t="shared" si="47"/>
        <v>0</v>
      </c>
      <c r="Z62" s="5"/>
      <c r="AA62" s="8">
        <f t="shared" si="48"/>
        <v>0</v>
      </c>
      <c r="AB62" s="8"/>
      <c r="AC62" s="8">
        <f t="shared" si="37"/>
        <v>0</v>
      </c>
      <c r="AD62" s="5"/>
      <c r="AE62" s="8">
        <f t="shared" si="38"/>
        <v>0</v>
      </c>
      <c r="AF62" s="5"/>
      <c r="AG62" s="8">
        <f t="shared" si="49"/>
        <v>0</v>
      </c>
      <c r="AH62" s="5"/>
      <c r="AI62" s="8">
        <f t="shared" si="39"/>
        <v>0</v>
      </c>
      <c r="AJ62" s="5"/>
      <c r="AK62" s="8">
        <f t="shared" si="50"/>
        <v>0</v>
      </c>
      <c r="AL62" s="5"/>
      <c r="AM62" s="8">
        <f t="shared" si="40"/>
        <v>0</v>
      </c>
      <c r="AN62" s="5"/>
      <c r="AO62" s="8">
        <f t="shared" si="51"/>
        <v>0</v>
      </c>
      <c r="AP62" s="5"/>
      <c r="AQ62" s="8">
        <f t="shared" si="52"/>
        <v>0</v>
      </c>
      <c r="AR62" s="5"/>
      <c r="AS62" s="8">
        <f t="shared" si="53"/>
        <v>0</v>
      </c>
      <c r="AT62" s="5"/>
      <c r="AU62" s="8">
        <f t="shared" si="41"/>
        <v>0</v>
      </c>
      <c r="AV62" s="5"/>
      <c r="AW62" s="8">
        <f t="shared" si="42"/>
        <v>0</v>
      </c>
      <c r="AX62" s="5"/>
      <c r="AY62" s="8">
        <f t="shared" si="54"/>
        <v>0</v>
      </c>
      <c r="AZ62" s="5"/>
      <c r="BA62" s="8">
        <f t="shared" si="43"/>
        <v>0</v>
      </c>
      <c r="BB62" s="5"/>
      <c r="BC62" s="8">
        <f t="shared" si="55"/>
        <v>0</v>
      </c>
      <c r="BD62" s="5"/>
      <c r="BE62" s="8">
        <f t="shared" si="32"/>
        <v>0</v>
      </c>
      <c r="BF62" s="5"/>
      <c r="BG62" s="8">
        <f t="shared" si="56"/>
        <v>0</v>
      </c>
      <c r="BH62" s="5"/>
      <c r="BI62" s="8">
        <f t="shared" si="57"/>
        <v>0</v>
      </c>
      <c r="BJ62" s="8"/>
      <c r="BK62" s="8">
        <f t="shared" si="58"/>
        <v>0</v>
      </c>
      <c r="BL62" s="179">
        <f t="shared" si="28"/>
        <v>0</v>
      </c>
      <c r="BM62" s="179">
        <f t="shared" si="29"/>
        <v>0</v>
      </c>
      <c r="BN62" s="47"/>
      <c r="BO62" s="47"/>
      <c r="BP62" s="47"/>
    </row>
    <row r="63" spans="1:68" ht="15" customHeight="1">
      <c r="A63" s="290">
        <v>48</v>
      </c>
      <c r="B63" s="871" t="s">
        <v>228</v>
      </c>
      <c r="C63" s="872"/>
      <c r="D63" s="872"/>
      <c r="E63" s="873"/>
      <c r="F63" s="78" t="s">
        <v>17</v>
      </c>
      <c r="G63" s="78">
        <v>400</v>
      </c>
      <c r="H63" s="5"/>
      <c r="I63" s="8">
        <f t="shared" si="27"/>
        <v>0</v>
      </c>
      <c r="J63" s="5">
        <v>30</v>
      </c>
      <c r="K63" s="8">
        <f t="shared" si="44"/>
        <v>12000</v>
      </c>
      <c r="L63" s="5"/>
      <c r="M63" s="8">
        <f t="shared" si="33"/>
        <v>0</v>
      </c>
      <c r="N63" s="5"/>
      <c r="O63" s="127">
        <f t="shared" si="34"/>
        <v>0</v>
      </c>
      <c r="P63" s="5"/>
      <c r="Q63" s="8">
        <f t="shared" si="45"/>
        <v>0</v>
      </c>
      <c r="R63" s="5"/>
      <c r="S63" s="8">
        <f t="shared" si="35"/>
        <v>0</v>
      </c>
      <c r="T63" s="5"/>
      <c r="U63" s="8">
        <f t="shared" si="46"/>
        <v>0</v>
      </c>
      <c r="V63" s="5"/>
      <c r="W63" s="8">
        <f t="shared" si="36"/>
        <v>0</v>
      </c>
      <c r="X63" s="5"/>
      <c r="Y63" s="8">
        <f t="shared" si="47"/>
        <v>0</v>
      </c>
      <c r="Z63" s="5"/>
      <c r="AA63" s="8">
        <f t="shared" si="48"/>
        <v>0</v>
      </c>
      <c r="AB63" s="8"/>
      <c r="AC63" s="8">
        <f t="shared" si="37"/>
        <v>0</v>
      </c>
      <c r="AD63" s="5"/>
      <c r="AE63" s="8">
        <f t="shared" si="38"/>
        <v>0</v>
      </c>
      <c r="AF63" s="5"/>
      <c r="AG63" s="8">
        <f t="shared" si="49"/>
        <v>0</v>
      </c>
      <c r="AH63" s="5"/>
      <c r="AI63" s="8">
        <f t="shared" si="39"/>
        <v>0</v>
      </c>
      <c r="AJ63" s="5"/>
      <c r="AK63" s="8">
        <f t="shared" si="50"/>
        <v>0</v>
      </c>
      <c r="AL63" s="5"/>
      <c r="AM63" s="8">
        <f t="shared" si="40"/>
        <v>0</v>
      </c>
      <c r="AN63" s="5"/>
      <c r="AO63" s="8">
        <f t="shared" si="51"/>
        <v>0</v>
      </c>
      <c r="AP63" s="5"/>
      <c r="AQ63" s="8">
        <f t="shared" si="52"/>
        <v>0</v>
      </c>
      <c r="AR63" s="5"/>
      <c r="AS63" s="8">
        <f t="shared" si="53"/>
        <v>0</v>
      </c>
      <c r="AT63" s="5"/>
      <c r="AU63" s="8">
        <f t="shared" si="41"/>
        <v>0</v>
      </c>
      <c r="AV63" s="5"/>
      <c r="AW63" s="8">
        <f t="shared" si="42"/>
        <v>0</v>
      </c>
      <c r="AX63" s="5"/>
      <c r="AY63" s="8">
        <f t="shared" si="54"/>
        <v>0</v>
      </c>
      <c r="AZ63" s="5"/>
      <c r="BA63" s="8">
        <f t="shared" si="43"/>
        <v>0</v>
      </c>
      <c r="BB63" s="5"/>
      <c r="BC63" s="8">
        <f t="shared" si="55"/>
        <v>0</v>
      </c>
      <c r="BD63" s="5"/>
      <c r="BE63" s="8">
        <f t="shared" si="32"/>
        <v>0</v>
      </c>
      <c r="BF63" s="5"/>
      <c r="BG63" s="8">
        <f t="shared" si="56"/>
        <v>0</v>
      </c>
      <c r="BH63" s="5"/>
      <c r="BI63" s="8">
        <f t="shared" si="57"/>
        <v>0</v>
      </c>
      <c r="BJ63" s="8"/>
      <c r="BK63" s="8">
        <f t="shared" si="58"/>
        <v>0</v>
      </c>
      <c r="BL63" s="179">
        <f t="shared" si="28"/>
        <v>30</v>
      </c>
      <c r="BM63" s="179">
        <f t="shared" si="29"/>
        <v>12000</v>
      </c>
      <c r="BN63" s="47"/>
      <c r="BO63" s="47"/>
      <c r="BP63" s="47"/>
    </row>
    <row r="64" spans="1:68" ht="15" customHeight="1">
      <c r="A64" s="290">
        <v>49</v>
      </c>
      <c r="B64" s="871" t="s">
        <v>213</v>
      </c>
      <c r="C64" s="875"/>
      <c r="D64" s="875"/>
      <c r="E64" s="876"/>
      <c r="F64" s="78" t="s">
        <v>139</v>
      </c>
      <c r="G64" s="78">
        <v>1200</v>
      </c>
      <c r="H64" s="5"/>
      <c r="I64" s="8">
        <f t="shared" si="27"/>
        <v>0</v>
      </c>
      <c r="J64" s="5"/>
      <c r="K64" s="8">
        <f t="shared" si="44"/>
        <v>0</v>
      </c>
      <c r="L64" s="5"/>
      <c r="M64" s="8">
        <f t="shared" si="33"/>
        <v>0</v>
      </c>
      <c r="N64" s="5"/>
      <c r="O64" s="127">
        <f t="shared" si="34"/>
        <v>0</v>
      </c>
      <c r="P64" s="5"/>
      <c r="Q64" s="8">
        <f t="shared" si="45"/>
        <v>0</v>
      </c>
      <c r="R64" s="5"/>
      <c r="S64" s="8">
        <f t="shared" si="35"/>
        <v>0</v>
      </c>
      <c r="T64" s="5"/>
      <c r="U64" s="8">
        <f t="shared" si="46"/>
        <v>0</v>
      </c>
      <c r="V64" s="5"/>
      <c r="W64" s="8">
        <f t="shared" si="36"/>
        <v>0</v>
      </c>
      <c r="X64" s="5"/>
      <c r="Y64" s="8">
        <f t="shared" si="47"/>
        <v>0</v>
      </c>
      <c r="Z64" s="5"/>
      <c r="AA64" s="8">
        <f t="shared" si="48"/>
        <v>0</v>
      </c>
      <c r="AB64" s="8"/>
      <c r="AC64" s="8">
        <f t="shared" si="37"/>
        <v>0</v>
      </c>
      <c r="AD64" s="5"/>
      <c r="AE64" s="8">
        <f t="shared" si="38"/>
        <v>0</v>
      </c>
      <c r="AF64" s="5"/>
      <c r="AG64" s="8">
        <f t="shared" si="49"/>
        <v>0</v>
      </c>
      <c r="AH64" s="5"/>
      <c r="AI64" s="8">
        <f t="shared" si="39"/>
        <v>0</v>
      </c>
      <c r="AJ64" s="5"/>
      <c r="AK64" s="8">
        <f t="shared" si="50"/>
        <v>0</v>
      </c>
      <c r="AL64" s="5"/>
      <c r="AM64" s="8">
        <f t="shared" si="40"/>
        <v>0</v>
      </c>
      <c r="AN64" s="5"/>
      <c r="AO64" s="8">
        <f t="shared" si="51"/>
        <v>0</v>
      </c>
      <c r="AP64" s="5"/>
      <c r="AQ64" s="8">
        <f t="shared" si="52"/>
        <v>0</v>
      </c>
      <c r="AR64" s="5"/>
      <c r="AS64" s="8">
        <f t="shared" si="53"/>
        <v>0</v>
      </c>
      <c r="AT64" s="5"/>
      <c r="AU64" s="8">
        <f t="shared" si="41"/>
        <v>0</v>
      </c>
      <c r="AV64" s="5"/>
      <c r="AW64" s="8">
        <f t="shared" si="42"/>
        <v>0</v>
      </c>
      <c r="AX64" s="5"/>
      <c r="AY64" s="8">
        <f t="shared" si="54"/>
        <v>0</v>
      </c>
      <c r="AZ64" s="5"/>
      <c r="BA64" s="8">
        <f t="shared" si="43"/>
        <v>0</v>
      </c>
      <c r="BB64" s="5"/>
      <c r="BC64" s="8">
        <f t="shared" si="55"/>
        <v>0</v>
      </c>
      <c r="BD64" s="5"/>
      <c r="BE64" s="8">
        <f t="shared" si="32"/>
        <v>0</v>
      </c>
      <c r="BF64" s="5"/>
      <c r="BG64" s="8">
        <f t="shared" si="56"/>
        <v>0</v>
      </c>
      <c r="BH64" s="5"/>
      <c r="BI64" s="8">
        <f t="shared" si="57"/>
        <v>0</v>
      </c>
      <c r="BJ64" s="8"/>
      <c r="BK64" s="8">
        <f t="shared" si="58"/>
        <v>0</v>
      </c>
      <c r="BL64" s="179">
        <f t="shared" si="28"/>
        <v>0</v>
      </c>
      <c r="BM64" s="179">
        <f t="shared" si="29"/>
        <v>0</v>
      </c>
      <c r="BN64" s="47"/>
      <c r="BO64" s="47"/>
      <c r="BP64" s="47"/>
    </row>
    <row r="65" spans="1:68" ht="15" customHeight="1">
      <c r="A65" s="290">
        <v>50</v>
      </c>
      <c r="B65" s="871" t="s">
        <v>211</v>
      </c>
      <c r="C65" s="872"/>
      <c r="D65" s="872"/>
      <c r="E65" s="873"/>
      <c r="F65" s="78" t="s">
        <v>212</v>
      </c>
      <c r="G65" s="78">
        <v>5300</v>
      </c>
      <c r="H65" s="5"/>
      <c r="I65" s="8">
        <f t="shared" si="27"/>
        <v>0</v>
      </c>
      <c r="J65" s="5"/>
      <c r="K65" s="8">
        <f t="shared" si="44"/>
        <v>0</v>
      </c>
      <c r="L65" s="5"/>
      <c r="M65" s="8">
        <f t="shared" si="33"/>
        <v>0</v>
      </c>
      <c r="N65" s="5"/>
      <c r="O65" s="127">
        <f t="shared" si="34"/>
        <v>0</v>
      </c>
      <c r="P65" s="5"/>
      <c r="Q65" s="8">
        <f t="shared" si="45"/>
        <v>0</v>
      </c>
      <c r="R65" s="5"/>
      <c r="S65" s="8">
        <f t="shared" si="35"/>
        <v>0</v>
      </c>
      <c r="T65" s="5"/>
      <c r="U65" s="8">
        <f t="shared" si="46"/>
        <v>0</v>
      </c>
      <c r="V65" s="5"/>
      <c r="W65" s="8">
        <f t="shared" si="36"/>
        <v>0</v>
      </c>
      <c r="X65" s="5"/>
      <c r="Y65" s="8">
        <f t="shared" si="47"/>
        <v>0</v>
      </c>
      <c r="Z65" s="5"/>
      <c r="AA65" s="8">
        <f t="shared" si="48"/>
        <v>0</v>
      </c>
      <c r="AB65" s="8"/>
      <c r="AC65" s="8">
        <f t="shared" si="37"/>
        <v>0</v>
      </c>
      <c r="AD65" s="5"/>
      <c r="AE65" s="8">
        <f t="shared" si="38"/>
        <v>0</v>
      </c>
      <c r="AF65" s="5"/>
      <c r="AG65" s="8">
        <f t="shared" si="49"/>
        <v>0</v>
      </c>
      <c r="AH65" s="5"/>
      <c r="AI65" s="8">
        <f t="shared" si="39"/>
        <v>0</v>
      </c>
      <c r="AJ65" s="5"/>
      <c r="AK65" s="8">
        <f t="shared" si="50"/>
        <v>0</v>
      </c>
      <c r="AL65" s="5"/>
      <c r="AM65" s="8">
        <f t="shared" si="40"/>
        <v>0</v>
      </c>
      <c r="AN65" s="5"/>
      <c r="AO65" s="8">
        <f t="shared" si="51"/>
        <v>0</v>
      </c>
      <c r="AP65" s="5"/>
      <c r="AQ65" s="8">
        <f t="shared" si="52"/>
        <v>0</v>
      </c>
      <c r="AR65" s="5"/>
      <c r="AS65" s="8">
        <f t="shared" si="53"/>
        <v>0</v>
      </c>
      <c r="AT65" s="5"/>
      <c r="AU65" s="8">
        <f t="shared" si="41"/>
        <v>0</v>
      </c>
      <c r="AV65" s="5"/>
      <c r="AW65" s="8">
        <f t="shared" si="42"/>
        <v>0</v>
      </c>
      <c r="AX65" s="5"/>
      <c r="AY65" s="8">
        <f t="shared" si="54"/>
        <v>0</v>
      </c>
      <c r="AZ65" s="5"/>
      <c r="BA65" s="8">
        <f t="shared" si="43"/>
        <v>0</v>
      </c>
      <c r="BB65" s="5"/>
      <c r="BC65" s="8">
        <f t="shared" si="55"/>
        <v>0</v>
      </c>
      <c r="BD65" s="5"/>
      <c r="BE65" s="8">
        <f t="shared" si="32"/>
        <v>0</v>
      </c>
      <c r="BF65" s="5"/>
      <c r="BG65" s="8">
        <f t="shared" si="56"/>
        <v>0</v>
      </c>
      <c r="BH65" s="5"/>
      <c r="BI65" s="8">
        <f t="shared" si="57"/>
        <v>0</v>
      </c>
      <c r="BJ65" s="8"/>
      <c r="BK65" s="8">
        <f t="shared" si="58"/>
        <v>0</v>
      </c>
      <c r="BL65" s="179">
        <f t="shared" si="28"/>
        <v>0</v>
      </c>
      <c r="BM65" s="179">
        <f t="shared" si="29"/>
        <v>0</v>
      </c>
      <c r="BN65" s="47"/>
      <c r="BO65" s="47"/>
      <c r="BP65" s="47"/>
    </row>
    <row r="66" spans="1:68" ht="15" customHeight="1">
      <c r="A66" s="290">
        <v>51</v>
      </c>
      <c r="B66" s="871" t="s">
        <v>335</v>
      </c>
      <c r="C66" s="875"/>
      <c r="D66" s="875"/>
      <c r="E66" s="876"/>
      <c r="F66" s="78" t="s">
        <v>42</v>
      </c>
      <c r="G66" s="78">
        <v>60</v>
      </c>
      <c r="H66" s="5"/>
      <c r="I66" s="8">
        <f t="shared" si="27"/>
        <v>0</v>
      </c>
      <c r="J66" s="5"/>
      <c r="K66" s="8">
        <f t="shared" si="44"/>
        <v>0</v>
      </c>
      <c r="L66" s="5"/>
      <c r="M66" s="8">
        <f t="shared" si="33"/>
        <v>0</v>
      </c>
      <c r="N66" s="5"/>
      <c r="O66" s="127">
        <f t="shared" si="34"/>
        <v>0</v>
      </c>
      <c r="P66" s="5"/>
      <c r="Q66" s="8">
        <f t="shared" si="45"/>
        <v>0</v>
      </c>
      <c r="R66" s="5"/>
      <c r="S66" s="8">
        <f t="shared" si="35"/>
        <v>0</v>
      </c>
      <c r="T66" s="5"/>
      <c r="U66" s="8">
        <f t="shared" si="46"/>
        <v>0</v>
      </c>
      <c r="V66" s="5"/>
      <c r="W66" s="8">
        <f t="shared" si="36"/>
        <v>0</v>
      </c>
      <c r="X66" s="5"/>
      <c r="Y66" s="8">
        <f t="shared" si="47"/>
        <v>0</v>
      </c>
      <c r="Z66" s="5"/>
      <c r="AA66" s="8">
        <f t="shared" si="48"/>
        <v>0</v>
      </c>
      <c r="AB66" s="8"/>
      <c r="AC66" s="8">
        <f t="shared" si="37"/>
        <v>0</v>
      </c>
      <c r="AD66" s="5"/>
      <c r="AE66" s="8">
        <f t="shared" si="38"/>
        <v>0</v>
      </c>
      <c r="AF66" s="5"/>
      <c r="AG66" s="8">
        <f t="shared" si="49"/>
        <v>0</v>
      </c>
      <c r="AH66" s="5"/>
      <c r="AI66" s="8">
        <f t="shared" si="39"/>
        <v>0</v>
      </c>
      <c r="AJ66" s="5"/>
      <c r="AK66" s="8">
        <f t="shared" si="50"/>
        <v>0</v>
      </c>
      <c r="AL66" s="5"/>
      <c r="AM66" s="8">
        <f t="shared" si="40"/>
        <v>0</v>
      </c>
      <c r="AN66" s="5"/>
      <c r="AO66" s="8">
        <f t="shared" si="51"/>
        <v>0</v>
      </c>
      <c r="AP66" s="5"/>
      <c r="AQ66" s="8">
        <f t="shared" si="52"/>
        <v>0</v>
      </c>
      <c r="AR66" s="5"/>
      <c r="AS66" s="8">
        <f t="shared" si="53"/>
        <v>0</v>
      </c>
      <c r="AT66" s="5"/>
      <c r="AU66" s="8">
        <f t="shared" si="41"/>
        <v>0</v>
      </c>
      <c r="AV66" s="5"/>
      <c r="AW66" s="8">
        <f t="shared" si="42"/>
        <v>0</v>
      </c>
      <c r="AX66" s="5"/>
      <c r="AY66" s="8">
        <f t="shared" si="54"/>
        <v>0</v>
      </c>
      <c r="AZ66" s="5"/>
      <c r="BA66" s="8">
        <f t="shared" si="43"/>
        <v>0</v>
      </c>
      <c r="BB66" s="5"/>
      <c r="BC66" s="8">
        <f t="shared" si="55"/>
        <v>0</v>
      </c>
      <c r="BD66" s="5"/>
      <c r="BE66" s="8">
        <f t="shared" si="32"/>
        <v>0</v>
      </c>
      <c r="BF66" s="5"/>
      <c r="BG66" s="8">
        <f t="shared" si="56"/>
        <v>0</v>
      </c>
      <c r="BH66" s="5"/>
      <c r="BI66" s="8">
        <f t="shared" si="57"/>
        <v>0</v>
      </c>
      <c r="BJ66" s="8"/>
      <c r="BK66" s="8">
        <f t="shared" si="58"/>
        <v>0</v>
      </c>
      <c r="BL66" s="179">
        <f t="shared" si="28"/>
        <v>0</v>
      </c>
      <c r="BM66" s="179">
        <f t="shared" si="29"/>
        <v>0</v>
      </c>
      <c r="BN66" s="47"/>
      <c r="BO66" s="47"/>
      <c r="BP66" s="47"/>
    </row>
    <row r="67" spans="1:68" ht="15" customHeight="1">
      <c r="A67" s="290">
        <v>52</v>
      </c>
      <c r="B67" s="874" t="s">
        <v>183</v>
      </c>
      <c r="C67" s="872"/>
      <c r="D67" s="872"/>
      <c r="E67" s="873"/>
      <c r="F67" s="78" t="s">
        <v>17</v>
      </c>
      <c r="G67" s="78">
        <v>5500</v>
      </c>
      <c r="H67" s="5"/>
      <c r="I67" s="8">
        <f t="shared" si="27"/>
        <v>0</v>
      </c>
      <c r="J67" s="5"/>
      <c r="K67" s="8">
        <f t="shared" si="44"/>
        <v>0</v>
      </c>
      <c r="L67" s="5"/>
      <c r="M67" s="8">
        <f t="shared" si="33"/>
        <v>0</v>
      </c>
      <c r="N67" s="5"/>
      <c r="O67" s="127">
        <f t="shared" si="34"/>
        <v>0</v>
      </c>
      <c r="P67" s="5"/>
      <c r="Q67" s="8">
        <f t="shared" si="45"/>
        <v>0</v>
      </c>
      <c r="R67" s="5"/>
      <c r="S67" s="8">
        <f t="shared" si="35"/>
        <v>0</v>
      </c>
      <c r="T67" s="5"/>
      <c r="U67" s="8">
        <f t="shared" si="46"/>
        <v>0</v>
      </c>
      <c r="V67" s="5"/>
      <c r="W67" s="8">
        <f t="shared" si="36"/>
        <v>0</v>
      </c>
      <c r="X67" s="5"/>
      <c r="Y67" s="8">
        <f t="shared" si="47"/>
        <v>0</v>
      </c>
      <c r="Z67" s="5"/>
      <c r="AA67" s="8">
        <f t="shared" si="48"/>
        <v>0</v>
      </c>
      <c r="AB67" s="8"/>
      <c r="AC67" s="8">
        <f t="shared" si="37"/>
        <v>0</v>
      </c>
      <c r="AD67" s="5"/>
      <c r="AE67" s="8">
        <f t="shared" si="38"/>
        <v>0</v>
      </c>
      <c r="AF67" s="5"/>
      <c r="AG67" s="8">
        <f t="shared" si="49"/>
        <v>0</v>
      </c>
      <c r="AH67" s="5"/>
      <c r="AI67" s="8">
        <f t="shared" si="39"/>
        <v>0</v>
      </c>
      <c r="AJ67" s="5"/>
      <c r="AK67" s="8">
        <f t="shared" si="50"/>
        <v>0</v>
      </c>
      <c r="AL67" s="5"/>
      <c r="AM67" s="8">
        <f t="shared" si="40"/>
        <v>0</v>
      </c>
      <c r="AN67" s="5"/>
      <c r="AO67" s="8">
        <f t="shared" si="51"/>
        <v>0</v>
      </c>
      <c r="AP67" s="5"/>
      <c r="AQ67" s="8">
        <f t="shared" si="52"/>
        <v>0</v>
      </c>
      <c r="AR67" s="5"/>
      <c r="AS67" s="8">
        <f t="shared" si="53"/>
        <v>0</v>
      </c>
      <c r="AT67" s="5"/>
      <c r="AU67" s="8">
        <f t="shared" si="41"/>
        <v>0</v>
      </c>
      <c r="AV67" s="5"/>
      <c r="AW67" s="8">
        <f t="shared" si="42"/>
        <v>0</v>
      </c>
      <c r="AX67" s="5"/>
      <c r="AY67" s="8">
        <f t="shared" si="54"/>
        <v>0</v>
      </c>
      <c r="AZ67" s="5"/>
      <c r="BA67" s="8">
        <f t="shared" si="43"/>
        <v>0</v>
      </c>
      <c r="BB67" s="5"/>
      <c r="BC67" s="8">
        <f t="shared" si="55"/>
        <v>0</v>
      </c>
      <c r="BD67" s="5"/>
      <c r="BE67" s="8">
        <f t="shared" si="32"/>
        <v>0</v>
      </c>
      <c r="BF67" s="5"/>
      <c r="BG67" s="8">
        <f t="shared" si="56"/>
        <v>0</v>
      </c>
      <c r="BH67" s="5"/>
      <c r="BI67" s="8">
        <f t="shared" si="57"/>
        <v>0</v>
      </c>
      <c r="BJ67" s="8"/>
      <c r="BK67" s="8">
        <f t="shared" si="58"/>
        <v>0</v>
      </c>
      <c r="BL67" s="179">
        <f t="shared" si="28"/>
        <v>0</v>
      </c>
      <c r="BM67" s="179">
        <f>I67+K67+M67+O67+Q67+S67+U67+W68+Y67+AA67+AC67+AE67+AG67+AI67+AK67+AM67+AO67+AQ67+AS67+AU67+AW67+AY67+BA67+BC67+BE67+BG67+BI67+BK67</f>
        <v>0</v>
      </c>
      <c r="BN67" s="47"/>
      <c r="BO67" s="47"/>
      <c r="BP67" s="47"/>
    </row>
    <row r="68" spans="1:68" ht="15" customHeight="1" thickBot="1">
      <c r="A68" s="290">
        <v>53</v>
      </c>
      <c r="B68" s="900" t="s">
        <v>31</v>
      </c>
      <c r="C68" s="901"/>
      <c r="D68" s="901"/>
      <c r="E68" s="902"/>
      <c r="F68" s="504" t="s">
        <v>32</v>
      </c>
      <c r="G68" s="167"/>
      <c r="H68" s="5"/>
      <c r="I68" s="8">
        <f t="shared" si="27"/>
        <v>0</v>
      </c>
      <c r="J68" s="5"/>
      <c r="K68" s="8">
        <f t="shared" si="44"/>
        <v>0</v>
      </c>
      <c r="L68" s="5"/>
      <c r="M68" s="8">
        <f t="shared" si="33"/>
        <v>0</v>
      </c>
      <c r="N68" s="5"/>
      <c r="O68" s="127">
        <f t="shared" si="34"/>
        <v>0</v>
      </c>
      <c r="P68" s="5"/>
      <c r="Q68" s="8">
        <v>4500</v>
      </c>
      <c r="R68" s="5"/>
      <c r="S68" s="8">
        <f t="shared" si="35"/>
        <v>0</v>
      </c>
      <c r="T68" s="5"/>
      <c r="U68" s="8">
        <f t="shared" si="46"/>
        <v>0</v>
      </c>
      <c r="V68" s="5"/>
      <c r="W68" s="8">
        <f>G67*V67</f>
        <v>0</v>
      </c>
      <c r="X68" s="5"/>
      <c r="Y68" s="8">
        <f t="shared" si="47"/>
        <v>0</v>
      </c>
      <c r="Z68" s="5"/>
      <c r="AA68" s="8">
        <f t="shared" si="48"/>
        <v>0</v>
      </c>
      <c r="AB68" s="5"/>
      <c r="AC68" s="8">
        <f t="shared" si="37"/>
        <v>0</v>
      </c>
      <c r="AD68" s="5"/>
      <c r="AE68" s="8">
        <f t="shared" si="38"/>
        <v>0</v>
      </c>
      <c r="AF68" s="5"/>
      <c r="AG68" s="8">
        <f t="shared" si="49"/>
        <v>0</v>
      </c>
      <c r="AH68" s="5"/>
      <c r="AI68" s="8">
        <f t="shared" si="39"/>
        <v>0</v>
      </c>
      <c r="AJ68" s="5"/>
      <c r="AK68" s="8">
        <f t="shared" si="50"/>
        <v>0</v>
      </c>
      <c r="AL68" s="5"/>
      <c r="AM68" s="8">
        <f t="shared" si="40"/>
        <v>0</v>
      </c>
      <c r="AN68" s="5"/>
      <c r="AO68" s="8">
        <f t="shared" si="51"/>
        <v>0</v>
      </c>
      <c r="AP68" s="5"/>
      <c r="AQ68" s="8">
        <f t="shared" si="52"/>
        <v>0</v>
      </c>
      <c r="AR68" s="5"/>
      <c r="AS68" s="8">
        <f t="shared" si="53"/>
        <v>0</v>
      </c>
      <c r="AT68" s="5"/>
      <c r="AU68" s="8">
        <f t="shared" si="41"/>
        <v>0</v>
      </c>
      <c r="AV68" s="5"/>
      <c r="AW68" s="8">
        <f t="shared" si="42"/>
        <v>0</v>
      </c>
      <c r="AX68" s="5"/>
      <c r="AY68" s="8">
        <f t="shared" si="54"/>
        <v>0</v>
      </c>
      <c r="AZ68" s="5"/>
      <c r="BA68" s="8">
        <f t="shared" si="43"/>
        <v>0</v>
      </c>
      <c r="BB68" s="5"/>
      <c r="BC68" s="8">
        <f t="shared" si="55"/>
        <v>0</v>
      </c>
      <c r="BD68" s="5"/>
      <c r="BE68" s="8">
        <f t="shared" si="32"/>
        <v>0</v>
      </c>
      <c r="BF68" s="5"/>
      <c r="BG68" s="8">
        <f t="shared" si="56"/>
        <v>0</v>
      </c>
      <c r="BH68" s="5"/>
      <c r="BI68" s="8">
        <v>3500</v>
      </c>
      <c r="BJ68" s="5"/>
      <c r="BK68" s="8">
        <f t="shared" si="58"/>
        <v>0</v>
      </c>
      <c r="BL68" s="179">
        <f t="shared" si="28"/>
        <v>0</v>
      </c>
      <c r="BM68" s="661">
        <f>I68+K68+M68+O68+Q68+S68+U68+W68+Y68+AA68+AC68+AE68+AG68+AI68+AK68+AM68+AO68+AQ68+AS68+AU68+AW68+AY68+BA68+BC68+BE68+BG68+BI68+BK68</f>
        <v>8000</v>
      </c>
      <c r="BN68" s="47"/>
      <c r="BO68" s="47"/>
      <c r="BP68" s="47"/>
    </row>
    <row r="69" spans="1:65" s="296" customFormat="1" ht="16.5" customHeight="1" thickBot="1">
      <c r="A69" s="573">
        <v>54</v>
      </c>
      <c r="B69" s="915" t="s">
        <v>151</v>
      </c>
      <c r="C69" s="916"/>
      <c r="D69" s="916"/>
      <c r="E69" s="917"/>
      <c r="F69" s="586"/>
      <c r="G69" s="587"/>
      <c r="H69" s="576"/>
      <c r="I69" s="578">
        <f>SUM(I13:I68)</f>
        <v>147278</v>
      </c>
      <c r="J69" s="578"/>
      <c r="K69" s="578">
        <f>SUM(K13:K68)</f>
        <v>135714</v>
      </c>
      <c r="L69" s="578"/>
      <c r="M69" s="578">
        <f>SUM(M13:M68)</f>
        <v>234383</v>
      </c>
      <c r="N69" s="578"/>
      <c r="O69" s="578">
        <f>SUM(O13:O68)</f>
        <v>111133</v>
      </c>
      <c r="P69" s="578"/>
      <c r="Q69" s="578">
        <f>SUM(Q13:Q68)</f>
        <v>9500</v>
      </c>
      <c r="R69" s="578"/>
      <c r="S69" s="578">
        <f>SUM(S13:S68)</f>
        <v>21100</v>
      </c>
      <c r="T69" s="578"/>
      <c r="U69" s="578">
        <f>SUM(U13:U68)</f>
        <v>0</v>
      </c>
      <c r="V69" s="578"/>
      <c r="W69" s="578">
        <f>SUM(W13:W68)</f>
        <v>117000</v>
      </c>
      <c r="X69" s="578"/>
      <c r="Y69" s="578">
        <f>SUM(Y13:Y68)</f>
        <v>195000</v>
      </c>
      <c r="Z69" s="578"/>
      <c r="AA69" s="578">
        <f>SUM(AA13:AA68)</f>
        <v>225116</v>
      </c>
      <c r="AB69" s="578"/>
      <c r="AC69" s="578">
        <f>SUM(AC13:AC68)</f>
        <v>19550</v>
      </c>
      <c r="AD69" s="578"/>
      <c r="AE69" s="578">
        <f>SUM(AE13:AE68)</f>
        <v>0</v>
      </c>
      <c r="AF69" s="578"/>
      <c r="AG69" s="578">
        <f>SUM(AG13:AG68)</f>
        <v>157500</v>
      </c>
      <c r="AH69" s="578"/>
      <c r="AI69" s="578">
        <f>SUM(AI13:AI68)</f>
        <v>0</v>
      </c>
      <c r="AJ69" s="578"/>
      <c r="AK69" s="578">
        <f>SUM(AK13:AK68)</f>
        <v>0</v>
      </c>
      <c r="AL69" s="578"/>
      <c r="AM69" s="578">
        <f>SUM(AM13:AM68)</f>
        <v>115500</v>
      </c>
      <c r="AN69" s="578"/>
      <c r="AO69" s="578">
        <f>SUM(AO13:AO68)</f>
        <v>0</v>
      </c>
      <c r="AP69" s="578"/>
      <c r="AQ69" s="578">
        <f>SUM(AQ13:AQ68)</f>
        <v>0</v>
      </c>
      <c r="AR69" s="576"/>
      <c r="AS69" s="578">
        <f>SUM(AS13:AS68)</f>
        <v>0</v>
      </c>
      <c r="AT69" s="576"/>
      <c r="AU69" s="578">
        <f>SUM(AU13:AU68)</f>
        <v>20229</v>
      </c>
      <c r="AV69" s="579"/>
      <c r="AW69" s="578">
        <f>SUM(AW13:AW68)</f>
        <v>16250</v>
      </c>
      <c r="AX69" s="576"/>
      <c r="AY69" s="578">
        <f>SUM(AY13:AY68)</f>
        <v>22850</v>
      </c>
      <c r="AZ69" s="576"/>
      <c r="BA69" s="578">
        <f>SUM(BA13:BA68)</f>
        <v>39600</v>
      </c>
      <c r="BB69" s="576"/>
      <c r="BC69" s="578">
        <f>SUM(BC13:BC68)</f>
        <v>98000</v>
      </c>
      <c r="BD69" s="576"/>
      <c r="BE69" s="578">
        <f>SUM(BE13:BE68)</f>
        <v>0</v>
      </c>
      <c r="BF69" s="576"/>
      <c r="BG69" s="578">
        <f>SUM(BG13:BG68)</f>
        <v>0</v>
      </c>
      <c r="BH69" s="576"/>
      <c r="BI69" s="578">
        <f>SUM(BI13:BI68)</f>
        <v>3500</v>
      </c>
      <c r="BJ69" s="578"/>
      <c r="BK69" s="578">
        <f>SUM(BK13:BK68)</f>
        <v>0</v>
      </c>
      <c r="BL69" s="588">
        <f t="shared" si="28"/>
        <v>0</v>
      </c>
      <c r="BM69" s="588">
        <f t="shared" si="29"/>
        <v>1689203</v>
      </c>
    </row>
    <row r="70" spans="1:65" s="310" customFormat="1" ht="15" customHeight="1" thickBot="1">
      <c r="A70" s="567">
        <v>55</v>
      </c>
      <c r="B70" s="951" t="s">
        <v>246</v>
      </c>
      <c r="C70" s="952"/>
      <c r="D70" s="952"/>
      <c r="E70" s="953"/>
      <c r="F70" s="369" t="s">
        <v>32</v>
      </c>
      <c r="G70" s="358"/>
      <c r="H70" s="570"/>
      <c r="I70" s="657">
        <f>75050*0+106450</f>
        <v>106450</v>
      </c>
      <c r="J70" s="570"/>
      <c r="K70" s="657">
        <f>195380*0+243130</f>
        <v>243130</v>
      </c>
      <c r="L70" s="570"/>
      <c r="M70" s="570"/>
      <c r="N70" s="570"/>
      <c r="O70" s="570">
        <v>61550</v>
      </c>
      <c r="P70" s="570"/>
      <c r="Q70" s="570"/>
      <c r="R70" s="570"/>
      <c r="S70" s="570">
        <v>1800</v>
      </c>
      <c r="T70" s="570"/>
      <c r="U70" s="570">
        <v>12080</v>
      </c>
      <c r="V70" s="570"/>
      <c r="W70" s="358"/>
      <c r="X70" s="570"/>
      <c r="Y70" s="657">
        <f>29000*0+32690</f>
        <v>32690</v>
      </c>
      <c r="Z70" s="570"/>
      <c r="AA70" s="657">
        <f>24600*0+26070</f>
        <v>26070</v>
      </c>
      <c r="AB70" s="570"/>
      <c r="AC70" s="570"/>
      <c r="AD70" s="570"/>
      <c r="AE70" s="657">
        <f>7200*0+10120</f>
        <v>10120</v>
      </c>
      <c r="AF70" s="570"/>
      <c r="AG70" s="570">
        <v>8060</v>
      </c>
      <c r="AH70" s="570"/>
      <c r="AI70" s="570"/>
      <c r="AJ70" s="570"/>
      <c r="AK70" s="665">
        <f>20780*0+54200-15000</f>
        <v>39200</v>
      </c>
      <c r="AL70" s="570"/>
      <c r="AM70" s="657">
        <f>12190*0+26990</f>
        <v>26990</v>
      </c>
      <c r="AN70" s="570"/>
      <c r="AO70" s="570">
        <v>12320</v>
      </c>
      <c r="AP70" s="570"/>
      <c r="AQ70" s="570">
        <v>3050</v>
      </c>
      <c r="AR70" s="570"/>
      <c r="AS70" s="570">
        <v>7300</v>
      </c>
      <c r="AT70" s="570"/>
      <c r="AU70" s="570">
        <v>29900</v>
      </c>
      <c r="AV70" s="570"/>
      <c r="AW70" s="570"/>
      <c r="AX70" s="570"/>
      <c r="AY70" s="570">
        <v>2500</v>
      </c>
      <c r="AZ70" s="570"/>
      <c r="BA70" s="570">
        <v>1300</v>
      </c>
      <c r="BB70" s="570"/>
      <c r="BC70" s="570">
        <v>9230</v>
      </c>
      <c r="BD70" s="570"/>
      <c r="BE70" s="570">
        <v>6000</v>
      </c>
      <c r="BF70" s="570"/>
      <c r="BG70" s="570"/>
      <c r="BH70" s="570"/>
      <c r="BI70" s="570">
        <v>4000</v>
      </c>
      <c r="BJ70" s="570"/>
      <c r="BK70" s="570"/>
      <c r="BL70" s="589">
        <f t="shared" si="28"/>
        <v>0</v>
      </c>
      <c r="BM70" s="589">
        <f t="shared" si="29"/>
        <v>643740</v>
      </c>
    </row>
    <row r="71" spans="1:65" s="47" customFormat="1" ht="17.25" customHeight="1" thickBot="1">
      <c r="A71" s="340">
        <v>56</v>
      </c>
      <c r="B71" s="884" t="s">
        <v>152</v>
      </c>
      <c r="C71" s="904"/>
      <c r="D71" s="904"/>
      <c r="E71" s="905"/>
      <c r="F71" s="370"/>
      <c r="G71" s="277"/>
      <c r="H71" s="341"/>
      <c r="I71" s="639">
        <f>SUM(I69:I70)</f>
        <v>253728</v>
      </c>
      <c r="J71" s="341"/>
      <c r="K71" s="639">
        <f>SUM(K69:K70)</f>
        <v>378844</v>
      </c>
      <c r="L71" s="341"/>
      <c r="M71" s="639">
        <f>SUM(M69:M70)</f>
        <v>234383</v>
      </c>
      <c r="N71" s="341"/>
      <c r="O71" s="639">
        <f>SUM(O69:O70)</f>
        <v>172683</v>
      </c>
      <c r="P71" s="341"/>
      <c r="Q71" s="639">
        <f>SUM(Q69:Q70)</f>
        <v>9500</v>
      </c>
      <c r="R71" s="341"/>
      <c r="S71" s="639">
        <f>SUM(S69:S70)</f>
        <v>22900</v>
      </c>
      <c r="T71" s="341"/>
      <c r="U71" s="639">
        <f>SUM(U69:U70)</f>
        <v>12080</v>
      </c>
      <c r="V71" s="341"/>
      <c r="W71" s="639">
        <f>SUM(W69:W70)</f>
        <v>117000</v>
      </c>
      <c r="X71" s="341"/>
      <c r="Y71" s="639">
        <f>SUM(Y69:Y70)</f>
        <v>227690</v>
      </c>
      <c r="Z71" s="341"/>
      <c r="AA71" s="639">
        <f>SUM(AA69:AA70)</f>
        <v>251186</v>
      </c>
      <c r="AB71" s="299"/>
      <c r="AC71" s="639">
        <f>SUM(AC69:AC70)</f>
        <v>19550</v>
      </c>
      <c r="AD71" s="341"/>
      <c r="AE71" s="639">
        <f>SUM(AE69:AE70)</f>
        <v>10120</v>
      </c>
      <c r="AF71" s="341"/>
      <c r="AG71" s="639">
        <f>SUM(AG69:AG70)</f>
        <v>165560</v>
      </c>
      <c r="AH71" s="341"/>
      <c r="AI71" s="639">
        <f>SUM(AI69:AI70)</f>
        <v>0</v>
      </c>
      <c r="AJ71" s="341"/>
      <c r="AK71" s="639">
        <f>SUM(AK69:AK70)</f>
        <v>39200</v>
      </c>
      <c r="AL71" s="341"/>
      <c r="AM71" s="639">
        <f>SUM(AM69:AM70)</f>
        <v>142490</v>
      </c>
      <c r="AN71" s="341"/>
      <c r="AO71" s="639">
        <f>SUM(AO69:AO70)</f>
        <v>12320</v>
      </c>
      <c r="AP71" s="341"/>
      <c r="AQ71" s="639">
        <f>SUM(AQ69:AQ70)</f>
        <v>3050</v>
      </c>
      <c r="AR71" s="341"/>
      <c r="AS71" s="639">
        <f>SUM(AS69:AS70)</f>
        <v>7300</v>
      </c>
      <c r="AT71" s="341"/>
      <c r="AU71" s="639">
        <f>SUM(AU69:AU70)</f>
        <v>50129</v>
      </c>
      <c r="AV71" s="341"/>
      <c r="AW71" s="639">
        <f>SUM(AW69:AW70)</f>
        <v>16250</v>
      </c>
      <c r="AX71" s="341"/>
      <c r="AY71" s="639">
        <f>SUM(AY69:AY70)</f>
        <v>25350</v>
      </c>
      <c r="AZ71" s="341"/>
      <c r="BA71" s="639">
        <f>SUM(BA69:BA70)</f>
        <v>40900</v>
      </c>
      <c r="BB71" s="341"/>
      <c r="BC71" s="639">
        <f>SUM(BC69:BC70)</f>
        <v>107230</v>
      </c>
      <c r="BD71" s="341"/>
      <c r="BE71" s="639">
        <f>SUM(BE69:BE70)</f>
        <v>6000</v>
      </c>
      <c r="BF71" s="341"/>
      <c r="BG71" s="639">
        <f>SUM(BG69:BG70)</f>
        <v>0</v>
      </c>
      <c r="BH71" s="341"/>
      <c r="BI71" s="639">
        <f>SUM(BI69:BI70)</f>
        <v>7500</v>
      </c>
      <c r="BJ71" s="299"/>
      <c r="BK71" s="640">
        <f>SUM(BK69:BK70)</f>
        <v>0</v>
      </c>
      <c r="BL71" s="591">
        <f t="shared" si="28"/>
        <v>0</v>
      </c>
      <c r="BM71" s="590">
        <f t="shared" si="29"/>
        <v>2332943</v>
      </c>
    </row>
    <row r="72" spans="1:68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24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938"/>
      <c r="AU72" s="938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</row>
    <row r="73" spans="1:68" ht="12.75">
      <c r="A73" s="47"/>
      <c r="B73" s="47"/>
      <c r="C73" s="981" t="s">
        <v>232</v>
      </c>
      <c r="D73" s="981"/>
      <c r="E73" s="981"/>
      <c r="F73" s="981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89"/>
      <c r="BN73" s="47"/>
      <c r="BO73" s="47"/>
      <c r="BP73" s="47"/>
    </row>
    <row r="74" spans="1:68" ht="12.75">
      <c r="A74" s="47"/>
      <c r="B74" s="47"/>
      <c r="C74" s="824" t="s">
        <v>233</v>
      </c>
      <c r="D74" s="823"/>
      <c r="E74" s="823"/>
      <c r="F74" s="823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</row>
    <row r="75" spans="1:68" ht="12.75">
      <c r="A75" s="47"/>
      <c r="B75" s="47"/>
      <c r="C75" s="980" t="s">
        <v>234</v>
      </c>
      <c r="D75" s="981"/>
      <c r="E75" s="981"/>
      <c r="F75" s="981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</row>
    <row r="76" spans="1:68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</row>
    <row r="77" spans="1:68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</row>
    <row r="78" spans="1:68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</row>
    <row r="79" spans="1:68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</row>
    <row r="80" spans="1:68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179"/>
      <c r="BN80" s="47"/>
      <c r="BO80" s="47"/>
      <c r="BP80" s="47"/>
    </row>
    <row r="81" spans="1:68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</row>
    <row r="82" spans="1:68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</row>
    <row r="83" spans="1:68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</row>
    <row r="84" spans="1:68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</row>
    <row r="85" spans="1:68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</row>
    <row r="86" spans="1:68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</row>
    <row r="87" spans="1:68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</row>
    <row r="88" spans="1:68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</row>
    <row r="89" spans="1:68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</row>
    <row r="90" spans="1:68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</row>
  </sheetData>
  <sheetProtection/>
  <mergeCells count="343">
    <mergeCell ref="BH5:BI5"/>
    <mergeCell ref="BH6:BI6"/>
    <mergeCell ref="BH7:BI7"/>
    <mergeCell ref="BJ1:BK1"/>
    <mergeCell ref="BJ2:BK2"/>
    <mergeCell ref="BJ3:BK3"/>
    <mergeCell ref="BJ4:BK4"/>
    <mergeCell ref="BJ5:BK5"/>
    <mergeCell ref="BJ6:BK6"/>
    <mergeCell ref="BJ7:BK7"/>
    <mergeCell ref="BH1:BI1"/>
    <mergeCell ref="BH2:BI2"/>
    <mergeCell ref="BH3:BI3"/>
    <mergeCell ref="BH4:BI4"/>
    <mergeCell ref="BD5:BE5"/>
    <mergeCell ref="BD6:BE6"/>
    <mergeCell ref="BD7:BE7"/>
    <mergeCell ref="BF1:BG1"/>
    <mergeCell ref="BF2:BG2"/>
    <mergeCell ref="BF3:BG3"/>
    <mergeCell ref="BF4:BG4"/>
    <mergeCell ref="BF5:BG5"/>
    <mergeCell ref="BF6:BG6"/>
    <mergeCell ref="BF7:BG7"/>
    <mergeCell ref="BD1:BE1"/>
    <mergeCell ref="BD2:BE2"/>
    <mergeCell ref="BD3:BE3"/>
    <mergeCell ref="BD4:BE4"/>
    <mergeCell ref="AZ5:BA5"/>
    <mergeCell ref="AZ6:BA6"/>
    <mergeCell ref="AZ7:BA7"/>
    <mergeCell ref="BB1:BC1"/>
    <mergeCell ref="BB2:BC2"/>
    <mergeCell ref="BB3:BC3"/>
    <mergeCell ref="BB4:BC4"/>
    <mergeCell ref="BB5:BC5"/>
    <mergeCell ref="BB6:BC6"/>
    <mergeCell ref="BB7:BC7"/>
    <mergeCell ref="AZ1:BA1"/>
    <mergeCell ref="AZ2:BA2"/>
    <mergeCell ref="AZ3:BA3"/>
    <mergeCell ref="AZ4:BA4"/>
    <mergeCell ref="AV5:AW5"/>
    <mergeCell ref="AV6:AW6"/>
    <mergeCell ref="AV7:AW7"/>
    <mergeCell ref="AX1:AY1"/>
    <mergeCell ref="AX2:AY2"/>
    <mergeCell ref="AX3:AY3"/>
    <mergeCell ref="AX4:AY4"/>
    <mergeCell ref="AX5:AY5"/>
    <mergeCell ref="AX6:AY6"/>
    <mergeCell ref="AX7:AY7"/>
    <mergeCell ref="AV1:AW1"/>
    <mergeCell ref="AV2:AW2"/>
    <mergeCell ref="AV3:AW3"/>
    <mergeCell ref="AV4:AW4"/>
    <mergeCell ref="AR5:AS5"/>
    <mergeCell ref="AR6:AS6"/>
    <mergeCell ref="AR7:AS7"/>
    <mergeCell ref="AT1:AU1"/>
    <mergeCell ref="AT2:AU2"/>
    <mergeCell ref="AT3:AU3"/>
    <mergeCell ref="AT4:AU4"/>
    <mergeCell ref="AT5:AU5"/>
    <mergeCell ref="AT6:AU6"/>
    <mergeCell ref="AT7:AU7"/>
    <mergeCell ref="AR1:AS1"/>
    <mergeCell ref="AR2:AS2"/>
    <mergeCell ref="AR3:AS3"/>
    <mergeCell ref="AR4:AS4"/>
    <mergeCell ref="AN5:AO5"/>
    <mergeCell ref="AN6:AO6"/>
    <mergeCell ref="AN7:AO7"/>
    <mergeCell ref="AP1:AQ1"/>
    <mergeCell ref="AP2:AQ2"/>
    <mergeCell ref="AP3:AQ3"/>
    <mergeCell ref="AP4:AQ4"/>
    <mergeCell ref="AP5:AQ5"/>
    <mergeCell ref="AP6:AQ6"/>
    <mergeCell ref="AP7:AQ7"/>
    <mergeCell ref="AN1:AO1"/>
    <mergeCell ref="AN2:AO2"/>
    <mergeCell ref="AN3:AO3"/>
    <mergeCell ref="AN4:AO4"/>
    <mergeCell ref="AJ5:AK5"/>
    <mergeCell ref="AJ6:AK6"/>
    <mergeCell ref="AJ7:AK7"/>
    <mergeCell ref="AL1:AM1"/>
    <mergeCell ref="AL2:AM2"/>
    <mergeCell ref="AL3:AM3"/>
    <mergeCell ref="AL4:AM4"/>
    <mergeCell ref="AL5:AM5"/>
    <mergeCell ref="AL6:AM6"/>
    <mergeCell ref="AL7:AM7"/>
    <mergeCell ref="AJ1:AK1"/>
    <mergeCell ref="AJ2:AK2"/>
    <mergeCell ref="AJ3:AK3"/>
    <mergeCell ref="AJ4:AK4"/>
    <mergeCell ref="AF5:AG5"/>
    <mergeCell ref="AF6:AG6"/>
    <mergeCell ref="AF7:AG7"/>
    <mergeCell ref="AH1:AI1"/>
    <mergeCell ref="AH2:AI2"/>
    <mergeCell ref="AH3:AI3"/>
    <mergeCell ref="AH4:AI4"/>
    <mergeCell ref="AH5:AI5"/>
    <mergeCell ref="AH6:AI6"/>
    <mergeCell ref="AH7:AI7"/>
    <mergeCell ref="AF1:AG1"/>
    <mergeCell ref="AF2:AG2"/>
    <mergeCell ref="AF3:AG3"/>
    <mergeCell ref="AF4:AG4"/>
    <mergeCell ref="AB5:AC5"/>
    <mergeCell ref="AB6:AC6"/>
    <mergeCell ref="AB7:AC7"/>
    <mergeCell ref="AD1:AE1"/>
    <mergeCell ref="AD2:AE2"/>
    <mergeCell ref="AD3:AE3"/>
    <mergeCell ref="AD4:AE4"/>
    <mergeCell ref="AD5:AE5"/>
    <mergeCell ref="AD6:AE6"/>
    <mergeCell ref="AD7:AE7"/>
    <mergeCell ref="AB1:AC1"/>
    <mergeCell ref="AB2:AC2"/>
    <mergeCell ref="AB3:AC3"/>
    <mergeCell ref="AB4:AC4"/>
    <mergeCell ref="X5:Y5"/>
    <mergeCell ref="X6:Y6"/>
    <mergeCell ref="X7:Y7"/>
    <mergeCell ref="Z1:AA1"/>
    <mergeCell ref="Z2:AA2"/>
    <mergeCell ref="Z3:AA3"/>
    <mergeCell ref="Z4:AA4"/>
    <mergeCell ref="Z5:AA5"/>
    <mergeCell ref="Z6:AA6"/>
    <mergeCell ref="Z7:AA7"/>
    <mergeCell ref="X1:Y1"/>
    <mergeCell ref="X2:Y2"/>
    <mergeCell ref="X3:Y3"/>
    <mergeCell ref="X4:Y4"/>
    <mergeCell ref="T5:U5"/>
    <mergeCell ref="T6:U6"/>
    <mergeCell ref="T7:U7"/>
    <mergeCell ref="V1:W1"/>
    <mergeCell ref="V2:W2"/>
    <mergeCell ref="V3:W3"/>
    <mergeCell ref="V4:W4"/>
    <mergeCell ref="V5:W5"/>
    <mergeCell ref="V6:W6"/>
    <mergeCell ref="V7:W7"/>
    <mergeCell ref="T1:U1"/>
    <mergeCell ref="T2:U2"/>
    <mergeCell ref="T3:U3"/>
    <mergeCell ref="T4:U4"/>
    <mergeCell ref="P5:Q5"/>
    <mergeCell ref="P6:Q6"/>
    <mergeCell ref="P7:Q7"/>
    <mergeCell ref="R1:S1"/>
    <mergeCell ref="R2:S2"/>
    <mergeCell ref="R3:S3"/>
    <mergeCell ref="R4:S4"/>
    <mergeCell ref="R5:S5"/>
    <mergeCell ref="R6:S6"/>
    <mergeCell ref="R7:S7"/>
    <mergeCell ref="P1:Q1"/>
    <mergeCell ref="P2:Q2"/>
    <mergeCell ref="P3:Q3"/>
    <mergeCell ref="P4:Q4"/>
    <mergeCell ref="L5:M5"/>
    <mergeCell ref="L6:M6"/>
    <mergeCell ref="L7:M7"/>
    <mergeCell ref="N1:O1"/>
    <mergeCell ref="N2:O2"/>
    <mergeCell ref="N3:O3"/>
    <mergeCell ref="N4:O4"/>
    <mergeCell ref="N5:O5"/>
    <mergeCell ref="N6:O6"/>
    <mergeCell ref="N7:O7"/>
    <mergeCell ref="L1:M1"/>
    <mergeCell ref="L2:M2"/>
    <mergeCell ref="L3:M3"/>
    <mergeCell ref="L4:M4"/>
    <mergeCell ref="H5:I5"/>
    <mergeCell ref="H6:I6"/>
    <mergeCell ref="H7:I7"/>
    <mergeCell ref="J1:K1"/>
    <mergeCell ref="J2:K2"/>
    <mergeCell ref="J3:K3"/>
    <mergeCell ref="J4:K4"/>
    <mergeCell ref="J5:K5"/>
    <mergeCell ref="J6:K6"/>
    <mergeCell ref="J7:K7"/>
    <mergeCell ref="H1:I1"/>
    <mergeCell ref="H2:I2"/>
    <mergeCell ref="H3:I3"/>
    <mergeCell ref="H4:I4"/>
    <mergeCell ref="C74:F74"/>
    <mergeCell ref="C75:F75"/>
    <mergeCell ref="L9:M9"/>
    <mergeCell ref="N8:O8"/>
    <mergeCell ref="N9:O9"/>
    <mergeCell ref="C73:F73"/>
    <mergeCell ref="B55:E55"/>
    <mergeCell ref="B48:E48"/>
    <mergeCell ref="B45:E45"/>
    <mergeCell ref="B44:E44"/>
    <mergeCell ref="A9:A11"/>
    <mergeCell ref="J10:K10"/>
    <mergeCell ref="A8:G8"/>
    <mergeCell ref="G9:G11"/>
    <mergeCell ref="J9:K9"/>
    <mergeCell ref="B63:E63"/>
    <mergeCell ref="B50:E50"/>
    <mergeCell ref="B58:E58"/>
    <mergeCell ref="B59:E59"/>
    <mergeCell ref="B61:E61"/>
    <mergeCell ref="B54:E54"/>
    <mergeCell ref="B57:E57"/>
    <mergeCell ref="B52:E52"/>
    <mergeCell ref="Z10:AA10"/>
    <mergeCell ref="B17:E17"/>
    <mergeCell ref="B18:E18"/>
    <mergeCell ref="B15:E15"/>
    <mergeCell ref="B16:E16"/>
    <mergeCell ref="B9:E11"/>
    <mergeCell ref="F9:F11"/>
    <mergeCell ref="Z9:AA9"/>
    <mergeCell ref="X9:Y9"/>
    <mergeCell ref="T10:U10"/>
    <mergeCell ref="B40:E40"/>
    <mergeCell ref="B41:E41"/>
    <mergeCell ref="B22:E22"/>
    <mergeCell ref="R10:S10"/>
    <mergeCell ref="P10:Q10"/>
    <mergeCell ref="B28:E28"/>
    <mergeCell ref="B33:E33"/>
    <mergeCell ref="B29:E29"/>
    <mergeCell ref="B31:E31"/>
    <mergeCell ref="B32:E32"/>
    <mergeCell ref="AB10:AC10"/>
    <mergeCell ref="P9:Q9"/>
    <mergeCell ref="B37:E37"/>
    <mergeCell ref="B42:E42"/>
    <mergeCell ref="B25:E25"/>
    <mergeCell ref="B23:E23"/>
    <mergeCell ref="B35:E35"/>
    <mergeCell ref="B27:E27"/>
    <mergeCell ref="B36:E36"/>
    <mergeCell ref="A39:E39"/>
    <mergeCell ref="V10:W10"/>
    <mergeCell ref="X10:Y10"/>
    <mergeCell ref="BD8:BE8"/>
    <mergeCell ref="AZ8:BA8"/>
    <mergeCell ref="Z8:AA8"/>
    <mergeCell ref="AX9:AY9"/>
    <mergeCell ref="AX8:AY8"/>
    <mergeCell ref="AT8:AU8"/>
    <mergeCell ref="AV8:AW8"/>
    <mergeCell ref="AV9:AW9"/>
    <mergeCell ref="R8:S8"/>
    <mergeCell ref="V8:W8"/>
    <mergeCell ref="T8:U8"/>
    <mergeCell ref="X8:Y8"/>
    <mergeCell ref="BD10:BE10"/>
    <mergeCell ref="AX10:AY10"/>
    <mergeCell ref="BB10:BC10"/>
    <mergeCell ref="AV10:AW10"/>
    <mergeCell ref="P8:Q8"/>
    <mergeCell ref="H10:I10"/>
    <mergeCell ref="N10:O10"/>
    <mergeCell ref="AF9:AG9"/>
    <mergeCell ref="T9:U9"/>
    <mergeCell ref="V9:W9"/>
    <mergeCell ref="R9:S9"/>
    <mergeCell ref="AB9:AC9"/>
    <mergeCell ref="AD9:AE9"/>
    <mergeCell ref="AD10:AE10"/>
    <mergeCell ref="B65:E65"/>
    <mergeCell ref="B64:E64"/>
    <mergeCell ref="B71:E71"/>
    <mergeCell ref="H9:I9"/>
    <mergeCell ref="B46:E46"/>
    <mergeCell ref="A51:E51"/>
    <mergeCell ref="B53:E53"/>
    <mergeCell ref="B49:E49"/>
    <mergeCell ref="B47:E47"/>
    <mergeCell ref="B30:E30"/>
    <mergeCell ref="BF8:BG8"/>
    <mergeCell ref="BB8:BC8"/>
    <mergeCell ref="B70:E70"/>
    <mergeCell ref="B62:E62"/>
    <mergeCell ref="B56:E56"/>
    <mergeCell ref="B69:E69"/>
    <mergeCell ref="B68:E68"/>
    <mergeCell ref="B66:E66"/>
    <mergeCell ref="B67:E67"/>
    <mergeCell ref="B60:E60"/>
    <mergeCell ref="BN8:BO8"/>
    <mergeCell ref="BL8:BM8"/>
    <mergeCell ref="BH10:BI10"/>
    <mergeCell ref="BM10:BM11"/>
    <mergeCell ref="BH9:BI9"/>
    <mergeCell ref="BJ9:BK9"/>
    <mergeCell ref="BJ10:BK10"/>
    <mergeCell ref="B21:E21"/>
    <mergeCell ref="B12:E12"/>
    <mergeCell ref="AP10:AQ10"/>
    <mergeCell ref="L10:M10"/>
    <mergeCell ref="AF10:AG10"/>
    <mergeCell ref="AH10:AI10"/>
    <mergeCell ref="B19:E19"/>
    <mergeCell ref="B20:E20"/>
    <mergeCell ref="B13:E13"/>
    <mergeCell ref="B14:E14"/>
    <mergeCell ref="B43:E43"/>
    <mergeCell ref="B38:E38"/>
    <mergeCell ref="BB9:BC9"/>
    <mergeCell ref="AL9:AM9"/>
    <mergeCell ref="AL10:AM10"/>
    <mergeCell ref="AH9:AI9"/>
    <mergeCell ref="B24:E24"/>
    <mergeCell ref="B26:E26"/>
    <mergeCell ref="B34:E34"/>
    <mergeCell ref="AR10:AS10"/>
    <mergeCell ref="AZ9:BA9"/>
    <mergeCell ref="AZ10:BA10"/>
    <mergeCell ref="BP29:BQ29"/>
    <mergeCell ref="BL9:BM9"/>
    <mergeCell ref="BF9:BG9"/>
    <mergeCell ref="BL10:BL11"/>
    <mergeCell ref="BP28:BQ28"/>
    <mergeCell ref="BP27:BQ27"/>
    <mergeCell ref="BF10:BG10"/>
    <mergeCell ref="BD9:BE9"/>
    <mergeCell ref="AT72:AU72"/>
    <mergeCell ref="AP9:AQ9"/>
    <mergeCell ref="AJ9:AK9"/>
    <mergeCell ref="AR9:AS9"/>
    <mergeCell ref="AT10:AU10"/>
    <mergeCell ref="AT9:AU9"/>
    <mergeCell ref="AN9:AO9"/>
    <mergeCell ref="AN10:AO10"/>
    <mergeCell ref="AJ10:AK10"/>
  </mergeCells>
  <printOptions/>
  <pageMargins left="1.08" right="0.15748031496062992" top="0.17" bottom="0.2362204724409449" header="0.1968503937007874" footer="0.27"/>
  <pageSetup horizontalDpi="600" verticalDpi="600" orientation="portrait" paperSize="9" scale="70" r:id="rId1"/>
  <colBreaks count="4" manualBreakCount="4">
    <brk id="47" max="75" man="1"/>
    <brk id="55" max="75" man="1"/>
    <brk id="61" max="75" man="1"/>
    <brk id="65" max="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Q86"/>
  <sheetViews>
    <sheetView view="pageBreakPreview" zoomScale="75" zoomScaleNormal="75" zoomScaleSheetLayoutView="75" zoomScalePageLayoutView="0" workbookViewId="0" topLeftCell="A1">
      <pane xSplit="7" ySplit="12" topLeftCell="H13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B13" sqref="B13:AS19"/>
    </sheetView>
  </sheetViews>
  <sheetFormatPr defaultColWidth="9.00390625" defaultRowHeight="12.75"/>
  <cols>
    <col min="1" max="1" width="5.75390625" style="0" customWidth="1"/>
    <col min="5" max="5" width="41.875" style="0" customWidth="1"/>
    <col min="8" max="9" width="9.375" style="0" customWidth="1"/>
    <col min="10" max="10" width="10.375" style="0" customWidth="1"/>
    <col min="11" max="12" width="9.375" style="0" customWidth="1"/>
    <col min="13" max="13" width="9.25390625" style="0" customWidth="1"/>
    <col min="14" max="20" width="9.375" style="0" customWidth="1"/>
    <col min="21" max="21" width="11.375" style="0" customWidth="1"/>
    <col min="22" max="27" width="9.25390625" style="0" customWidth="1"/>
    <col min="28" max="28" width="9.125" style="0" customWidth="1"/>
    <col min="29" max="29" width="10.25390625" style="0" customWidth="1"/>
    <col min="30" max="30" width="9.125" style="0" customWidth="1"/>
    <col min="31" max="31" width="9.25390625" style="0" customWidth="1"/>
    <col min="32" max="32" width="9.125" style="0" customWidth="1"/>
    <col min="33" max="33" width="9.25390625" style="0" customWidth="1"/>
    <col min="34" max="34" width="9.125" style="0" customWidth="1"/>
    <col min="35" max="35" width="9.25390625" style="0" customWidth="1"/>
    <col min="36" max="36" width="11.25390625" style="0" customWidth="1"/>
    <col min="37" max="43" width="9.125" style="0" customWidth="1"/>
    <col min="48" max="48" width="10.375" style="0" customWidth="1"/>
    <col min="49" max="49" width="10.75390625" style="0" customWidth="1"/>
    <col min="65" max="65" width="10.25390625" style="0" customWidth="1"/>
    <col min="67" max="67" width="9.875" style="0" customWidth="1"/>
    <col min="69" max="69" width="9.75390625" style="0" customWidth="1"/>
    <col min="71" max="71" width="10.375" style="0" customWidth="1"/>
    <col min="73" max="73" width="11.625" style="0" customWidth="1"/>
    <col min="75" max="75" width="10.875" style="0" customWidth="1"/>
    <col min="77" max="77" width="11.375" style="0" customWidth="1"/>
    <col min="79" max="79" width="11.375" style="0" customWidth="1"/>
    <col min="81" max="81" width="11.375" style="0" customWidth="1"/>
    <col min="83" max="83" width="10.125" style="0" customWidth="1"/>
    <col min="85" max="85" width="12.00390625" style="0" customWidth="1"/>
    <col min="87" max="87" width="11.00390625" style="0" customWidth="1"/>
    <col min="88" max="88" width="9.25390625" style="0" bestFit="1" customWidth="1"/>
    <col min="89" max="89" width="11.875" style="0" customWidth="1"/>
    <col min="92" max="92" width="11.625" style="0" customWidth="1"/>
  </cols>
  <sheetData>
    <row r="1" spans="8:87" ht="12.75">
      <c r="H1" s="705" t="s">
        <v>395</v>
      </c>
      <c r="I1" s="705"/>
      <c r="J1" s="705" t="s">
        <v>395</v>
      </c>
      <c r="K1" s="705"/>
      <c r="L1" s="705" t="s">
        <v>395</v>
      </c>
      <c r="M1" s="705"/>
      <c r="N1" s="705" t="s">
        <v>395</v>
      </c>
      <c r="O1" s="705"/>
      <c r="P1" s="705" t="s">
        <v>395</v>
      </c>
      <c r="Q1" s="705"/>
      <c r="R1" s="705" t="s">
        <v>395</v>
      </c>
      <c r="S1" s="705"/>
      <c r="T1" s="705" t="s">
        <v>395</v>
      </c>
      <c r="U1" s="705"/>
      <c r="V1" s="705" t="s">
        <v>395</v>
      </c>
      <c r="W1" s="705"/>
      <c r="X1" s="705" t="s">
        <v>395</v>
      </c>
      <c r="Y1" s="705"/>
      <c r="Z1" s="705" t="s">
        <v>395</v>
      </c>
      <c r="AA1" s="705"/>
      <c r="AB1" s="705" t="s">
        <v>395</v>
      </c>
      <c r="AC1" s="705"/>
      <c r="AD1" s="705" t="s">
        <v>395</v>
      </c>
      <c r="AE1" s="705"/>
      <c r="AF1" s="705" t="s">
        <v>395</v>
      </c>
      <c r="AG1" s="705"/>
      <c r="AH1" s="705" t="s">
        <v>395</v>
      </c>
      <c r="AI1" s="705"/>
      <c r="AJ1" s="705" t="s">
        <v>395</v>
      </c>
      <c r="AK1" s="705"/>
      <c r="AL1" s="705" t="s">
        <v>395</v>
      </c>
      <c r="AM1" s="705"/>
      <c r="AN1" s="705" t="s">
        <v>395</v>
      </c>
      <c r="AO1" s="705"/>
      <c r="AP1" s="705" t="s">
        <v>395</v>
      </c>
      <c r="AQ1" s="705"/>
      <c r="AR1" s="705" t="s">
        <v>395</v>
      </c>
      <c r="AS1" s="705"/>
      <c r="AT1" s="705" t="s">
        <v>395</v>
      </c>
      <c r="AU1" s="705"/>
      <c r="AV1" s="705" t="s">
        <v>395</v>
      </c>
      <c r="AW1" s="705"/>
      <c r="AX1" s="705" t="s">
        <v>395</v>
      </c>
      <c r="AY1" s="705"/>
      <c r="AZ1" s="705" t="s">
        <v>395</v>
      </c>
      <c r="BA1" s="705"/>
      <c r="BB1" s="705" t="s">
        <v>395</v>
      </c>
      <c r="BC1" s="705"/>
      <c r="BD1" s="705" t="s">
        <v>395</v>
      </c>
      <c r="BE1" s="705"/>
      <c r="BF1" s="705" t="s">
        <v>395</v>
      </c>
      <c r="BG1" s="705"/>
      <c r="BH1" s="705" t="s">
        <v>395</v>
      </c>
      <c r="BI1" s="705"/>
      <c r="BJ1" s="705" t="s">
        <v>395</v>
      </c>
      <c r="BK1" s="705"/>
      <c r="BL1" s="705" t="s">
        <v>395</v>
      </c>
      <c r="BM1" s="705"/>
      <c r="BN1" s="705" t="s">
        <v>395</v>
      </c>
      <c r="BO1" s="705"/>
      <c r="BP1" s="705" t="s">
        <v>395</v>
      </c>
      <c r="BQ1" s="705"/>
      <c r="BR1" s="705" t="s">
        <v>395</v>
      </c>
      <c r="BS1" s="705"/>
      <c r="BT1" s="705" t="s">
        <v>395</v>
      </c>
      <c r="BU1" s="705"/>
      <c r="BV1" s="705" t="s">
        <v>395</v>
      </c>
      <c r="BW1" s="705"/>
      <c r="BX1" s="705" t="s">
        <v>395</v>
      </c>
      <c r="BY1" s="705"/>
      <c r="BZ1" s="705" t="s">
        <v>395</v>
      </c>
      <c r="CA1" s="705"/>
      <c r="CB1" s="705" t="s">
        <v>395</v>
      </c>
      <c r="CC1" s="705"/>
      <c r="CD1" s="705" t="s">
        <v>395</v>
      </c>
      <c r="CE1" s="705"/>
      <c r="CF1" s="705" t="s">
        <v>395</v>
      </c>
      <c r="CG1" s="705"/>
      <c r="CH1" s="705" t="s">
        <v>395</v>
      </c>
      <c r="CI1" s="705"/>
    </row>
    <row r="2" spans="8:87" ht="12.75">
      <c r="H2" s="705" t="s">
        <v>356</v>
      </c>
      <c r="I2" s="705"/>
      <c r="J2" s="705" t="s">
        <v>356</v>
      </c>
      <c r="K2" s="705"/>
      <c r="L2" s="705" t="s">
        <v>356</v>
      </c>
      <c r="M2" s="705"/>
      <c r="N2" s="705" t="s">
        <v>356</v>
      </c>
      <c r="O2" s="705"/>
      <c r="P2" s="705" t="s">
        <v>356</v>
      </c>
      <c r="Q2" s="705"/>
      <c r="R2" s="705" t="s">
        <v>356</v>
      </c>
      <c r="S2" s="705"/>
      <c r="T2" s="705" t="s">
        <v>356</v>
      </c>
      <c r="U2" s="705"/>
      <c r="V2" s="705" t="s">
        <v>356</v>
      </c>
      <c r="W2" s="705"/>
      <c r="X2" s="705" t="s">
        <v>356</v>
      </c>
      <c r="Y2" s="705"/>
      <c r="Z2" s="705" t="s">
        <v>356</v>
      </c>
      <c r="AA2" s="705"/>
      <c r="AB2" s="705" t="s">
        <v>356</v>
      </c>
      <c r="AC2" s="705"/>
      <c r="AD2" s="705" t="s">
        <v>356</v>
      </c>
      <c r="AE2" s="705"/>
      <c r="AF2" s="705" t="s">
        <v>356</v>
      </c>
      <c r="AG2" s="705"/>
      <c r="AH2" s="705" t="s">
        <v>356</v>
      </c>
      <c r="AI2" s="705"/>
      <c r="AJ2" s="705" t="s">
        <v>356</v>
      </c>
      <c r="AK2" s="705"/>
      <c r="AL2" s="705" t="s">
        <v>356</v>
      </c>
      <c r="AM2" s="705"/>
      <c r="AN2" s="705" t="s">
        <v>356</v>
      </c>
      <c r="AO2" s="705"/>
      <c r="AP2" s="705" t="s">
        <v>356</v>
      </c>
      <c r="AQ2" s="705"/>
      <c r="AR2" s="705" t="s">
        <v>356</v>
      </c>
      <c r="AS2" s="705"/>
      <c r="AT2" s="705" t="s">
        <v>356</v>
      </c>
      <c r="AU2" s="705"/>
      <c r="AV2" s="705" t="s">
        <v>356</v>
      </c>
      <c r="AW2" s="705"/>
      <c r="AX2" s="705" t="s">
        <v>356</v>
      </c>
      <c r="AY2" s="705"/>
      <c r="AZ2" s="705" t="s">
        <v>356</v>
      </c>
      <c r="BA2" s="705"/>
      <c r="BB2" s="705" t="s">
        <v>356</v>
      </c>
      <c r="BC2" s="705"/>
      <c r="BD2" s="705" t="s">
        <v>356</v>
      </c>
      <c r="BE2" s="705"/>
      <c r="BF2" s="705" t="s">
        <v>356</v>
      </c>
      <c r="BG2" s="705"/>
      <c r="BH2" s="705" t="s">
        <v>356</v>
      </c>
      <c r="BI2" s="705"/>
      <c r="BJ2" s="705" t="s">
        <v>356</v>
      </c>
      <c r="BK2" s="705"/>
      <c r="BL2" s="705" t="s">
        <v>356</v>
      </c>
      <c r="BM2" s="705"/>
      <c r="BN2" s="705" t="s">
        <v>356</v>
      </c>
      <c r="BO2" s="705"/>
      <c r="BP2" s="705" t="s">
        <v>356</v>
      </c>
      <c r="BQ2" s="705"/>
      <c r="BR2" s="705" t="s">
        <v>356</v>
      </c>
      <c r="BS2" s="705"/>
      <c r="BT2" s="705" t="s">
        <v>356</v>
      </c>
      <c r="BU2" s="705"/>
      <c r="BV2" s="705" t="s">
        <v>356</v>
      </c>
      <c r="BW2" s="705"/>
      <c r="BX2" s="705" t="s">
        <v>356</v>
      </c>
      <c r="BY2" s="705"/>
      <c r="BZ2" s="705" t="s">
        <v>356</v>
      </c>
      <c r="CA2" s="705"/>
      <c r="CB2" s="705" t="s">
        <v>356</v>
      </c>
      <c r="CC2" s="705"/>
      <c r="CD2" s="705" t="s">
        <v>356</v>
      </c>
      <c r="CE2" s="705"/>
      <c r="CF2" s="705" t="s">
        <v>356</v>
      </c>
      <c r="CG2" s="705"/>
      <c r="CH2" s="705" t="s">
        <v>356</v>
      </c>
      <c r="CI2" s="705"/>
    </row>
    <row r="3" spans="8:87" ht="12.75">
      <c r="H3" s="705" t="s">
        <v>357</v>
      </c>
      <c r="I3" s="705"/>
      <c r="J3" s="705" t="s">
        <v>357</v>
      </c>
      <c r="K3" s="705"/>
      <c r="L3" s="705" t="s">
        <v>357</v>
      </c>
      <c r="M3" s="705"/>
      <c r="N3" s="705" t="s">
        <v>357</v>
      </c>
      <c r="O3" s="705"/>
      <c r="P3" s="705" t="s">
        <v>357</v>
      </c>
      <c r="Q3" s="705"/>
      <c r="R3" s="705" t="s">
        <v>357</v>
      </c>
      <c r="S3" s="705"/>
      <c r="T3" s="705" t="s">
        <v>357</v>
      </c>
      <c r="U3" s="705"/>
      <c r="V3" s="705" t="s">
        <v>357</v>
      </c>
      <c r="W3" s="705"/>
      <c r="X3" s="705" t="s">
        <v>357</v>
      </c>
      <c r="Y3" s="705"/>
      <c r="Z3" s="705" t="s">
        <v>357</v>
      </c>
      <c r="AA3" s="705"/>
      <c r="AB3" s="705" t="s">
        <v>357</v>
      </c>
      <c r="AC3" s="705"/>
      <c r="AD3" s="705" t="s">
        <v>357</v>
      </c>
      <c r="AE3" s="705"/>
      <c r="AF3" s="705" t="s">
        <v>357</v>
      </c>
      <c r="AG3" s="705"/>
      <c r="AH3" s="705" t="s">
        <v>357</v>
      </c>
      <c r="AI3" s="705"/>
      <c r="AJ3" s="705" t="s">
        <v>357</v>
      </c>
      <c r="AK3" s="705"/>
      <c r="AL3" s="705" t="s">
        <v>357</v>
      </c>
      <c r="AM3" s="705"/>
      <c r="AN3" s="705" t="s">
        <v>357</v>
      </c>
      <c r="AO3" s="705"/>
      <c r="AP3" s="705" t="s">
        <v>357</v>
      </c>
      <c r="AQ3" s="705"/>
      <c r="AR3" s="705" t="s">
        <v>357</v>
      </c>
      <c r="AS3" s="705"/>
      <c r="AT3" s="705" t="s">
        <v>357</v>
      </c>
      <c r="AU3" s="705"/>
      <c r="AV3" s="705" t="s">
        <v>357</v>
      </c>
      <c r="AW3" s="705"/>
      <c r="AX3" s="705" t="s">
        <v>357</v>
      </c>
      <c r="AY3" s="705"/>
      <c r="AZ3" s="705" t="s">
        <v>357</v>
      </c>
      <c r="BA3" s="705"/>
      <c r="BB3" s="705" t="s">
        <v>357</v>
      </c>
      <c r="BC3" s="705"/>
      <c r="BD3" s="705" t="s">
        <v>357</v>
      </c>
      <c r="BE3" s="705"/>
      <c r="BF3" s="705" t="s">
        <v>357</v>
      </c>
      <c r="BG3" s="705"/>
      <c r="BH3" s="705" t="s">
        <v>357</v>
      </c>
      <c r="BI3" s="705"/>
      <c r="BJ3" s="705" t="s">
        <v>357</v>
      </c>
      <c r="BK3" s="705"/>
      <c r="BL3" s="705" t="s">
        <v>357</v>
      </c>
      <c r="BM3" s="705"/>
      <c r="BN3" s="705" t="s">
        <v>357</v>
      </c>
      <c r="BO3" s="705"/>
      <c r="BP3" s="705" t="s">
        <v>357</v>
      </c>
      <c r="BQ3" s="705"/>
      <c r="BR3" s="705" t="s">
        <v>357</v>
      </c>
      <c r="BS3" s="705"/>
      <c r="BT3" s="705" t="s">
        <v>357</v>
      </c>
      <c r="BU3" s="705"/>
      <c r="BV3" s="705" t="s">
        <v>357</v>
      </c>
      <c r="BW3" s="705"/>
      <c r="BX3" s="705" t="s">
        <v>357</v>
      </c>
      <c r="BY3" s="705"/>
      <c r="BZ3" s="705" t="s">
        <v>357</v>
      </c>
      <c r="CA3" s="705"/>
      <c r="CB3" s="705" t="s">
        <v>357</v>
      </c>
      <c r="CC3" s="705"/>
      <c r="CD3" s="705" t="s">
        <v>357</v>
      </c>
      <c r="CE3" s="705"/>
      <c r="CF3" s="705" t="s">
        <v>357</v>
      </c>
      <c r="CG3" s="705"/>
      <c r="CH3" s="705" t="s">
        <v>357</v>
      </c>
      <c r="CI3" s="705"/>
    </row>
    <row r="4" spans="8:87" ht="12.75">
      <c r="H4" s="705" t="s">
        <v>439</v>
      </c>
      <c r="I4" s="705"/>
      <c r="J4" s="706" t="s">
        <v>441</v>
      </c>
      <c r="K4" s="705"/>
      <c r="L4" s="706" t="s">
        <v>442</v>
      </c>
      <c r="M4" s="705"/>
      <c r="N4" s="706" t="s">
        <v>443</v>
      </c>
      <c r="O4" s="705"/>
      <c r="P4" s="706" t="s">
        <v>444</v>
      </c>
      <c r="Q4" s="705"/>
      <c r="R4" s="824" t="s">
        <v>445</v>
      </c>
      <c r="S4" s="937"/>
      <c r="T4" s="706" t="s">
        <v>446</v>
      </c>
      <c r="U4" s="705"/>
      <c r="V4" s="706" t="s">
        <v>447</v>
      </c>
      <c r="W4" s="705"/>
      <c r="X4" s="706" t="s">
        <v>448</v>
      </c>
      <c r="Y4" s="705"/>
      <c r="Z4" s="706" t="s">
        <v>449</v>
      </c>
      <c r="AA4" s="705"/>
      <c r="AB4" s="706" t="s">
        <v>450</v>
      </c>
      <c r="AC4" s="705"/>
      <c r="AD4" s="706" t="s">
        <v>451</v>
      </c>
      <c r="AE4" s="705"/>
      <c r="AF4" s="706" t="s">
        <v>452</v>
      </c>
      <c r="AG4" s="705"/>
      <c r="AH4" s="706" t="s">
        <v>453</v>
      </c>
      <c r="AI4" s="705"/>
      <c r="AJ4" s="706" t="s">
        <v>454</v>
      </c>
      <c r="AK4" s="705"/>
      <c r="AL4" s="706" t="s">
        <v>455</v>
      </c>
      <c r="AM4" s="705"/>
      <c r="AN4" s="706" t="s">
        <v>456</v>
      </c>
      <c r="AO4" s="705"/>
      <c r="AP4" s="706" t="s">
        <v>457</v>
      </c>
      <c r="AQ4" s="705"/>
      <c r="AR4" s="706" t="s">
        <v>458</v>
      </c>
      <c r="AS4" s="705"/>
      <c r="AT4" s="706" t="s">
        <v>459</v>
      </c>
      <c r="AU4" s="705"/>
      <c r="AV4" s="706" t="s">
        <v>460</v>
      </c>
      <c r="AW4" s="705"/>
      <c r="AX4" s="706" t="s">
        <v>461</v>
      </c>
      <c r="AY4" s="705"/>
      <c r="AZ4" s="706" t="s">
        <v>462</v>
      </c>
      <c r="BA4" s="705"/>
      <c r="BB4" s="706" t="s">
        <v>463</v>
      </c>
      <c r="BC4" s="705"/>
      <c r="BD4" s="706" t="s">
        <v>464</v>
      </c>
      <c r="BE4" s="705"/>
      <c r="BF4" s="706" t="s">
        <v>465</v>
      </c>
      <c r="BG4" s="705"/>
      <c r="BH4" s="706" t="s">
        <v>466</v>
      </c>
      <c r="BI4" s="705"/>
      <c r="BJ4" s="706" t="s">
        <v>467</v>
      </c>
      <c r="BK4" s="705"/>
      <c r="BL4" s="706" t="s">
        <v>468</v>
      </c>
      <c r="BM4" s="705"/>
      <c r="BN4" s="706" t="s">
        <v>469</v>
      </c>
      <c r="BO4" s="705"/>
      <c r="BP4" s="706" t="s">
        <v>471</v>
      </c>
      <c r="BQ4" s="705"/>
      <c r="BR4" s="706" t="s">
        <v>475</v>
      </c>
      <c r="BS4" s="705"/>
      <c r="BT4" s="706" t="s">
        <v>470</v>
      </c>
      <c r="BU4" s="705"/>
      <c r="BV4" s="706" t="s">
        <v>476</v>
      </c>
      <c r="BW4" s="705"/>
      <c r="BX4" s="706" t="s">
        <v>477</v>
      </c>
      <c r="BY4" s="705"/>
      <c r="BZ4" s="706" t="s">
        <v>478</v>
      </c>
      <c r="CA4" s="705"/>
      <c r="CB4" s="706" t="s">
        <v>479</v>
      </c>
      <c r="CC4" s="705"/>
      <c r="CD4" s="706" t="s">
        <v>480</v>
      </c>
      <c r="CE4" s="705"/>
      <c r="CF4" s="706" t="s">
        <v>472</v>
      </c>
      <c r="CG4" s="705"/>
      <c r="CH4" s="706" t="s">
        <v>481</v>
      </c>
      <c r="CI4" s="705"/>
    </row>
    <row r="5" spans="8:87" ht="12.75">
      <c r="H5" s="705" t="s">
        <v>369</v>
      </c>
      <c r="I5" s="705"/>
      <c r="J5" s="705" t="s">
        <v>369</v>
      </c>
      <c r="K5" s="705"/>
      <c r="L5" s="705" t="s">
        <v>369</v>
      </c>
      <c r="M5" s="705"/>
      <c r="N5" s="705" t="s">
        <v>369</v>
      </c>
      <c r="O5" s="705"/>
      <c r="P5" s="705" t="s">
        <v>369</v>
      </c>
      <c r="Q5" s="705"/>
      <c r="R5" s="705" t="s">
        <v>369</v>
      </c>
      <c r="S5" s="705"/>
      <c r="T5" s="705" t="s">
        <v>369</v>
      </c>
      <c r="U5" s="705"/>
      <c r="V5" s="705" t="s">
        <v>369</v>
      </c>
      <c r="W5" s="705"/>
      <c r="X5" s="705" t="s">
        <v>369</v>
      </c>
      <c r="Y5" s="705"/>
      <c r="Z5" s="705" t="s">
        <v>369</v>
      </c>
      <c r="AA5" s="705"/>
      <c r="AB5" s="705" t="s">
        <v>369</v>
      </c>
      <c r="AC5" s="705"/>
      <c r="AD5" s="705" t="s">
        <v>369</v>
      </c>
      <c r="AE5" s="705"/>
      <c r="AF5" s="705" t="s">
        <v>369</v>
      </c>
      <c r="AG5" s="705"/>
      <c r="AH5" s="705" t="s">
        <v>369</v>
      </c>
      <c r="AI5" s="705"/>
      <c r="AJ5" s="705" t="s">
        <v>369</v>
      </c>
      <c r="AK5" s="705"/>
      <c r="AL5" s="705" t="s">
        <v>369</v>
      </c>
      <c r="AM5" s="705"/>
      <c r="AN5" s="705" t="s">
        <v>369</v>
      </c>
      <c r="AO5" s="705"/>
      <c r="AP5" s="705" t="s">
        <v>369</v>
      </c>
      <c r="AQ5" s="705"/>
      <c r="AR5" s="705" t="s">
        <v>369</v>
      </c>
      <c r="AS5" s="705"/>
      <c r="AT5" s="705" t="s">
        <v>369</v>
      </c>
      <c r="AU5" s="705"/>
      <c r="AV5" s="705" t="s">
        <v>369</v>
      </c>
      <c r="AW5" s="705"/>
      <c r="AX5" s="705" t="s">
        <v>369</v>
      </c>
      <c r="AY5" s="705"/>
      <c r="AZ5" s="705" t="s">
        <v>369</v>
      </c>
      <c r="BA5" s="705"/>
      <c r="BB5" s="705" t="s">
        <v>369</v>
      </c>
      <c r="BC5" s="705"/>
      <c r="BD5" s="705" t="s">
        <v>369</v>
      </c>
      <c r="BE5" s="705"/>
      <c r="BF5" s="705" t="s">
        <v>369</v>
      </c>
      <c r="BG5" s="705"/>
      <c r="BH5" s="705" t="s">
        <v>369</v>
      </c>
      <c r="BI5" s="705"/>
      <c r="BJ5" s="705" t="s">
        <v>369</v>
      </c>
      <c r="BK5" s="705"/>
      <c r="BL5" s="705" t="s">
        <v>369</v>
      </c>
      <c r="BM5" s="705"/>
      <c r="BN5" s="705" t="s">
        <v>369</v>
      </c>
      <c r="BO5" s="705"/>
      <c r="BP5" s="705" t="s">
        <v>369</v>
      </c>
      <c r="BQ5" s="705"/>
      <c r="BR5" s="705" t="s">
        <v>369</v>
      </c>
      <c r="BS5" s="705"/>
      <c r="BT5" s="705" t="s">
        <v>369</v>
      </c>
      <c r="BU5" s="705"/>
      <c r="BV5" s="705" t="s">
        <v>369</v>
      </c>
      <c r="BW5" s="705"/>
      <c r="BX5" s="705" t="s">
        <v>369</v>
      </c>
      <c r="BY5" s="705"/>
      <c r="BZ5" s="705" t="s">
        <v>369</v>
      </c>
      <c r="CA5" s="705"/>
      <c r="CB5" s="705" t="s">
        <v>369</v>
      </c>
      <c r="CC5" s="705"/>
      <c r="CD5" s="705" t="s">
        <v>369</v>
      </c>
      <c r="CE5" s="705"/>
      <c r="CF5" s="705" t="s">
        <v>369</v>
      </c>
      <c r="CG5" s="705"/>
      <c r="CH5" s="705" t="s">
        <v>369</v>
      </c>
      <c r="CI5" s="705"/>
    </row>
    <row r="6" spans="8:87" ht="12.75">
      <c r="H6" s="705" t="s">
        <v>370</v>
      </c>
      <c r="I6" s="705"/>
      <c r="J6" s="705" t="s">
        <v>370</v>
      </c>
      <c r="K6" s="705"/>
      <c r="L6" s="705" t="s">
        <v>370</v>
      </c>
      <c r="M6" s="705"/>
      <c r="N6" s="705" t="s">
        <v>370</v>
      </c>
      <c r="O6" s="705"/>
      <c r="P6" s="705" t="s">
        <v>370</v>
      </c>
      <c r="Q6" s="705"/>
      <c r="R6" s="705" t="s">
        <v>370</v>
      </c>
      <c r="S6" s="705"/>
      <c r="T6" s="705" t="s">
        <v>370</v>
      </c>
      <c r="U6" s="705"/>
      <c r="V6" s="705" t="s">
        <v>370</v>
      </c>
      <c r="W6" s="705"/>
      <c r="X6" s="705" t="s">
        <v>370</v>
      </c>
      <c r="Y6" s="705"/>
      <c r="Z6" s="705" t="s">
        <v>370</v>
      </c>
      <c r="AA6" s="705"/>
      <c r="AB6" s="705" t="s">
        <v>370</v>
      </c>
      <c r="AC6" s="705"/>
      <c r="AD6" s="705" t="s">
        <v>370</v>
      </c>
      <c r="AE6" s="705"/>
      <c r="AF6" s="705" t="s">
        <v>370</v>
      </c>
      <c r="AG6" s="705"/>
      <c r="AH6" s="705" t="s">
        <v>370</v>
      </c>
      <c r="AI6" s="705"/>
      <c r="AJ6" s="705" t="s">
        <v>370</v>
      </c>
      <c r="AK6" s="705"/>
      <c r="AL6" s="705" t="s">
        <v>370</v>
      </c>
      <c r="AM6" s="705"/>
      <c r="AN6" s="705" t="s">
        <v>370</v>
      </c>
      <c r="AO6" s="705"/>
      <c r="AP6" s="705" t="s">
        <v>370</v>
      </c>
      <c r="AQ6" s="705"/>
      <c r="AR6" s="705" t="s">
        <v>370</v>
      </c>
      <c r="AS6" s="705"/>
      <c r="AT6" s="705" t="s">
        <v>370</v>
      </c>
      <c r="AU6" s="705"/>
      <c r="AV6" s="705" t="s">
        <v>370</v>
      </c>
      <c r="AW6" s="705"/>
      <c r="AX6" s="705" t="s">
        <v>370</v>
      </c>
      <c r="AY6" s="705"/>
      <c r="AZ6" s="705" t="s">
        <v>370</v>
      </c>
      <c r="BA6" s="705"/>
      <c r="BB6" s="705" t="s">
        <v>370</v>
      </c>
      <c r="BC6" s="705"/>
      <c r="BD6" s="705" t="s">
        <v>370</v>
      </c>
      <c r="BE6" s="705"/>
      <c r="BF6" s="705" t="s">
        <v>370</v>
      </c>
      <c r="BG6" s="705"/>
      <c r="BH6" s="705" t="s">
        <v>370</v>
      </c>
      <c r="BI6" s="705"/>
      <c r="BJ6" s="705" t="s">
        <v>370</v>
      </c>
      <c r="BK6" s="705"/>
      <c r="BL6" s="705" t="s">
        <v>370</v>
      </c>
      <c r="BM6" s="705"/>
      <c r="BN6" s="705" t="s">
        <v>370</v>
      </c>
      <c r="BO6" s="705"/>
      <c r="BP6" s="705" t="s">
        <v>370</v>
      </c>
      <c r="BQ6" s="705"/>
      <c r="BR6" s="705" t="s">
        <v>370</v>
      </c>
      <c r="BS6" s="705"/>
      <c r="BT6" s="705" t="s">
        <v>370</v>
      </c>
      <c r="BU6" s="705"/>
      <c r="BV6" s="705" t="s">
        <v>370</v>
      </c>
      <c r="BW6" s="705"/>
      <c r="BX6" s="705" t="s">
        <v>370</v>
      </c>
      <c r="BY6" s="705"/>
      <c r="BZ6" s="705" t="s">
        <v>370</v>
      </c>
      <c r="CA6" s="705"/>
      <c r="CB6" s="705" t="s">
        <v>370</v>
      </c>
      <c r="CC6" s="705"/>
      <c r="CD6" s="705" t="s">
        <v>370</v>
      </c>
      <c r="CE6" s="705"/>
      <c r="CF6" s="705" t="s">
        <v>370</v>
      </c>
      <c r="CG6" s="705"/>
      <c r="CH6" s="705" t="s">
        <v>370</v>
      </c>
      <c r="CI6" s="705"/>
    </row>
    <row r="7" spans="8:87" ht="12.75">
      <c r="H7" s="705" t="s">
        <v>397</v>
      </c>
      <c r="I7" s="705"/>
      <c r="J7" s="705" t="s">
        <v>397</v>
      </c>
      <c r="K7" s="705"/>
      <c r="L7" s="705" t="s">
        <v>397</v>
      </c>
      <c r="M7" s="705"/>
      <c r="N7" s="705" t="s">
        <v>397</v>
      </c>
      <c r="O7" s="705"/>
      <c r="P7" s="705" t="s">
        <v>397</v>
      </c>
      <c r="Q7" s="705"/>
      <c r="R7" s="705" t="s">
        <v>397</v>
      </c>
      <c r="S7" s="705"/>
      <c r="T7" s="705" t="s">
        <v>397</v>
      </c>
      <c r="U7" s="705"/>
      <c r="V7" s="705" t="s">
        <v>397</v>
      </c>
      <c r="W7" s="705"/>
      <c r="X7" s="705" t="s">
        <v>397</v>
      </c>
      <c r="Y7" s="705"/>
      <c r="Z7" s="705" t="s">
        <v>397</v>
      </c>
      <c r="AA7" s="705"/>
      <c r="AB7" s="705" t="s">
        <v>397</v>
      </c>
      <c r="AC7" s="705"/>
      <c r="AD7" s="705" t="s">
        <v>397</v>
      </c>
      <c r="AE7" s="705"/>
      <c r="AF7" s="705" t="s">
        <v>397</v>
      </c>
      <c r="AG7" s="705"/>
      <c r="AH7" s="705" t="s">
        <v>397</v>
      </c>
      <c r="AI7" s="705"/>
      <c r="AJ7" s="705" t="s">
        <v>397</v>
      </c>
      <c r="AK7" s="705"/>
      <c r="AL7" s="705" t="s">
        <v>397</v>
      </c>
      <c r="AM7" s="705"/>
      <c r="AN7" s="705" t="s">
        <v>397</v>
      </c>
      <c r="AO7" s="705"/>
      <c r="AP7" s="705" t="s">
        <v>397</v>
      </c>
      <c r="AQ7" s="705"/>
      <c r="AR7" s="705" t="s">
        <v>397</v>
      </c>
      <c r="AS7" s="705"/>
      <c r="AT7" s="705" t="s">
        <v>397</v>
      </c>
      <c r="AU7" s="705"/>
      <c r="AV7" s="705" t="s">
        <v>397</v>
      </c>
      <c r="AW7" s="705"/>
      <c r="AX7" s="705" t="s">
        <v>397</v>
      </c>
      <c r="AY7" s="705"/>
      <c r="AZ7" s="705" t="s">
        <v>397</v>
      </c>
      <c r="BA7" s="705"/>
      <c r="BB7" s="705" t="s">
        <v>397</v>
      </c>
      <c r="BC7" s="705"/>
      <c r="BD7" s="705" t="s">
        <v>397</v>
      </c>
      <c r="BE7" s="705"/>
      <c r="BF7" s="705" t="s">
        <v>397</v>
      </c>
      <c r="BG7" s="705"/>
      <c r="BH7" s="705" t="s">
        <v>397</v>
      </c>
      <c r="BI7" s="705"/>
      <c r="BJ7" s="705" t="s">
        <v>397</v>
      </c>
      <c r="BK7" s="705"/>
      <c r="BL7" s="705" t="s">
        <v>397</v>
      </c>
      <c r="BM7" s="705"/>
      <c r="BN7" s="705" t="s">
        <v>397</v>
      </c>
      <c r="BO7" s="705"/>
      <c r="BP7" s="705" t="s">
        <v>397</v>
      </c>
      <c r="BQ7" s="705"/>
      <c r="BR7" s="705" t="s">
        <v>397</v>
      </c>
      <c r="BS7" s="705"/>
      <c r="BT7" s="705" t="s">
        <v>397</v>
      </c>
      <c r="BU7" s="705"/>
      <c r="BV7" s="705" t="s">
        <v>397</v>
      </c>
      <c r="BW7" s="705"/>
      <c r="BX7" s="705" t="s">
        <v>397</v>
      </c>
      <c r="BY7" s="705"/>
      <c r="BZ7" s="705" t="s">
        <v>397</v>
      </c>
      <c r="CA7" s="705"/>
      <c r="CB7" s="705" t="s">
        <v>397</v>
      </c>
      <c r="CC7" s="705"/>
      <c r="CD7" s="705" t="s">
        <v>397</v>
      </c>
      <c r="CE7" s="705"/>
      <c r="CF7" s="705" t="s">
        <v>397</v>
      </c>
      <c r="CG7" s="705"/>
      <c r="CH7" s="705" t="s">
        <v>397</v>
      </c>
      <c r="CI7" s="705"/>
    </row>
    <row r="8" spans="1:23" ht="18">
      <c r="A8" s="738" t="s">
        <v>243</v>
      </c>
      <c r="B8" s="738"/>
      <c r="C8" s="738"/>
      <c r="D8" s="738"/>
      <c r="E8" s="738"/>
      <c r="F8" s="738"/>
      <c r="G8" s="738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89" ht="12.75">
      <c r="A9" s="989" t="s">
        <v>0</v>
      </c>
      <c r="B9" s="991" t="s">
        <v>37</v>
      </c>
      <c r="C9" s="991"/>
      <c r="D9" s="991"/>
      <c r="E9" s="991"/>
      <c r="F9" s="987" t="s">
        <v>2</v>
      </c>
      <c r="G9" s="936" t="s">
        <v>38</v>
      </c>
      <c r="H9" s="869" t="s">
        <v>123</v>
      </c>
      <c r="I9" s="988"/>
      <c r="J9" s="869" t="s">
        <v>123</v>
      </c>
      <c r="K9" s="988"/>
      <c r="L9" s="869" t="s">
        <v>123</v>
      </c>
      <c r="M9" s="988"/>
      <c r="N9" s="869" t="s">
        <v>123</v>
      </c>
      <c r="O9" s="988"/>
      <c r="P9" s="869" t="s">
        <v>123</v>
      </c>
      <c r="Q9" s="988"/>
      <c r="R9" s="869" t="s">
        <v>123</v>
      </c>
      <c r="S9" s="988"/>
      <c r="T9" s="869" t="s">
        <v>123</v>
      </c>
      <c r="U9" s="988"/>
      <c r="V9" s="869" t="s">
        <v>123</v>
      </c>
      <c r="W9" s="988"/>
      <c r="X9" s="869" t="s">
        <v>123</v>
      </c>
      <c r="Y9" s="988"/>
      <c r="Z9" s="869" t="s">
        <v>123</v>
      </c>
      <c r="AA9" s="988"/>
      <c r="AB9" s="869" t="s">
        <v>123</v>
      </c>
      <c r="AC9" s="988"/>
      <c r="AD9" s="869" t="s">
        <v>123</v>
      </c>
      <c r="AE9" s="988"/>
      <c r="AF9" s="869" t="s">
        <v>123</v>
      </c>
      <c r="AG9" s="988"/>
      <c r="AH9" s="869" t="s">
        <v>123</v>
      </c>
      <c r="AI9" s="988"/>
      <c r="AJ9" s="869" t="s">
        <v>123</v>
      </c>
      <c r="AK9" s="988"/>
      <c r="AL9" s="869" t="s">
        <v>123</v>
      </c>
      <c r="AM9" s="988"/>
      <c r="AN9" s="869" t="s">
        <v>123</v>
      </c>
      <c r="AO9" s="988"/>
      <c r="AP9" s="869" t="s">
        <v>123</v>
      </c>
      <c r="AQ9" s="988"/>
      <c r="AR9" s="887" t="s">
        <v>123</v>
      </c>
      <c r="AS9" s="988"/>
      <c r="AT9" s="869" t="s">
        <v>123</v>
      </c>
      <c r="AU9" s="988"/>
      <c r="AV9" s="887" t="s">
        <v>123</v>
      </c>
      <c r="AW9" s="988"/>
      <c r="AX9" s="887" t="s">
        <v>123</v>
      </c>
      <c r="AY9" s="988"/>
      <c r="AZ9" s="887" t="s">
        <v>123</v>
      </c>
      <c r="BA9" s="988"/>
      <c r="BB9" s="887" t="s">
        <v>123</v>
      </c>
      <c r="BC9" s="988"/>
      <c r="BD9" s="869" t="s">
        <v>123</v>
      </c>
      <c r="BE9" s="988"/>
      <c r="BF9" s="887" t="s">
        <v>124</v>
      </c>
      <c r="BG9" s="988"/>
      <c r="BH9" s="869" t="s">
        <v>124</v>
      </c>
      <c r="BI9" s="988"/>
      <c r="BJ9" s="887" t="s">
        <v>124</v>
      </c>
      <c r="BK9" s="988"/>
      <c r="BL9" s="887" t="s">
        <v>124</v>
      </c>
      <c r="BM9" s="988"/>
      <c r="BN9" s="887" t="s">
        <v>124</v>
      </c>
      <c r="BO9" s="988"/>
      <c r="BP9" s="887" t="s">
        <v>125</v>
      </c>
      <c r="BQ9" s="988"/>
      <c r="BR9" s="887" t="s">
        <v>125</v>
      </c>
      <c r="BS9" s="883"/>
      <c r="BT9" s="887" t="s">
        <v>127</v>
      </c>
      <c r="BU9" s="883"/>
      <c r="BV9" s="869" t="s">
        <v>129</v>
      </c>
      <c r="BW9" s="883"/>
      <c r="BX9" s="869" t="s">
        <v>129</v>
      </c>
      <c r="BY9" s="883"/>
      <c r="BZ9" s="869" t="s">
        <v>129</v>
      </c>
      <c r="CA9" s="883"/>
      <c r="CB9" s="869" t="s">
        <v>129</v>
      </c>
      <c r="CC9" s="883"/>
      <c r="CD9" s="869" t="s">
        <v>128</v>
      </c>
      <c r="CE9" s="883"/>
      <c r="CF9" s="869" t="s">
        <v>130</v>
      </c>
      <c r="CG9" s="883"/>
      <c r="CH9" s="887" t="s">
        <v>131</v>
      </c>
      <c r="CI9" s="988"/>
      <c r="CJ9" s="869" t="s">
        <v>80</v>
      </c>
      <c r="CK9" s="870"/>
    </row>
    <row r="10" spans="1:89" ht="12.75">
      <c r="A10" s="990"/>
      <c r="B10" s="991"/>
      <c r="C10" s="991"/>
      <c r="D10" s="991"/>
      <c r="E10" s="991"/>
      <c r="F10" s="987"/>
      <c r="G10" s="987"/>
      <c r="H10" s="883">
        <v>1</v>
      </c>
      <c r="I10" s="868"/>
      <c r="J10" s="868">
        <v>2</v>
      </c>
      <c r="K10" s="868"/>
      <c r="L10" s="868">
        <v>3</v>
      </c>
      <c r="M10" s="868"/>
      <c r="N10" s="868">
        <v>4</v>
      </c>
      <c r="O10" s="868"/>
      <c r="P10" s="888">
        <v>5</v>
      </c>
      <c r="Q10" s="888"/>
      <c r="R10" s="868">
        <v>6</v>
      </c>
      <c r="S10" s="868"/>
      <c r="T10" s="868">
        <v>7</v>
      </c>
      <c r="U10" s="868"/>
      <c r="V10" s="868">
        <v>8</v>
      </c>
      <c r="W10" s="868"/>
      <c r="X10" s="888">
        <v>9</v>
      </c>
      <c r="Y10" s="888"/>
      <c r="Z10" s="868">
        <v>10</v>
      </c>
      <c r="AA10" s="868"/>
      <c r="AB10" s="868">
        <v>11</v>
      </c>
      <c r="AC10" s="868"/>
      <c r="AD10" s="868">
        <v>12</v>
      </c>
      <c r="AE10" s="868"/>
      <c r="AF10" s="868">
        <v>13</v>
      </c>
      <c r="AG10" s="868"/>
      <c r="AH10" s="868">
        <v>14</v>
      </c>
      <c r="AI10" s="868"/>
      <c r="AJ10" s="888">
        <v>15</v>
      </c>
      <c r="AK10" s="888"/>
      <c r="AL10" s="868">
        <v>16</v>
      </c>
      <c r="AM10" s="868"/>
      <c r="AN10" s="868">
        <v>17</v>
      </c>
      <c r="AO10" s="868"/>
      <c r="AP10" s="868">
        <v>18</v>
      </c>
      <c r="AQ10" s="868"/>
      <c r="AR10" s="868">
        <v>19</v>
      </c>
      <c r="AS10" s="868"/>
      <c r="AT10" s="868">
        <v>20</v>
      </c>
      <c r="AU10" s="868"/>
      <c r="AV10" s="868">
        <v>21</v>
      </c>
      <c r="AW10" s="868"/>
      <c r="AX10" s="868">
        <v>22</v>
      </c>
      <c r="AY10" s="868"/>
      <c r="AZ10" s="868">
        <v>23</v>
      </c>
      <c r="BA10" s="868"/>
      <c r="BB10" s="868">
        <v>24</v>
      </c>
      <c r="BC10" s="868"/>
      <c r="BD10" s="888">
        <v>25</v>
      </c>
      <c r="BE10" s="888"/>
      <c r="BF10" s="888">
        <v>27</v>
      </c>
      <c r="BG10" s="888"/>
      <c r="BH10" s="888">
        <v>28</v>
      </c>
      <c r="BI10" s="888"/>
      <c r="BJ10" s="868">
        <v>29</v>
      </c>
      <c r="BK10" s="868"/>
      <c r="BL10" s="868">
        <v>30</v>
      </c>
      <c r="BM10" s="868"/>
      <c r="BN10" s="868">
        <v>31</v>
      </c>
      <c r="BO10" s="868"/>
      <c r="BP10" s="868">
        <v>16</v>
      </c>
      <c r="BQ10" s="868"/>
      <c r="BR10" s="868">
        <v>18</v>
      </c>
      <c r="BS10" s="868"/>
      <c r="BT10" s="869" t="s">
        <v>126</v>
      </c>
      <c r="BU10" s="870"/>
      <c r="BV10" s="869">
        <v>51</v>
      </c>
      <c r="BW10" s="870"/>
      <c r="BX10" s="869">
        <v>53</v>
      </c>
      <c r="BY10" s="870"/>
      <c r="BZ10" s="869">
        <v>55</v>
      </c>
      <c r="CA10" s="870"/>
      <c r="CB10" s="869">
        <v>57</v>
      </c>
      <c r="CC10" s="870"/>
      <c r="CD10" s="891">
        <v>3</v>
      </c>
      <c r="CE10" s="892"/>
      <c r="CF10" s="869">
        <v>7</v>
      </c>
      <c r="CG10" s="870"/>
      <c r="CH10" s="868">
        <v>2</v>
      </c>
      <c r="CI10" s="869"/>
      <c r="CJ10" s="993" t="s">
        <v>4</v>
      </c>
      <c r="CK10" s="995" t="s">
        <v>5</v>
      </c>
    </row>
    <row r="11" spans="1:91" ht="26.25" thickBot="1">
      <c r="A11" s="990"/>
      <c r="B11" s="992"/>
      <c r="C11" s="992"/>
      <c r="D11" s="992"/>
      <c r="E11" s="992"/>
      <c r="F11" s="987"/>
      <c r="G11" s="987"/>
      <c r="H11" s="4" t="s">
        <v>6</v>
      </c>
      <c r="I11" s="7" t="s">
        <v>7</v>
      </c>
      <c r="J11" s="4" t="s">
        <v>6</v>
      </c>
      <c r="K11" s="7" t="s">
        <v>7</v>
      </c>
      <c r="L11" s="4" t="s">
        <v>6</v>
      </c>
      <c r="M11" s="7" t="s">
        <v>7</v>
      </c>
      <c r="N11" s="4" t="s">
        <v>6</v>
      </c>
      <c r="O11" s="7" t="s">
        <v>7</v>
      </c>
      <c r="P11" s="4" t="s">
        <v>6</v>
      </c>
      <c r="Q11" s="7" t="s">
        <v>7</v>
      </c>
      <c r="R11" s="3" t="s">
        <v>6</v>
      </c>
      <c r="S11" s="7" t="s">
        <v>7</v>
      </c>
      <c r="T11" s="3" t="s">
        <v>6</v>
      </c>
      <c r="U11" s="7" t="s">
        <v>7</v>
      </c>
      <c r="V11" s="3" t="s">
        <v>6</v>
      </c>
      <c r="W11" s="7" t="s">
        <v>7</v>
      </c>
      <c r="X11" s="142" t="s">
        <v>6</v>
      </c>
      <c r="Y11" s="7" t="s">
        <v>7</v>
      </c>
      <c r="Z11" s="142" t="s">
        <v>6</v>
      </c>
      <c r="AA11" s="7" t="s">
        <v>7</v>
      </c>
      <c r="AB11" s="3" t="s">
        <v>6</v>
      </c>
      <c r="AC11" s="7" t="s">
        <v>7</v>
      </c>
      <c r="AD11" s="3" t="s">
        <v>6</v>
      </c>
      <c r="AE11" s="7" t="s">
        <v>7</v>
      </c>
      <c r="AF11" s="3" t="s">
        <v>6</v>
      </c>
      <c r="AG11" s="7" t="s">
        <v>7</v>
      </c>
      <c r="AH11" s="3" t="s">
        <v>6</v>
      </c>
      <c r="AI11" s="7" t="s">
        <v>7</v>
      </c>
      <c r="AJ11" s="3" t="s">
        <v>6</v>
      </c>
      <c r="AK11" s="7" t="s">
        <v>7</v>
      </c>
      <c r="AL11" s="3" t="s">
        <v>6</v>
      </c>
      <c r="AM11" s="7" t="s">
        <v>7</v>
      </c>
      <c r="AN11" s="3" t="s">
        <v>6</v>
      </c>
      <c r="AO11" s="7" t="s">
        <v>7</v>
      </c>
      <c r="AP11" s="3" t="s">
        <v>6</v>
      </c>
      <c r="AQ11" s="7" t="s">
        <v>7</v>
      </c>
      <c r="AR11" s="3" t="s">
        <v>6</v>
      </c>
      <c r="AS11" s="7" t="s">
        <v>7</v>
      </c>
      <c r="AT11" s="3" t="s">
        <v>6</v>
      </c>
      <c r="AU11" s="7" t="s">
        <v>7</v>
      </c>
      <c r="AV11" s="3" t="s">
        <v>6</v>
      </c>
      <c r="AW11" s="7" t="s">
        <v>7</v>
      </c>
      <c r="AX11" s="3" t="s">
        <v>6</v>
      </c>
      <c r="AY11" s="7" t="s">
        <v>7</v>
      </c>
      <c r="AZ11" s="3" t="s">
        <v>6</v>
      </c>
      <c r="BA11" s="7" t="s">
        <v>7</v>
      </c>
      <c r="BB11" s="3" t="s">
        <v>6</v>
      </c>
      <c r="BC11" s="7" t="s">
        <v>7</v>
      </c>
      <c r="BD11" s="5" t="s">
        <v>6</v>
      </c>
      <c r="BE11" s="8" t="s">
        <v>7</v>
      </c>
      <c r="BF11" s="5" t="s">
        <v>6</v>
      </c>
      <c r="BG11" s="8" t="s">
        <v>7</v>
      </c>
      <c r="BH11" s="3" t="s">
        <v>6</v>
      </c>
      <c r="BI11" s="8" t="s">
        <v>7</v>
      </c>
      <c r="BJ11" s="3" t="s">
        <v>6</v>
      </c>
      <c r="BK11" s="7" t="s">
        <v>7</v>
      </c>
      <c r="BL11" s="3" t="s">
        <v>6</v>
      </c>
      <c r="BM11" s="7" t="s">
        <v>7</v>
      </c>
      <c r="BN11" s="3" t="s">
        <v>6</v>
      </c>
      <c r="BO11" s="7" t="s">
        <v>7</v>
      </c>
      <c r="BP11" s="3" t="s">
        <v>6</v>
      </c>
      <c r="BQ11" s="7" t="s">
        <v>7</v>
      </c>
      <c r="BR11" s="3" t="s">
        <v>6</v>
      </c>
      <c r="BS11" s="7" t="s">
        <v>7</v>
      </c>
      <c r="BT11" s="3" t="s">
        <v>6</v>
      </c>
      <c r="BU11" s="7" t="s">
        <v>7</v>
      </c>
      <c r="BV11" s="3" t="s">
        <v>6</v>
      </c>
      <c r="BW11" s="7" t="s">
        <v>7</v>
      </c>
      <c r="BX11" s="3" t="s">
        <v>6</v>
      </c>
      <c r="BY11" s="7" t="s">
        <v>7</v>
      </c>
      <c r="BZ11" s="3" t="s">
        <v>6</v>
      </c>
      <c r="CA11" s="7" t="s">
        <v>7</v>
      </c>
      <c r="CB11" s="3" t="s">
        <v>6</v>
      </c>
      <c r="CC11" s="7" t="s">
        <v>7</v>
      </c>
      <c r="CD11" s="3" t="s">
        <v>6</v>
      </c>
      <c r="CE11" s="7" t="s">
        <v>7</v>
      </c>
      <c r="CF11" s="3" t="s">
        <v>6</v>
      </c>
      <c r="CG11" s="7" t="s">
        <v>7</v>
      </c>
      <c r="CH11" s="3" t="s">
        <v>6</v>
      </c>
      <c r="CI11" s="140" t="s">
        <v>7</v>
      </c>
      <c r="CJ11" s="994"/>
      <c r="CK11" s="994"/>
      <c r="CL11" s="12"/>
      <c r="CM11" s="12"/>
    </row>
    <row r="12" spans="1:91" ht="12.75" customHeight="1" thickBot="1">
      <c r="A12" s="295"/>
      <c r="B12" s="996" t="s">
        <v>39</v>
      </c>
      <c r="C12" s="997"/>
      <c r="D12" s="997"/>
      <c r="E12" s="998"/>
      <c r="F12" s="160"/>
      <c r="G12" s="5"/>
      <c r="H12" s="5"/>
      <c r="I12" s="8"/>
      <c r="J12" s="5"/>
      <c r="K12" s="8"/>
      <c r="L12" s="5"/>
      <c r="M12" s="8"/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8"/>
      <c r="Z12" s="8"/>
      <c r="AA12" s="8"/>
      <c r="AB12" s="5"/>
      <c r="AC12" s="8"/>
      <c r="AD12" s="5"/>
      <c r="AE12" s="8"/>
      <c r="AF12" s="5"/>
      <c r="AG12" s="8"/>
      <c r="AH12" s="5"/>
      <c r="AI12" s="8"/>
      <c r="AJ12" s="5"/>
      <c r="AK12" s="8"/>
      <c r="AL12" s="5"/>
      <c r="AM12" s="8"/>
      <c r="AN12" s="5"/>
      <c r="AO12" s="8"/>
      <c r="AP12" s="5"/>
      <c r="AQ12" s="8"/>
      <c r="AR12" s="5"/>
      <c r="AS12" s="8"/>
      <c r="AT12" s="5"/>
      <c r="AU12" s="8"/>
      <c r="AV12" s="5"/>
      <c r="AW12" s="8"/>
      <c r="AX12" s="8"/>
      <c r="AY12" s="8"/>
      <c r="AZ12" s="8"/>
      <c r="BA12" s="8"/>
      <c r="BB12" s="8"/>
      <c r="BC12" s="8"/>
      <c r="BD12" s="5"/>
      <c r="BE12" s="8"/>
      <c r="BF12" s="5"/>
      <c r="BG12" s="8"/>
      <c r="BH12" s="5"/>
      <c r="BI12" s="8"/>
      <c r="BJ12" s="5"/>
      <c r="BK12" s="8"/>
      <c r="BL12" s="5"/>
      <c r="BM12" s="8"/>
      <c r="BN12" s="5"/>
      <c r="BO12" s="8"/>
      <c r="BP12" s="5"/>
      <c r="BQ12" s="8"/>
      <c r="BR12" s="5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139"/>
      <c r="CK12" s="97"/>
      <c r="CL12" s="12"/>
      <c r="CM12" s="12"/>
    </row>
    <row r="13" spans="1:89" ht="15.75" customHeight="1">
      <c r="A13" s="290">
        <v>1</v>
      </c>
      <c r="B13" s="871" t="s">
        <v>305</v>
      </c>
      <c r="C13" s="872"/>
      <c r="D13" s="872"/>
      <c r="E13" s="873"/>
      <c r="F13" s="78" t="s">
        <v>41</v>
      </c>
      <c r="G13" s="78">
        <v>2350</v>
      </c>
      <c r="H13" s="5"/>
      <c r="I13" s="8">
        <f>G13*H13</f>
        <v>0</v>
      </c>
      <c r="J13" s="5"/>
      <c r="K13" s="8">
        <f>G13*J13</f>
        <v>0</v>
      </c>
      <c r="L13" s="5"/>
      <c r="M13" s="8">
        <f>G13*L13</f>
        <v>0</v>
      </c>
      <c r="N13" s="5"/>
      <c r="O13" s="8">
        <f>G13*N13</f>
        <v>0</v>
      </c>
      <c r="P13" s="5"/>
      <c r="Q13" s="8">
        <f>G13*P13</f>
        <v>0</v>
      </c>
      <c r="R13" s="5"/>
      <c r="S13" s="8">
        <f>G13*R13</f>
        <v>0</v>
      </c>
      <c r="T13" s="5"/>
      <c r="U13" s="8">
        <f>G13*T13</f>
        <v>0</v>
      </c>
      <c r="V13" s="5"/>
      <c r="W13" s="8">
        <f>G13*V13</f>
        <v>0</v>
      </c>
      <c r="X13" s="5"/>
      <c r="Y13" s="8">
        <f>G13*X13</f>
        <v>0</v>
      </c>
      <c r="Z13" s="8"/>
      <c r="AA13" s="8">
        <f aca="true" t="shared" si="0" ref="AA13:AA67">G13*Z13</f>
        <v>0</v>
      </c>
      <c r="AB13" s="5"/>
      <c r="AC13" s="8">
        <f aca="true" t="shared" si="1" ref="AC13:AC68">G13*AB13</f>
        <v>0</v>
      </c>
      <c r="AD13" s="5"/>
      <c r="AE13" s="8">
        <f aca="true" t="shared" si="2" ref="AE13:AE68">G13*AD13</f>
        <v>0</v>
      </c>
      <c r="AF13" s="5"/>
      <c r="AG13" s="8">
        <f aca="true" t="shared" si="3" ref="AG13:AG67">G13*AF13</f>
        <v>0</v>
      </c>
      <c r="AH13" s="5"/>
      <c r="AI13" s="8">
        <f aca="true" t="shared" si="4" ref="AI13:AI68">G13*AH13</f>
        <v>0</v>
      </c>
      <c r="AJ13" s="5"/>
      <c r="AK13" s="8">
        <f aca="true" t="shared" si="5" ref="AK13:AK67">G13*AJ13</f>
        <v>0</v>
      </c>
      <c r="AL13" s="5"/>
      <c r="AM13" s="8">
        <f aca="true" t="shared" si="6" ref="AM13:AM67">G13*AL13</f>
        <v>0</v>
      </c>
      <c r="AN13" s="8"/>
      <c r="AO13" s="8">
        <f aca="true" t="shared" si="7" ref="AO13:AO68">G13*AN13</f>
        <v>0</v>
      </c>
      <c r="AP13" s="8"/>
      <c r="AQ13" s="8">
        <f aca="true" t="shared" si="8" ref="AQ13:AQ68">G13*AP13</f>
        <v>0</v>
      </c>
      <c r="AR13" s="8"/>
      <c r="AS13" s="8">
        <f aca="true" t="shared" si="9" ref="AS13:AS68">G13*AR13</f>
        <v>0</v>
      </c>
      <c r="AT13" s="8"/>
      <c r="AU13" s="8">
        <f aca="true" t="shared" si="10" ref="AU13:AU68">G13*AT13</f>
        <v>0</v>
      </c>
      <c r="AV13" s="8"/>
      <c r="AW13" s="8">
        <f aca="true" t="shared" si="11" ref="AW13:AW67">G13*AV13</f>
        <v>0</v>
      </c>
      <c r="AX13" s="8"/>
      <c r="AY13" s="8">
        <f aca="true" t="shared" si="12" ref="AY13:AY68">G13*AX13</f>
        <v>0</v>
      </c>
      <c r="AZ13" s="8"/>
      <c r="BA13" s="8">
        <f aca="true" t="shared" si="13" ref="BA13:BA68">G13*AZ13</f>
        <v>0</v>
      </c>
      <c r="BB13" s="8"/>
      <c r="BC13" s="8">
        <f aca="true" t="shared" si="14" ref="BC13:BC68">G13*BB13</f>
        <v>0</v>
      </c>
      <c r="BD13" s="8"/>
      <c r="BE13" s="8">
        <f aca="true" t="shared" si="15" ref="BE13:BE67">G13*BD13</f>
        <v>0</v>
      </c>
      <c r="BF13" s="8"/>
      <c r="BG13" s="8">
        <f aca="true" t="shared" si="16" ref="BG13:BG68">G13*BF13</f>
        <v>0</v>
      </c>
      <c r="BH13" s="8"/>
      <c r="BI13" s="8">
        <f aca="true" t="shared" si="17" ref="BI13:BI68">G13*BH13</f>
        <v>0</v>
      </c>
      <c r="BJ13" s="8"/>
      <c r="BK13" s="8">
        <f aca="true" t="shared" si="18" ref="BK13:BK68">G13*BJ13</f>
        <v>0</v>
      </c>
      <c r="BL13" s="5"/>
      <c r="BM13" s="8">
        <f aca="true" t="shared" si="19" ref="BM13:BM68">G13*BL13</f>
        <v>0</v>
      </c>
      <c r="BN13" s="5"/>
      <c r="BO13" s="8">
        <f aca="true" t="shared" si="20" ref="BO13:BO68">G13*BN13</f>
        <v>0</v>
      </c>
      <c r="BP13" s="5"/>
      <c r="BQ13" s="8">
        <f aca="true" t="shared" si="21" ref="BQ13:BQ68">G13*BP13</f>
        <v>0</v>
      </c>
      <c r="BR13" s="5"/>
      <c r="BS13" s="8">
        <f aca="true" t="shared" si="22" ref="BS13:BS68">G13*BR13</f>
        <v>0</v>
      </c>
      <c r="BT13" s="8"/>
      <c r="BU13" s="8">
        <f aca="true" t="shared" si="23" ref="BU13:BU68">G13*BT13</f>
        <v>0</v>
      </c>
      <c r="BV13" s="8"/>
      <c r="BW13" s="8">
        <f aca="true" t="shared" si="24" ref="BW13:BW68">G13*BV13</f>
        <v>0</v>
      </c>
      <c r="BX13" s="8"/>
      <c r="BY13" s="8">
        <f aca="true" t="shared" si="25" ref="BY13:BY68">G13*BX13</f>
        <v>0</v>
      </c>
      <c r="BZ13" s="127"/>
      <c r="CA13" s="8">
        <f aca="true" t="shared" si="26" ref="CA13:CA68">G13*BZ13</f>
        <v>0</v>
      </c>
      <c r="CB13" s="8"/>
      <c r="CC13" s="8">
        <f aca="true" t="shared" si="27" ref="CC13:CC68">G13*CB13</f>
        <v>0</v>
      </c>
      <c r="CD13" s="8"/>
      <c r="CE13" s="8">
        <f aca="true" t="shared" si="28" ref="CE13:CE67">G13*CD13</f>
        <v>0</v>
      </c>
      <c r="CF13" s="8"/>
      <c r="CG13" s="8">
        <f aca="true" t="shared" si="29" ref="CG13:CG68">G13*CF13</f>
        <v>0</v>
      </c>
      <c r="CH13" s="5"/>
      <c r="CI13" s="8">
        <f aca="true" t="shared" si="30" ref="CI13:CI67">G13*CH13</f>
        <v>0</v>
      </c>
      <c r="CJ13" s="8">
        <f>H13+J13+L13+N13+P13+R13+T13+V13+X13+Z13+AB13+AD13+AF13+AH13+AJ13+AL13+AN13+AP13+AR13+AT13+AV13+AX13+AZ13+BB13+BD13+BF13+BH13+BJ13+BL13+BN13+BP13+BR13+BT13+BV13+BX13+BZ13+CB13+CD13+CF13+CH13</f>
        <v>0</v>
      </c>
      <c r="CK13" s="8">
        <f>I13+K13+M13+O13+Q13+S13+U13+W13+Y13+AA13+AC13+AE13+AG13+AI13+AK13+AM13+AO13+AQ13+AS13+AU13+AW13+AY13+BA13+BC13+BE13+BG13+BI13+BK13+BM13+BO13+BQ13+BS13+BU13+BW13+BY13+CA13+CC13+CE13+CG13+CI13</f>
        <v>0</v>
      </c>
    </row>
    <row r="14" spans="1:89" ht="15" customHeight="1">
      <c r="A14" s="153">
        <v>2</v>
      </c>
      <c r="B14" s="954" t="s">
        <v>90</v>
      </c>
      <c r="C14" s="955"/>
      <c r="D14" s="955"/>
      <c r="E14" s="956"/>
      <c r="F14" s="78" t="s">
        <v>40</v>
      </c>
      <c r="G14" s="78">
        <v>9500</v>
      </c>
      <c r="H14" s="5"/>
      <c r="I14" s="8">
        <f aca="true" t="shared" si="31" ref="I14:I67">G14*H14</f>
        <v>0</v>
      </c>
      <c r="J14" s="5"/>
      <c r="K14" s="8">
        <f aca="true" t="shared" si="32" ref="K14:K68">G14*J14</f>
        <v>0</v>
      </c>
      <c r="L14" s="5"/>
      <c r="M14" s="8">
        <f aca="true" t="shared" si="33" ref="M14:M67">G14*L14</f>
        <v>0</v>
      </c>
      <c r="N14" s="5"/>
      <c r="O14" s="8">
        <f aca="true" t="shared" si="34" ref="O14:O67">G14*N14</f>
        <v>0</v>
      </c>
      <c r="P14" s="5"/>
      <c r="Q14" s="8">
        <f aca="true" t="shared" si="35" ref="Q14:Q67">G14*P14</f>
        <v>0</v>
      </c>
      <c r="R14" s="5"/>
      <c r="S14" s="8">
        <f aca="true" t="shared" si="36" ref="S14:S67">G14*R14</f>
        <v>0</v>
      </c>
      <c r="T14" s="5"/>
      <c r="U14" s="8">
        <f aca="true" t="shared" si="37" ref="U14:U68">G14*T14</f>
        <v>0</v>
      </c>
      <c r="V14" s="5"/>
      <c r="W14" s="8">
        <f aca="true" t="shared" si="38" ref="W14:W68">G14*V14</f>
        <v>0</v>
      </c>
      <c r="X14" s="5"/>
      <c r="Y14" s="8">
        <f aca="true" t="shared" si="39" ref="Y14:Y68">G14*X14</f>
        <v>0</v>
      </c>
      <c r="Z14" s="5"/>
      <c r="AA14" s="8">
        <f t="shared" si="0"/>
        <v>0</v>
      </c>
      <c r="AB14" s="5"/>
      <c r="AC14" s="8">
        <f t="shared" si="1"/>
        <v>0</v>
      </c>
      <c r="AD14" s="5"/>
      <c r="AE14" s="8">
        <f t="shared" si="2"/>
        <v>0</v>
      </c>
      <c r="AF14" s="5"/>
      <c r="AG14" s="8">
        <f t="shared" si="3"/>
        <v>0</v>
      </c>
      <c r="AH14" s="5"/>
      <c r="AI14" s="8">
        <f t="shared" si="4"/>
        <v>0</v>
      </c>
      <c r="AJ14" s="5"/>
      <c r="AK14" s="8">
        <f t="shared" si="5"/>
        <v>0</v>
      </c>
      <c r="AL14" s="5"/>
      <c r="AM14" s="8">
        <f t="shared" si="6"/>
        <v>0</v>
      </c>
      <c r="AN14" s="5"/>
      <c r="AO14" s="8">
        <f t="shared" si="7"/>
        <v>0</v>
      </c>
      <c r="AP14" s="5"/>
      <c r="AQ14" s="8">
        <f t="shared" si="8"/>
        <v>0</v>
      </c>
      <c r="AR14" s="5"/>
      <c r="AS14" s="8">
        <f t="shared" si="9"/>
        <v>0</v>
      </c>
      <c r="AT14" s="5"/>
      <c r="AU14" s="8">
        <f t="shared" si="10"/>
        <v>0</v>
      </c>
      <c r="AV14" s="5"/>
      <c r="AW14" s="8">
        <f t="shared" si="11"/>
        <v>0</v>
      </c>
      <c r="AX14" s="5"/>
      <c r="AY14" s="8">
        <f t="shared" si="12"/>
        <v>0</v>
      </c>
      <c r="AZ14" s="5"/>
      <c r="BA14" s="8">
        <f t="shared" si="13"/>
        <v>0</v>
      </c>
      <c r="BB14" s="5"/>
      <c r="BC14" s="8">
        <f t="shared" si="14"/>
        <v>0</v>
      </c>
      <c r="BD14" s="5"/>
      <c r="BE14" s="8">
        <f t="shared" si="15"/>
        <v>0</v>
      </c>
      <c r="BF14" s="5"/>
      <c r="BG14" s="8">
        <f t="shared" si="16"/>
        <v>0</v>
      </c>
      <c r="BH14" s="5"/>
      <c r="BI14" s="8">
        <f t="shared" si="17"/>
        <v>0</v>
      </c>
      <c r="BJ14" s="5"/>
      <c r="BK14" s="8">
        <f t="shared" si="18"/>
        <v>0</v>
      </c>
      <c r="BL14" s="5"/>
      <c r="BM14" s="8">
        <f t="shared" si="19"/>
        <v>0</v>
      </c>
      <c r="BN14" s="5"/>
      <c r="BO14" s="8">
        <f t="shared" si="20"/>
        <v>0</v>
      </c>
      <c r="BP14" s="5"/>
      <c r="BQ14" s="8">
        <f t="shared" si="21"/>
        <v>0</v>
      </c>
      <c r="BR14" s="5"/>
      <c r="BS14" s="8">
        <f t="shared" si="22"/>
        <v>0</v>
      </c>
      <c r="BT14" s="5"/>
      <c r="BU14" s="8">
        <f t="shared" si="23"/>
        <v>0</v>
      </c>
      <c r="BV14" s="5"/>
      <c r="BW14" s="8">
        <f t="shared" si="24"/>
        <v>0</v>
      </c>
      <c r="BX14" s="5"/>
      <c r="BY14" s="8">
        <f t="shared" si="25"/>
        <v>0</v>
      </c>
      <c r="BZ14" s="124"/>
      <c r="CA14" s="8">
        <f t="shared" si="26"/>
        <v>0</v>
      </c>
      <c r="CB14" s="5"/>
      <c r="CC14" s="8">
        <f t="shared" si="27"/>
        <v>0</v>
      </c>
      <c r="CD14" s="5"/>
      <c r="CE14" s="8">
        <f t="shared" si="28"/>
        <v>0</v>
      </c>
      <c r="CF14" s="5"/>
      <c r="CG14" s="8">
        <f t="shared" si="29"/>
        <v>0</v>
      </c>
      <c r="CH14" s="5"/>
      <c r="CI14" s="8">
        <f t="shared" si="30"/>
        <v>0</v>
      </c>
      <c r="CJ14" s="8">
        <f aca="true" t="shared" si="40" ref="CJ14:CJ71">H14+J14+L14+N14+P14+R14+T14+V14+X14+Z14+AB14+AD14+AF14+AH14+AJ14+AL14+AN14+AP14+AR14+AT14+AV14+AX14+AZ14+BB14+BD14+BF14+BH14+BJ14+BL14+BN14+BP14+BR14+BT14+BV14+BX14+BZ14+CB14+CD14+CF14+CH14</f>
        <v>0</v>
      </c>
      <c r="CK14" s="8">
        <f aca="true" t="shared" si="41" ref="CK14:CK71">I14+K14+M14+O14+Q14+S14+U14+W14+Y14+AA14+AC14+AE14+AG14+AI14+AK14+AM14+AO14+AQ14+AS14+AU14+AW14+AY14+BA14+BC14+BE14+BG14+BI14+BK14+BM14+BO14+BQ14+BS14+BU14+BW14+BY14+CA14+CC14+CE14+CG14+CI14</f>
        <v>0</v>
      </c>
    </row>
    <row r="15" spans="1:89" ht="15" customHeight="1">
      <c r="A15" s="153">
        <v>3</v>
      </c>
      <c r="B15" s="871" t="s">
        <v>143</v>
      </c>
      <c r="C15" s="872"/>
      <c r="D15" s="872"/>
      <c r="E15" s="873"/>
      <c r="F15" s="78" t="s">
        <v>41</v>
      </c>
      <c r="G15" s="78">
        <v>350</v>
      </c>
      <c r="H15" s="5"/>
      <c r="I15" s="8">
        <f t="shared" si="31"/>
        <v>0</v>
      </c>
      <c r="J15" s="5"/>
      <c r="K15" s="8">
        <f t="shared" si="32"/>
        <v>0</v>
      </c>
      <c r="L15" s="5"/>
      <c r="M15" s="8">
        <f t="shared" si="33"/>
        <v>0</v>
      </c>
      <c r="N15" s="5"/>
      <c r="O15" s="8">
        <f t="shared" si="34"/>
        <v>0</v>
      </c>
      <c r="P15" s="5"/>
      <c r="Q15" s="8">
        <f t="shared" si="35"/>
        <v>0</v>
      </c>
      <c r="R15" s="5"/>
      <c r="S15" s="8">
        <f t="shared" si="36"/>
        <v>0</v>
      </c>
      <c r="T15" s="5"/>
      <c r="U15" s="8">
        <f t="shared" si="37"/>
        <v>0</v>
      </c>
      <c r="V15" s="5"/>
      <c r="W15" s="8">
        <f t="shared" si="38"/>
        <v>0</v>
      </c>
      <c r="X15" s="5"/>
      <c r="Y15" s="8">
        <f t="shared" si="39"/>
        <v>0</v>
      </c>
      <c r="Z15" s="5"/>
      <c r="AA15" s="8">
        <f t="shared" si="0"/>
        <v>0</v>
      </c>
      <c r="AB15" s="5"/>
      <c r="AC15" s="8">
        <f t="shared" si="1"/>
        <v>0</v>
      </c>
      <c r="AD15" s="5"/>
      <c r="AE15" s="8">
        <f t="shared" si="2"/>
        <v>0</v>
      </c>
      <c r="AF15" s="5"/>
      <c r="AG15" s="8">
        <f t="shared" si="3"/>
        <v>0</v>
      </c>
      <c r="AH15" s="5"/>
      <c r="AI15" s="8">
        <f t="shared" si="4"/>
        <v>0</v>
      </c>
      <c r="AJ15" s="5"/>
      <c r="AK15" s="8">
        <f t="shared" si="5"/>
        <v>0</v>
      </c>
      <c r="AL15" s="5"/>
      <c r="AM15" s="8">
        <f t="shared" si="6"/>
        <v>0</v>
      </c>
      <c r="AN15" s="5"/>
      <c r="AO15" s="8">
        <f t="shared" si="7"/>
        <v>0</v>
      </c>
      <c r="AP15" s="5"/>
      <c r="AQ15" s="8">
        <f t="shared" si="8"/>
        <v>0</v>
      </c>
      <c r="AR15" s="5"/>
      <c r="AS15" s="8">
        <f t="shared" si="9"/>
        <v>0</v>
      </c>
      <c r="AT15" s="5"/>
      <c r="AU15" s="8">
        <f t="shared" si="10"/>
        <v>0</v>
      </c>
      <c r="AV15" s="5"/>
      <c r="AW15" s="8">
        <f t="shared" si="11"/>
        <v>0</v>
      </c>
      <c r="AX15" s="5"/>
      <c r="AY15" s="8">
        <f t="shared" si="12"/>
        <v>0</v>
      </c>
      <c r="AZ15" s="5"/>
      <c r="BA15" s="8">
        <f t="shared" si="13"/>
        <v>0</v>
      </c>
      <c r="BB15" s="5"/>
      <c r="BC15" s="8">
        <f t="shared" si="14"/>
        <v>0</v>
      </c>
      <c r="BD15" s="5"/>
      <c r="BE15" s="8">
        <f t="shared" si="15"/>
        <v>0</v>
      </c>
      <c r="BF15" s="5"/>
      <c r="BG15" s="8">
        <f t="shared" si="16"/>
        <v>0</v>
      </c>
      <c r="BH15" s="5"/>
      <c r="BI15" s="8">
        <f t="shared" si="17"/>
        <v>0</v>
      </c>
      <c r="BJ15" s="5"/>
      <c r="BK15" s="8">
        <f t="shared" si="18"/>
        <v>0</v>
      </c>
      <c r="BL15" s="5"/>
      <c r="BM15" s="8">
        <f t="shared" si="19"/>
        <v>0</v>
      </c>
      <c r="BN15" s="5"/>
      <c r="BO15" s="8">
        <f t="shared" si="20"/>
        <v>0</v>
      </c>
      <c r="BP15" s="5"/>
      <c r="BQ15" s="8">
        <f t="shared" si="21"/>
        <v>0</v>
      </c>
      <c r="BR15" s="5"/>
      <c r="BS15" s="8">
        <f t="shared" si="22"/>
        <v>0</v>
      </c>
      <c r="BT15" s="5"/>
      <c r="BU15" s="8">
        <f t="shared" si="23"/>
        <v>0</v>
      </c>
      <c r="BV15" s="5"/>
      <c r="BW15" s="8">
        <f t="shared" si="24"/>
        <v>0</v>
      </c>
      <c r="BX15" s="5"/>
      <c r="BY15" s="8">
        <f t="shared" si="25"/>
        <v>0</v>
      </c>
      <c r="BZ15" s="124"/>
      <c r="CA15" s="8">
        <f t="shared" si="26"/>
        <v>0</v>
      </c>
      <c r="CB15" s="5"/>
      <c r="CC15" s="8">
        <f t="shared" si="27"/>
        <v>0</v>
      </c>
      <c r="CD15" s="5"/>
      <c r="CE15" s="8">
        <f t="shared" si="28"/>
        <v>0</v>
      </c>
      <c r="CF15" s="5"/>
      <c r="CG15" s="8">
        <f t="shared" si="29"/>
        <v>0</v>
      </c>
      <c r="CH15" s="5"/>
      <c r="CI15" s="8">
        <f t="shared" si="30"/>
        <v>0</v>
      </c>
      <c r="CJ15" s="8">
        <f t="shared" si="40"/>
        <v>0</v>
      </c>
      <c r="CK15" s="8">
        <f t="shared" si="41"/>
        <v>0</v>
      </c>
    </row>
    <row r="16" spans="1:95" ht="15" customHeight="1">
      <c r="A16" s="153">
        <v>4</v>
      </c>
      <c r="B16" s="871" t="s">
        <v>352</v>
      </c>
      <c r="C16" s="872"/>
      <c r="D16" s="872"/>
      <c r="E16" s="873"/>
      <c r="F16" s="78" t="s">
        <v>41</v>
      </c>
      <c r="G16" s="78">
        <v>1600</v>
      </c>
      <c r="H16" s="5"/>
      <c r="I16" s="8">
        <f t="shared" si="31"/>
        <v>0</v>
      </c>
      <c r="J16" s="5"/>
      <c r="K16" s="8">
        <f t="shared" si="32"/>
        <v>0</v>
      </c>
      <c r="L16" s="5"/>
      <c r="M16" s="8">
        <f t="shared" si="33"/>
        <v>0</v>
      </c>
      <c r="N16" s="5"/>
      <c r="O16" s="8">
        <f t="shared" si="34"/>
        <v>0</v>
      </c>
      <c r="P16" s="5"/>
      <c r="Q16" s="8">
        <f t="shared" si="35"/>
        <v>0</v>
      </c>
      <c r="R16" s="5"/>
      <c r="S16" s="8">
        <f t="shared" si="36"/>
        <v>0</v>
      </c>
      <c r="T16" s="5"/>
      <c r="U16" s="8">
        <f t="shared" si="37"/>
        <v>0</v>
      </c>
      <c r="V16" s="5"/>
      <c r="W16" s="8">
        <f t="shared" si="38"/>
        <v>0</v>
      </c>
      <c r="X16" s="5"/>
      <c r="Y16" s="8">
        <f t="shared" si="39"/>
        <v>0</v>
      </c>
      <c r="Z16" s="5"/>
      <c r="AA16" s="8">
        <f t="shared" si="0"/>
        <v>0</v>
      </c>
      <c r="AB16" s="5"/>
      <c r="AC16" s="8">
        <f t="shared" si="1"/>
        <v>0</v>
      </c>
      <c r="AD16" s="5"/>
      <c r="AE16" s="8">
        <f t="shared" si="2"/>
        <v>0</v>
      </c>
      <c r="AF16" s="5"/>
      <c r="AG16" s="8">
        <f t="shared" si="3"/>
        <v>0</v>
      </c>
      <c r="AH16" s="656">
        <f>133*0</f>
        <v>0</v>
      </c>
      <c r="AI16" s="655">
        <f t="shared" si="4"/>
        <v>0</v>
      </c>
      <c r="AJ16" s="5"/>
      <c r="AK16" s="8">
        <f t="shared" si="5"/>
        <v>0</v>
      </c>
      <c r="AL16" s="5"/>
      <c r="AM16" s="8">
        <f t="shared" si="6"/>
        <v>0</v>
      </c>
      <c r="AN16" s="5"/>
      <c r="AO16" s="8">
        <f t="shared" si="7"/>
        <v>0</v>
      </c>
      <c r="AP16" s="5"/>
      <c r="AQ16" s="8">
        <f t="shared" si="8"/>
        <v>0</v>
      </c>
      <c r="AR16" s="5"/>
      <c r="AS16" s="8">
        <f t="shared" si="9"/>
        <v>0</v>
      </c>
      <c r="AT16" s="5"/>
      <c r="AU16" s="8">
        <f t="shared" si="10"/>
        <v>0</v>
      </c>
      <c r="AV16" s="5"/>
      <c r="AW16" s="8">
        <f t="shared" si="11"/>
        <v>0</v>
      </c>
      <c r="AX16" s="5"/>
      <c r="AY16" s="8">
        <f t="shared" si="12"/>
        <v>0</v>
      </c>
      <c r="AZ16" s="5"/>
      <c r="BA16" s="8">
        <f t="shared" si="13"/>
        <v>0</v>
      </c>
      <c r="BB16" s="5"/>
      <c r="BC16" s="8">
        <f t="shared" si="14"/>
        <v>0</v>
      </c>
      <c r="BD16" s="5"/>
      <c r="BE16" s="8">
        <f t="shared" si="15"/>
        <v>0</v>
      </c>
      <c r="BF16" s="5"/>
      <c r="BG16" s="8">
        <f t="shared" si="16"/>
        <v>0</v>
      </c>
      <c r="BH16" s="5"/>
      <c r="BI16" s="8">
        <f t="shared" si="17"/>
        <v>0</v>
      </c>
      <c r="BJ16" s="5"/>
      <c r="BK16" s="8">
        <f t="shared" si="18"/>
        <v>0</v>
      </c>
      <c r="BL16" s="5"/>
      <c r="BM16" s="8">
        <f t="shared" si="19"/>
        <v>0</v>
      </c>
      <c r="BN16" s="5"/>
      <c r="BO16" s="8">
        <f t="shared" si="20"/>
        <v>0</v>
      </c>
      <c r="BP16" s="5"/>
      <c r="BQ16" s="8">
        <f t="shared" si="21"/>
        <v>0</v>
      </c>
      <c r="BR16" s="5"/>
      <c r="BS16" s="8">
        <f t="shared" si="22"/>
        <v>0</v>
      </c>
      <c r="BT16" s="5"/>
      <c r="BU16" s="8">
        <f t="shared" si="23"/>
        <v>0</v>
      </c>
      <c r="BV16" s="5"/>
      <c r="BW16" s="8">
        <f t="shared" si="24"/>
        <v>0</v>
      </c>
      <c r="BX16" s="5"/>
      <c r="BY16" s="8">
        <f t="shared" si="25"/>
        <v>0</v>
      </c>
      <c r="BZ16" s="124"/>
      <c r="CA16" s="8">
        <f t="shared" si="26"/>
        <v>0</v>
      </c>
      <c r="CB16" s="5"/>
      <c r="CC16" s="8">
        <f t="shared" si="27"/>
        <v>0</v>
      </c>
      <c r="CD16" s="5"/>
      <c r="CE16" s="8">
        <f t="shared" si="28"/>
        <v>0</v>
      </c>
      <c r="CF16" s="5"/>
      <c r="CG16" s="8">
        <f t="shared" si="29"/>
        <v>0</v>
      </c>
      <c r="CH16" s="5"/>
      <c r="CI16" s="8">
        <f t="shared" si="30"/>
        <v>0</v>
      </c>
      <c r="CJ16" s="8">
        <f t="shared" si="40"/>
        <v>0</v>
      </c>
      <c r="CK16" s="8">
        <f t="shared" si="41"/>
        <v>0</v>
      </c>
      <c r="CL16" s="128"/>
      <c r="CM16" s="128"/>
      <c r="CN16" s="128"/>
      <c r="CO16" s="128"/>
      <c r="CP16" s="128"/>
      <c r="CQ16" s="128"/>
    </row>
    <row r="17" spans="1:95" ht="14.25" customHeight="1">
      <c r="A17" s="153">
        <v>5</v>
      </c>
      <c r="B17" s="871" t="s">
        <v>304</v>
      </c>
      <c r="C17" s="872"/>
      <c r="D17" s="872"/>
      <c r="E17" s="873"/>
      <c r="F17" s="78" t="s">
        <v>91</v>
      </c>
      <c r="G17" s="78">
        <v>1550</v>
      </c>
      <c r="H17" s="5"/>
      <c r="I17" s="8">
        <f t="shared" si="31"/>
        <v>0</v>
      </c>
      <c r="J17" s="5"/>
      <c r="K17" s="8">
        <f t="shared" si="32"/>
        <v>0</v>
      </c>
      <c r="L17" s="5"/>
      <c r="M17" s="8">
        <f t="shared" si="33"/>
        <v>0</v>
      </c>
      <c r="N17" s="5"/>
      <c r="O17" s="8">
        <f t="shared" si="34"/>
        <v>0</v>
      </c>
      <c r="P17" s="5"/>
      <c r="Q17" s="8">
        <f t="shared" si="35"/>
        <v>0</v>
      </c>
      <c r="R17" s="5"/>
      <c r="S17" s="8">
        <f t="shared" si="36"/>
        <v>0</v>
      </c>
      <c r="T17" s="5"/>
      <c r="U17" s="8">
        <f t="shared" si="37"/>
        <v>0</v>
      </c>
      <c r="V17" s="5"/>
      <c r="W17" s="8">
        <f t="shared" si="38"/>
        <v>0</v>
      </c>
      <c r="X17" s="5"/>
      <c r="Y17" s="8">
        <f t="shared" si="39"/>
        <v>0</v>
      </c>
      <c r="Z17" s="5"/>
      <c r="AA17" s="8">
        <f t="shared" si="0"/>
        <v>0</v>
      </c>
      <c r="AB17" s="5"/>
      <c r="AC17" s="8">
        <f t="shared" si="1"/>
        <v>0</v>
      </c>
      <c r="AD17" s="5"/>
      <c r="AE17" s="8">
        <f t="shared" si="2"/>
        <v>0</v>
      </c>
      <c r="AF17" s="5"/>
      <c r="AG17" s="8">
        <f t="shared" si="3"/>
        <v>0</v>
      </c>
      <c r="AH17" s="5"/>
      <c r="AI17" s="8">
        <f t="shared" si="4"/>
        <v>0</v>
      </c>
      <c r="AJ17" s="5"/>
      <c r="AK17" s="8">
        <f t="shared" si="5"/>
        <v>0</v>
      </c>
      <c r="AL17" s="5"/>
      <c r="AM17" s="8">
        <f t="shared" si="6"/>
        <v>0</v>
      </c>
      <c r="AN17" s="662">
        <f>40*0</f>
        <v>0</v>
      </c>
      <c r="AO17" s="664">
        <f t="shared" si="7"/>
        <v>0</v>
      </c>
      <c r="AP17" s="5"/>
      <c r="AQ17" s="8">
        <f t="shared" si="8"/>
        <v>0</v>
      </c>
      <c r="AR17" s="5"/>
      <c r="AS17" s="8">
        <f t="shared" si="9"/>
        <v>0</v>
      </c>
      <c r="AT17" s="5"/>
      <c r="AU17" s="8">
        <f t="shared" si="10"/>
        <v>0</v>
      </c>
      <c r="AV17" s="5"/>
      <c r="AW17" s="8">
        <f t="shared" si="11"/>
        <v>0</v>
      </c>
      <c r="AX17" s="5"/>
      <c r="AY17" s="8">
        <f t="shared" si="12"/>
        <v>0</v>
      </c>
      <c r="AZ17" s="5"/>
      <c r="BA17" s="8">
        <f t="shared" si="13"/>
        <v>0</v>
      </c>
      <c r="BB17" s="5"/>
      <c r="BC17" s="8">
        <f t="shared" si="14"/>
        <v>0</v>
      </c>
      <c r="BD17" s="5"/>
      <c r="BE17" s="8">
        <f t="shared" si="15"/>
        <v>0</v>
      </c>
      <c r="BF17" s="5">
        <v>70</v>
      </c>
      <c r="BG17" s="8">
        <f t="shared" si="16"/>
        <v>108500</v>
      </c>
      <c r="BH17" s="5"/>
      <c r="BI17" s="8">
        <f t="shared" si="17"/>
        <v>0</v>
      </c>
      <c r="BJ17" s="5"/>
      <c r="BK17" s="8">
        <f t="shared" si="18"/>
        <v>0</v>
      </c>
      <c r="BL17" s="5"/>
      <c r="BM17" s="8">
        <f t="shared" si="19"/>
        <v>0</v>
      </c>
      <c r="BN17" s="5"/>
      <c r="BO17" s="8">
        <f t="shared" si="20"/>
        <v>0</v>
      </c>
      <c r="BP17" s="5"/>
      <c r="BQ17" s="8">
        <f t="shared" si="21"/>
        <v>0</v>
      </c>
      <c r="BR17" s="5"/>
      <c r="BS17" s="8">
        <f t="shared" si="22"/>
        <v>0</v>
      </c>
      <c r="BT17" s="5"/>
      <c r="BU17" s="8">
        <f t="shared" si="23"/>
        <v>0</v>
      </c>
      <c r="BV17" s="5"/>
      <c r="BW17" s="8">
        <f t="shared" si="24"/>
        <v>0</v>
      </c>
      <c r="BX17" s="5"/>
      <c r="BY17" s="8">
        <f t="shared" si="25"/>
        <v>0</v>
      </c>
      <c r="BZ17" s="124"/>
      <c r="CA17" s="8">
        <f t="shared" si="26"/>
        <v>0</v>
      </c>
      <c r="CB17" s="5"/>
      <c r="CC17" s="8">
        <f t="shared" si="27"/>
        <v>0</v>
      </c>
      <c r="CD17" s="5"/>
      <c r="CE17" s="8">
        <f t="shared" si="28"/>
        <v>0</v>
      </c>
      <c r="CF17" s="5"/>
      <c r="CG17" s="8">
        <f t="shared" si="29"/>
        <v>0</v>
      </c>
      <c r="CH17" s="5"/>
      <c r="CI17" s="8">
        <f t="shared" si="30"/>
        <v>0</v>
      </c>
      <c r="CJ17" s="8">
        <f t="shared" si="40"/>
        <v>70</v>
      </c>
      <c r="CK17" s="8">
        <f t="shared" si="41"/>
        <v>108500</v>
      </c>
      <c r="CL17" s="128"/>
      <c r="CM17" s="128"/>
      <c r="CN17" s="128"/>
      <c r="CO17" s="128"/>
      <c r="CP17" s="128"/>
      <c r="CQ17" s="128"/>
    </row>
    <row r="18" spans="1:95" ht="14.25" customHeight="1">
      <c r="A18" s="153">
        <v>6</v>
      </c>
      <c r="B18" s="871" t="s">
        <v>309</v>
      </c>
      <c r="C18" s="872"/>
      <c r="D18" s="872"/>
      <c r="E18" s="873"/>
      <c r="F18" s="78" t="s">
        <v>91</v>
      </c>
      <c r="G18" s="78">
        <v>560</v>
      </c>
      <c r="H18" s="5"/>
      <c r="I18" s="8">
        <f t="shared" si="31"/>
        <v>0</v>
      </c>
      <c r="J18" s="5"/>
      <c r="K18" s="8">
        <f t="shared" si="32"/>
        <v>0</v>
      </c>
      <c r="L18" s="5"/>
      <c r="M18" s="8">
        <f t="shared" si="33"/>
        <v>0</v>
      </c>
      <c r="N18" s="5"/>
      <c r="O18" s="8">
        <f t="shared" si="34"/>
        <v>0</v>
      </c>
      <c r="P18" s="5"/>
      <c r="Q18" s="8">
        <f t="shared" si="35"/>
        <v>0</v>
      </c>
      <c r="R18" s="5"/>
      <c r="S18" s="8">
        <f t="shared" si="36"/>
        <v>0</v>
      </c>
      <c r="T18" s="5"/>
      <c r="U18" s="8">
        <f t="shared" si="37"/>
        <v>0</v>
      </c>
      <c r="V18" s="5"/>
      <c r="W18" s="8">
        <f t="shared" si="38"/>
        <v>0</v>
      </c>
      <c r="X18" s="5"/>
      <c r="Y18" s="8">
        <f t="shared" si="39"/>
        <v>0</v>
      </c>
      <c r="Z18" s="5"/>
      <c r="AA18" s="8">
        <f t="shared" si="0"/>
        <v>0</v>
      </c>
      <c r="AB18" s="5"/>
      <c r="AC18" s="8">
        <f t="shared" si="1"/>
        <v>0</v>
      </c>
      <c r="AD18" s="5"/>
      <c r="AE18" s="8">
        <f t="shared" si="2"/>
        <v>0</v>
      </c>
      <c r="AF18" s="5"/>
      <c r="AG18" s="8">
        <f t="shared" si="3"/>
        <v>0</v>
      </c>
      <c r="AH18" s="5"/>
      <c r="AI18" s="8">
        <f t="shared" si="4"/>
        <v>0</v>
      </c>
      <c r="AJ18" s="5"/>
      <c r="AK18" s="8">
        <f t="shared" si="5"/>
        <v>0</v>
      </c>
      <c r="AL18" s="5"/>
      <c r="AM18" s="8">
        <f t="shared" si="6"/>
        <v>0</v>
      </c>
      <c r="AN18" s="5"/>
      <c r="AO18" s="8">
        <f t="shared" si="7"/>
        <v>0</v>
      </c>
      <c r="AP18" s="5"/>
      <c r="AQ18" s="8">
        <f t="shared" si="8"/>
        <v>0</v>
      </c>
      <c r="AR18" s="5"/>
      <c r="AS18" s="8">
        <f t="shared" si="9"/>
        <v>0</v>
      </c>
      <c r="AT18" s="5"/>
      <c r="AU18" s="8">
        <f t="shared" si="10"/>
        <v>0</v>
      </c>
      <c r="AV18" s="5"/>
      <c r="AW18" s="8">
        <f t="shared" si="11"/>
        <v>0</v>
      </c>
      <c r="AX18" s="5"/>
      <c r="AY18" s="8">
        <f t="shared" si="12"/>
        <v>0</v>
      </c>
      <c r="AZ18" s="5"/>
      <c r="BA18" s="8">
        <f t="shared" si="13"/>
        <v>0</v>
      </c>
      <c r="BB18" s="5"/>
      <c r="BC18" s="8">
        <f t="shared" si="14"/>
        <v>0</v>
      </c>
      <c r="BD18" s="5"/>
      <c r="BE18" s="8">
        <f t="shared" si="15"/>
        <v>0</v>
      </c>
      <c r="BF18" s="5"/>
      <c r="BG18" s="8">
        <f t="shared" si="16"/>
        <v>0</v>
      </c>
      <c r="BH18" s="5"/>
      <c r="BI18" s="8">
        <f t="shared" si="17"/>
        <v>0</v>
      </c>
      <c r="BJ18" s="5"/>
      <c r="BK18" s="8">
        <f t="shared" si="18"/>
        <v>0</v>
      </c>
      <c r="BL18" s="5"/>
      <c r="BM18" s="8">
        <f t="shared" si="19"/>
        <v>0</v>
      </c>
      <c r="BN18" s="5"/>
      <c r="BO18" s="8">
        <f t="shared" si="20"/>
        <v>0</v>
      </c>
      <c r="BP18" s="5"/>
      <c r="BQ18" s="8">
        <f t="shared" si="21"/>
        <v>0</v>
      </c>
      <c r="BR18" s="5"/>
      <c r="BS18" s="8">
        <f t="shared" si="22"/>
        <v>0</v>
      </c>
      <c r="BT18" s="5"/>
      <c r="BU18" s="8">
        <f t="shared" si="23"/>
        <v>0</v>
      </c>
      <c r="BV18" s="5"/>
      <c r="BW18" s="8">
        <f t="shared" si="24"/>
        <v>0</v>
      </c>
      <c r="BX18" s="5"/>
      <c r="BY18" s="8">
        <f t="shared" si="25"/>
        <v>0</v>
      </c>
      <c r="BZ18" s="124"/>
      <c r="CA18" s="8">
        <f t="shared" si="26"/>
        <v>0</v>
      </c>
      <c r="CB18" s="5"/>
      <c r="CC18" s="8">
        <f t="shared" si="27"/>
        <v>0</v>
      </c>
      <c r="CD18" s="5"/>
      <c r="CE18" s="8">
        <f t="shared" si="28"/>
        <v>0</v>
      </c>
      <c r="CF18" s="5"/>
      <c r="CG18" s="8">
        <f t="shared" si="29"/>
        <v>0</v>
      </c>
      <c r="CH18" s="5"/>
      <c r="CI18" s="8">
        <f t="shared" si="30"/>
        <v>0</v>
      </c>
      <c r="CJ18" s="8">
        <f t="shared" si="40"/>
        <v>0</v>
      </c>
      <c r="CK18" s="8">
        <f t="shared" si="41"/>
        <v>0</v>
      </c>
      <c r="CL18" s="128"/>
      <c r="CM18" s="128"/>
      <c r="CN18" s="128"/>
      <c r="CO18" s="128"/>
      <c r="CP18" s="128"/>
      <c r="CQ18" s="128"/>
    </row>
    <row r="19" spans="1:95" ht="13.5" customHeight="1">
      <c r="A19" s="153">
        <v>7</v>
      </c>
      <c r="B19" s="871" t="s">
        <v>142</v>
      </c>
      <c r="C19" s="872"/>
      <c r="D19" s="872"/>
      <c r="E19" s="873"/>
      <c r="F19" s="78" t="s">
        <v>41</v>
      </c>
      <c r="G19" s="78">
        <v>450</v>
      </c>
      <c r="H19" s="5">
        <v>250</v>
      </c>
      <c r="I19" s="8">
        <f t="shared" si="31"/>
        <v>112500</v>
      </c>
      <c r="J19" s="5">
        <v>50</v>
      </c>
      <c r="K19" s="8">
        <f t="shared" si="32"/>
        <v>22500</v>
      </c>
      <c r="L19" s="5">
        <v>50</v>
      </c>
      <c r="M19" s="8">
        <f t="shared" si="33"/>
        <v>22500</v>
      </c>
      <c r="N19" s="5"/>
      <c r="O19" s="8">
        <f t="shared" si="34"/>
        <v>0</v>
      </c>
      <c r="P19" s="5">
        <f>500*0</f>
        <v>0</v>
      </c>
      <c r="Q19" s="8">
        <f t="shared" si="35"/>
        <v>0</v>
      </c>
      <c r="R19" s="5"/>
      <c r="S19" s="8">
        <f t="shared" si="36"/>
        <v>0</v>
      </c>
      <c r="T19" s="5">
        <v>200</v>
      </c>
      <c r="U19" s="8">
        <f t="shared" si="37"/>
        <v>90000</v>
      </c>
      <c r="V19" s="5">
        <v>50</v>
      </c>
      <c r="W19" s="8">
        <f t="shared" si="38"/>
        <v>22500</v>
      </c>
      <c r="X19" s="5">
        <v>100</v>
      </c>
      <c r="Y19" s="8">
        <f t="shared" si="39"/>
        <v>45000</v>
      </c>
      <c r="Z19" s="5"/>
      <c r="AA19" s="8">
        <f t="shared" si="0"/>
        <v>0</v>
      </c>
      <c r="AB19" s="5">
        <v>100</v>
      </c>
      <c r="AC19" s="8">
        <f t="shared" si="1"/>
        <v>45000</v>
      </c>
      <c r="AD19" s="5"/>
      <c r="AE19" s="8">
        <f t="shared" si="2"/>
        <v>0</v>
      </c>
      <c r="AF19" s="662">
        <f>150*0+50</f>
        <v>50</v>
      </c>
      <c r="AG19" s="8">
        <f t="shared" si="3"/>
        <v>22500</v>
      </c>
      <c r="AH19" s="5"/>
      <c r="AI19" s="8">
        <f t="shared" si="4"/>
        <v>0</v>
      </c>
      <c r="AJ19" s="5">
        <v>200</v>
      </c>
      <c r="AK19" s="8">
        <f t="shared" si="5"/>
        <v>90000</v>
      </c>
      <c r="AL19" s="5">
        <v>100</v>
      </c>
      <c r="AM19" s="8">
        <f t="shared" si="6"/>
        <v>45000</v>
      </c>
      <c r="AN19" s="662">
        <f>250*0+100</f>
        <v>100</v>
      </c>
      <c r="AO19" s="664">
        <f t="shared" si="7"/>
        <v>45000</v>
      </c>
      <c r="AP19" s="5">
        <v>100</v>
      </c>
      <c r="AQ19" s="8">
        <f t="shared" si="8"/>
        <v>45000</v>
      </c>
      <c r="AR19" s="662">
        <f>150*0</f>
        <v>0</v>
      </c>
      <c r="AS19" s="664">
        <f t="shared" si="9"/>
        <v>0</v>
      </c>
      <c r="AT19" s="5">
        <v>50</v>
      </c>
      <c r="AU19" s="8">
        <f t="shared" si="10"/>
        <v>22500</v>
      </c>
      <c r="AV19" s="5"/>
      <c r="AW19" s="8">
        <f t="shared" si="11"/>
        <v>0</v>
      </c>
      <c r="AX19" s="5"/>
      <c r="AY19" s="8">
        <f t="shared" si="12"/>
        <v>0</v>
      </c>
      <c r="AZ19" s="5"/>
      <c r="BA19" s="8">
        <f t="shared" si="13"/>
        <v>0</v>
      </c>
      <c r="BB19" s="5">
        <v>100</v>
      </c>
      <c r="BC19" s="8">
        <f t="shared" si="14"/>
        <v>45000</v>
      </c>
      <c r="BD19" s="5"/>
      <c r="BE19" s="8">
        <f t="shared" si="15"/>
        <v>0</v>
      </c>
      <c r="BF19" s="5">
        <v>300</v>
      </c>
      <c r="BG19" s="8">
        <f t="shared" si="16"/>
        <v>135000</v>
      </c>
      <c r="BH19" s="5">
        <v>150</v>
      </c>
      <c r="BI19" s="8">
        <f t="shared" si="17"/>
        <v>67500</v>
      </c>
      <c r="BJ19" s="656">
        <f>150*0+100</f>
        <v>100</v>
      </c>
      <c r="BK19" s="655">
        <f t="shared" si="18"/>
        <v>45000</v>
      </c>
      <c r="BL19" s="656">
        <f>150*0+200</f>
        <v>200</v>
      </c>
      <c r="BM19" s="655">
        <f t="shared" si="19"/>
        <v>90000</v>
      </c>
      <c r="BN19" s="5">
        <v>100</v>
      </c>
      <c r="BO19" s="8">
        <f t="shared" si="20"/>
        <v>45000</v>
      </c>
      <c r="BP19" s="5"/>
      <c r="BQ19" s="8">
        <f t="shared" si="21"/>
        <v>0</v>
      </c>
      <c r="BR19" s="5"/>
      <c r="BS19" s="8">
        <f t="shared" si="22"/>
        <v>0</v>
      </c>
      <c r="BT19" s="5"/>
      <c r="BU19" s="8">
        <f t="shared" si="23"/>
        <v>0</v>
      </c>
      <c r="BV19" s="5"/>
      <c r="BW19" s="8">
        <f t="shared" si="24"/>
        <v>0</v>
      </c>
      <c r="BX19" s="5"/>
      <c r="BY19" s="8">
        <f t="shared" si="25"/>
        <v>0</v>
      </c>
      <c r="BZ19" s="124"/>
      <c r="CA19" s="8">
        <f t="shared" si="26"/>
        <v>0</v>
      </c>
      <c r="CB19" s="5"/>
      <c r="CC19" s="8">
        <f t="shared" si="27"/>
        <v>0</v>
      </c>
      <c r="CD19" s="5"/>
      <c r="CE19" s="8">
        <f t="shared" si="28"/>
        <v>0</v>
      </c>
      <c r="CF19" s="5"/>
      <c r="CG19" s="8">
        <f t="shared" si="29"/>
        <v>0</v>
      </c>
      <c r="CH19" s="5"/>
      <c r="CI19" s="8">
        <f t="shared" si="30"/>
        <v>0</v>
      </c>
      <c r="CJ19" s="8">
        <f t="shared" si="40"/>
        <v>2350</v>
      </c>
      <c r="CK19" s="8">
        <f t="shared" si="41"/>
        <v>1057500</v>
      </c>
      <c r="CL19" s="128"/>
      <c r="CM19" s="128"/>
      <c r="CN19" s="128"/>
      <c r="CO19" s="128"/>
      <c r="CP19" s="128"/>
      <c r="CQ19" s="128"/>
    </row>
    <row r="20" spans="1:95" ht="15.75" customHeight="1" thickBot="1">
      <c r="A20" s="289">
        <v>8</v>
      </c>
      <c r="B20" s="880" t="s">
        <v>226</v>
      </c>
      <c r="C20" s="881"/>
      <c r="D20" s="881"/>
      <c r="E20" s="882"/>
      <c r="F20" s="78" t="s">
        <v>41</v>
      </c>
      <c r="G20" s="78">
        <v>1350</v>
      </c>
      <c r="H20" s="5"/>
      <c r="I20" s="8">
        <f t="shared" si="31"/>
        <v>0</v>
      </c>
      <c r="J20" s="5"/>
      <c r="K20" s="8">
        <f t="shared" si="32"/>
        <v>0</v>
      </c>
      <c r="L20" s="5"/>
      <c r="M20" s="8">
        <f t="shared" si="33"/>
        <v>0</v>
      </c>
      <c r="N20" s="5"/>
      <c r="O20" s="8">
        <f t="shared" si="34"/>
        <v>0</v>
      </c>
      <c r="P20" s="5"/>
      <c r="Q20" s="8">
        <f t="shared" si="35"/>
        <v>0</v>
      </c>
      <c r="R20" s="5"/>
      <c r="S20" s="8">
        <f t="shared" si="36"/>
        <v>0</v>
      </c>
      <c r="T20" s="5"/>
      <c r="U20" s="8">
        <f t="shared" si="37"/>
        <v>0</v>
      </c>
      <c r="V20" s="5"/>
      <c r="W20" s="8">
        <f t="shared" si="38"/>
        <v>0</v>
      </c>
      <c r="X20" s="5"/>
      <c r="Y20" s="8">
        <f t="shared" si="39"/>
        <v>0</v>
      </c>
      <c r="Z20" s="5"/>
      <c r="AA20" s="8">
        <f t="shared" si="0"/>
        <v>0</v>
      </c>
      <c r="AB20" s="5"/>
      <c r="AC20" s="8">
        <f t="shared" si="1"/>
        <v>0</v>
      </c>
      <c r="AD20" s="5"/>
      <c r="AE20" s="8">
        <f t="shared" si="2"/>
        <v>0</v>
      </c>
      <c r="AF20" s="5"/>
      <c r="AG20" s="8">
        <f t="shared" si="3"/>
        <v>0</v>
      </c>
      <c r="AH20" s="5"/>
      <c r="AI20" s="8">
        <f t="shared" si="4"/>
        <v>0</v>
      </c>
      <c r="AJ20" s="5"/>
      <c r="AK20" s="8">
        <f t="shared" si="5"/>
        <v>0</v>
      </c>
      <c r="AL20" s="5">
        <v>70</v>
      </c>
      <c r="AM20" s="8">
        <f t="shared" si="6"/>
        <v>94500</v>
      </c>
      <c r="AN20" s="5"/>
      <c r="AO20" s="8">
        <f t="shared" si="7"/>
        <v>0</v>
      </c>
      <c r="AP20" s="5">
        <v>2</v>
      </c>
      <c r="AQ20" s="8">
        <f t="shared" si="8"/>
        <v>2700</v>
      </c>
      <c r="AR20" s="5"/>
      <c r="AS20" s="8">
        <f t="shared" si="9"/>
        <v>0</v>
      </c>
      <c r="AT20" s="5"/>
      <c r="AU20" s="8">
        <f t="shared" si="10"/>
        <v>0</v>
      </c>
      <c r="AV20" s="5"/>
      <c r="AW20" s="8">
        <f t="shared" si="11"/>
        <v>0</v>
      </c>
      <c r="AX20" s="5"/>
      <c r="AY20" s="8">
        <f t="shared" si="12"/>
        <v>0</v>
      </c>
      <c r="AZ20" s="5"/>
      <c r="BA20" s="8">
        <f t="shared" si="13"/>
        <v>0</v>
      </c>
      <c r="BB20" s="5"/>
      <c r="BC20" s="8">
        <f t="shared" si="14"/>
        <v>0</v>
      </c>
      <c r="BD20" s="5"/>
      <c r="BE20" s="8">
        <f t="shared" si="15"/>
        <v>0</v>
      </c>
      <c r="BF20" s="5"/>
      <c r="BG20" s="8">
        <f t="shared" si="16"/>
        <v>0</v>
      </c>
      <c r="BH20" s="5"/>
      <c r="BI20" s="8">
        <f t="shared" si="17"/>
        <v>0</v>
      </c>
      <c r="BJ20" s="5"/>
      <c r="BK20" s="8">
        <f t="shared" si="18"/>
        <v>0</v>
      </c>
      <c r="BL20" s="5"/>
      <c r="BM20" s="8">
        <f t="shared" si="19"/>
        <v>0</v>
      </c>
      <c r="BN20" s="5"/>
      <c r="BO20" s="8">
        <f t="shared" si="20"/>
        <v>0</v>
      </c>
      <c r="BP20" s="5"/>
      <c r="BQ20" s="8">
        <f t="shared" si="21"/>
        <v>0</v>
      </c>
      <c r="BR20" s="5"/>
      <c r="BS20" s="8">
        <f t="shared" si="22"/>
        <v>0</v>
      </c>
      <c r="BT20" s="5"/>
      <c r="BU20" s="8">
        <f t="shared" si="23"/>
        <v>0</v>
      </c>
      <c r="BV20" s="5"/>
      <c r="BW20" s="8">
        <f t="shared" si="24"/>
        <v>0</v>
      </c>
      <c r="BX20" s="5"/>
      <c r="BY20" s="8">
        <f t="shared" si="25"/>
        <v>0</v>
      </c>
      <c r="BZ20" s="124"/>
      <c r="CA20" s="8">
        <f t="shared" si="26"/>
        <v>0</v>
      </c>
      <c r="CB20" s="5"/>
      <c r="CC20" s="8">
        <f t="shared" si="27"/>
        <v>0</v>
      </c>
      <c r="CD20" s="5"/>
      <c r="CE20" s="8">
        <f t="shared" si="28"/>
        <v>0</v>
      </c>
      <c r="CF20" s="5"/>
      <c r="CG20" s="8">
        <f t="shared" si="29"/>
        <v>0</v>
      </c>
      <c r="CH20" s="5"/>
      <c r="CI20" s="8">
        <f t="shared" si="30"/>
        <v>0</v>
      </c>
      <c r="CJ20" s="8">
        <f t="shared" si="40"/>
        <v>72</v>
      </c>
      <c r="CK20" s="8">
        <f t="shared" si="41"/>
        <v>97200</v>
      </c>
      <c r="CL20" s="128"/>
      <c r="CM20" s="128"/>
      <c r="CN20" s="128"/>
      <c r="CO20" s="128"/>
      <c r="CP20" s="128"/>
      <c r="CQ20" s="128"/>
    </row>
    <row r="21" spans="1:95" ht="12.75" customHeight="1" thickBot="1">
      <c r="A21" s="294"/>
      <c r="B21" s="884" t="s">
        <v>43</v>
      </c>
      <c r="C21" s="885"/>
      <c r="D21" s="885"/>
      <c r="E21" s="886"/>
      <c r="F21" s="210"/>
      <c r="G21" s="78"/>
      <c r="H21" s="5"/>
      <c r="I21" s="8">
        <f t="shared" si="31"/>
        <v>0</v>
      </c>
      <c r="J21" s="5"/>
      <c r="K21" s="8">
        <f t="shared" si="32"/>
        <v>0</v>
      </c>
      <c r="L21" s="5"/>
      <c r="M21" s="8">
        <f t="shared" si="33"/>
        <v>0</v>
      </c>
      <c r="N21" s="5"/>
      <c r="O21" s="8">
        <f t="shared" si="34"/>
        <v>0</v>
      </c>
      <c r="P21" s="5"/>
      <c r="Q21" s="8">
        <f t="shared" si="35"/>
        <v>0</v>
      </c>
      <c r="R21" s="5"/>
      <c r="S21" s="8">
        <f t="shared" si="36"/>
        <v>0</v>
      </c>
      <c r="T21" s="5"/>
      <c r="U21" s="8">
        <f t="shared" si="37"/>
        <v>0</v>
      </c>
      <c r="V21" s="5"/>
      <c r="W21" s="8">
        <f t="shared" si="38"/>
        <v>0</v>
      </c>
      <c r="X21" s="5"/>
      <c r="Y21" s="8">
        <f t="shared" si="39"/>
        <v>0</v>
      </c>
      <c r="Z21" s="5"/>
      <c r="AA21" s="8">
        <f t="shared" si="0"/>
        <v>0</v>
      </c>
      <c r="AB21" s="5"/>
      <c r="AC21" s="8">
        <f t="shared" si="1"/>
        <v>0</v>
      </c>
      <c r="AD21" s="5"/>
      <c r="AE21" s="8">
        <f t="shared" si="2"/>
        <v>0</v>
      </c>
      <c r="AF21" s="5"/>
      <c r="AG21" s="8">
        <f t="shared" si="3"/>
        <v>0</v>
      </c>
      <c r="AH21" s="5"/>
      <c r="AI21" s="8">
        <f t="shared" si="4"/>
        <v>0</v>
      </c>
      <c r="AJ21" s="5"/>
      <c r="AK21" s="8">
        <f t="shared" si="5"/>
        <v>0</v>
      </c>
      <c r="AL21" s="5"/>
      <c r="AM21" s="8">
        <f t="shared" si="6"/>
        <v>0</v>
      </c>
      <c r="AN21" s="5"/>
      <c r="AO21" s="8">
        <f t="shared" si="7"/>
        <v>0</v>
      </c>
      <c r="AP21" s="5"/>
      <c r="AQ21" s="8">
        <f t="shared" si="8"/>
        <v>0</v>
      </c>
      <c r="AR21" s="5"/>
      <c r="AS21" s="8">
        <f t="shared" si="9"/>
        <v>0</v>
      </c>
      <c r="AT21" s="5"/>
      <c r="AU21" s="8">
        <f t="shared" si="10"/>
        <v>0</v>
      </c>
      <c r="AV21" s="5"/>
      <c r="AW21" s="8">
        <f t="shared" si="11"/>
        <v>0</v>
      </c>
      <c r="AX21" s="5"/>
      <c r="AY21" s="8">
        <f t="shared" si="12"/>
        <v>0</v>
      </c>
      <c r="AZ21" s="5"/>
      <c r="BA21" s="8">
        <f t="shared" si="13"/>
        <v>0</v>
      </c>
      <c r="BB21" s="5"/>
      <c r="BC21" s="8">
        <f t="shared" si="14"/>
        <v>0</v>
      </c>
      <c r="BD21" s="5"/>
      <c r="BE21" s="8">
        <f t="shared" si="15"/>
        <v>0</v>
      </c>
      <c r="BF21" s="5"/>
      <c r="BG21" s="8">
        <f t="shared" si="16"/>
        <v>0</v>
      </c>
      <c r="BH21" s="5"/>
      <c r="BI21" s="8">
        <f t="shared" si="17"/>
        <v>0</v>
      </c>
      <c r="BJ21" s="5"/>
      <c r="BK21" s="8">
        <f t="shared" si="18"/>
        <v>0</v>
      </c>
      <c r="BL21" s="5"/>
      <c r="BM21" s="8">
        <f t="shared" si="19"/>
        <v>0</v>
      </c>
      <c r="BN21" s="5"/>
      <c r="BO21" s="8">
        <f t="shared" si="20"/>
        <v>0</v>
      </c>
      <c r="BP21" s="5"/>
      <c r="BQ21" s="8">
        <f t="shared" si="21"/>
        <v>0</v>
      </c>
      <c r="BR21" s="5"/>
      <c r="BS21" s="8">
        <f t="shared" si="22"/>
        <v>0</v>
      </c>
      <c r="BT21" s="5"/>
      <c r="BU21" s="8">
        <f t="shared" si="23"/>
        <v>0</v>
      </c>
      <c r="BV21" s="5"/>
      <c r="BW21" s="8">
        <f t="shared" si="24"/>
        <v>0</v>
      </c>
      <c r="BX21" s="5"/>
      <c r="BY21" s="8">
        <f t="shared" si="25"/>
        <v>0</v>
      </c>
      <c r="BZ21" s="124"/>
      <c r="CA21" s="8">
        <f t="shared" si="26"/>
        <v>0</v>
      </c>
      <c r="CB21" s="5"/>
      <c r="CC21" s="8">
        <f t="shared" si="27"/>
        <v>0</v>
      </c>
      <c r="CD21" s="5"/>
      <c r="CE21" s="8">
        <f t="shared" si="28"/>
        <v>0</v>
      </c>
      <c r="CF21" s="5"/>
      <c r="CG21" s="8">
        <f t="shared" si="29"/>
        <v>0</v>
      </c>
      <c r="CH21" s="5"/>
      <c r="CI21" s="8">
        <f t="shared" si="30"/>
        <v>0</v>
      </c>
      <c r="CJ21" s="8">
        <f t="shared" si="40"/>
        <v>0</v>
      </c>
      <c r="CK21" s="8">
        <f t="shared" si="41"/>
        <v>0</v>
      </c>
      <c r="CL21" s="128"/>
      <c r="CM21" s="128"/>
      <c r="CN21" s="128"/>
      <c r="CO21" s="128"/>
      <c r="CP21" s="128"/>
      <c r="CQ21" s="128"/>
    </row>
    <row r="22" spans="1:95" ht="15" customHeight="1">
      <c r="A22" s="290">
        <v>9</v>
      </c>
      <c r="B22" s="877" t="s">
        <v>121</v>
      </c>
      <c r="C22" s="878"/>
      <c r="D22" s="878"/>
      <c r="E22" s="879"/>
      <c r="F22" s="78" t="s">
        <v>42</v>
      </c>
      <c r="G22" s="78">
        <v>600</v>
      </c>
      <c r="H22" s="5"/>
      <c r="I22" s="8">
        <f t="shared" si="31"/>
        <v>0</v>
      </c>
      <c r="J22" s="5"/>
      <c r="K22" s="8">
        <f t="shared" si="32"/>
        <v>0</v>
      </c>
      <c r="L22" s="5"/>
      <c r="M22" s="8">
        <f t="shared" si="33"/>
        <v>0</v>
      </c>
      <c r="N22" s="5"/>
      <c r="O22" s="8">
        <f t="shared" si="34"/>
        <v>0</v>
      </c>
      <c r="P22" s="5"/>
      <c r="Q22" s="8">
        <f t="shared" si="35"/>
        <v>0</v>
      </c>
      <c r="R22" s="5"/>
      <c r="S22" s="8">
        <f t="shared" si="36"/>
        <v>0</v>
      </c>
      <c r="T22" s="5"/>
      <c r="U22" s="8">
        <f t="shared" si="37"/>
        <v>0</v>
      </c>
      <c r="V22" s="5"/>
      <c r="W22" s="8">
        <f t="shared" si="38"/>
        <v>0</v>
      </c>
      <c r="X22" s="5"/>
      <c r="Y22" s="8">
        <f t="shared" si="39"/>
        <v>0</v>
      </c>
      <c r="Z22" s="5"/>
      <c r="AA22" s="8">
        <f t="shared" si="0"/>
        <v>0</v>
      </c>
      <c r="AB22" s="5"/>
      <c r="AC22" s="8">
        <f t="shared" si="1"/>
        <v>0</v>
      </c>
      <c r="AD22" s="5"/>
      <c r="AE22" s="8">
        <f t="shared" si="2"/>
        <v>0</v>
      </c>
      <c r="AF22" s="5"/>
      <c r="AG22" s="8">
        <f t="shared" si="3"/>
        <v>0</v>
      </c>
      <c r="AH22" s="5"/>
      <c r="AI22" s="8">
        <f t="shared" si="4"/>
        <v>0</v>
      </c>
      <c r="AJ22" s="5"/>
      <c r="AK22" s="8">
        <f t="shared" si="5"/>
        <v>0</v>
      </c>
      <c r="AL22" s="5"/>
      <c r="AM22" s="8">
        <f t="shared" si="6"/>
        <v>0</v>
      </c>
      <c r="AN22" s="5"/>
      <c r="AO22" s="8">
        <f t="shared" si="7"/>
        <v>0</v>
      </c>
      <c r="AP22" s="5"/>
      <c r="AQ22" s="8">
        <f t="shared" si="8"/>
        <v>0</v>
      </c>
      <c r="AR22" s="5"/>
      <c r="AS22" s="8">
        <f t="shared" si="9"/>
        <v>0</v>
      </c>
      <c r="AT22" s="5"/>
      <c r="AU22" s="8">
        <f t="shared" si="10"/>
        <v>0</v>
      </c>
      <c r="AV22" s="5"/>
      <c r="AW22" s="8">
        <f t="shared" si="11"/>
        <v>0</v>
      </c>
      <c r="AX22" s="5"/>
      <c r="AY22" s="8">
        <f t="shared" si="12"/>
        <v>0</v>
      </c>
      <c r="AZ22" s="5"/>
      <c r="BA22" s="8">
        <f t="shared" si="13"/>
        <v>0</v>
      </c>
      <c r="BB22" s="5"/>
      <c r="BC22" s="8">
        <f t="shared" si="14"/>
        <v>0</v>
      </c>
      <c r="BD22" s="5"/>
      <c r="BE22" s="8">
        <f t="shared" si="15"/>
        <v>0</v>
      </c>
      <c r="BF22" s="5"/>
      <c r="BG22" s="8">
        <f t="shared" si="16"/>
        <v>0</v>
      </c>
      <c r="BH22" s="5"/>
      <c r="BI22" s="8">
        <f t="shared" si="17"/>
        <v>0</v>
      </c>
      <c r="BJ22" s="5"/>
      <c r="BK22" s="8">
        <f t="shared" si="18"/>
        <v>0</v>
      </c>
      <c r="BL22" s="5"/>
      <c r="BM22" s="8">
        <f t="shared" si="19"/>
        <v>0</v>
      </c>
      <c r="BN22" s="5"/>
      <c r="BO22" s="8">
        <f t="shared" si="20"/>
        <v>0</v>
      </c>
      <c r="BP22" s="5"/>
      <c r="BQ22" s="8">
        <f t="shared" si="21"/>
        <v>0</v>
      </c>
      <c r="BR22" s="5"/>
      <c r="BS22" s="8">
        <f t="shared" si="22"/>
        <v>0</v>
      </c>
      <c r="BT22" s="5"/>
      <c r="BU22" s="8">
        <f t="shared" si="23"/>
        <v>0</v>
      </c>
      <c r="BV22" s="5"/>
      <c r="BW22" s="8">
        <f t="shared" si="24"/>
        <v>0</v>
      </c>
      <c r="BX22" s="5"/>
      <c r="BY22" s="8">
        <f t="shared" si="25"/>
        <v>0</v>
      </c>
      <c r="BZ22" s="124"/>
      <c r="CA22" s="8">
        <f t="shared" si="26"/>
        <v>0</v>
      </c>
      <c r="CB22" s="5"/>
      <c r="CC22" s="8">
        <f t="shared" si="27"/>
        <v>0</v>
      </c>
      <c r="CD22" s="5"/>
      <c r="CE22" s="8">
        <f t="shared" si="28"/>
        <v>0</v>
      </c>
      <c r="CF22" s="5"/>
      <c r="CG22" s="8">
        <f t="shared" si="29"/>
        <v>0</v>
      </c>
      <c r="CH22" s="5"/>
      <c r="CI22" s="8">
        <f t="shared" si="30"/>
        <v>0</v>
      </c>
      <c r="CJ22" s="8">
        <f t="shared" si="40"/>
        <v>0</v>
      </c>
      <c r="CK22" s="8">
        <f t="shared" si="41"/>
        <v>0</v>
      </c>
      <c r="CL22" s="128"/>
      <c r="CM22" s="128"/>
      <c r="CN22" s="128"/>
      <c r="CO22" s="128"/>
      <c r="CP22" s="128"/>
      <c r="CQ22" s="128"/>
    </row>
    <row r="23" spans="1:95" ht="15" customHeight="1">
      <c r="A23" s="153">
        <v>10</v>
      </c>
      <c r="B23" s="871" t="s">
        <v>306</v>
      </c>
      <c r="C23" s="872"/>
      <c r="D23" s="872"/>
      <c r="E23" s="873"/>
      <c r="F23" s="78" t="s">
        <v>41</v>
      </c>
      <c r="G23" s="78">
        <v>4500</v>
      </c>
      <c r="H23" s="5"/>
      <c r="I23" s="8">
        <f t="shared" si="31"/>
        <v>0</v>
      </c>
      <c r="J23" s="5"/>
      <c r="K23" s="8">
        <f t="shared" si="32"/>
        <v>0</v>
      </c>
      <c r="L23" s="5"/>
      <c r="M23" s="8">
        <f t="shared" si="33"/>
        <v>0</v>
      </c>
      <c r="N23" s="5"/>
      <c r="O23" s="8">
        <f t="shared" si="34"/>
        <v>0</v>
      </c>
      <c r="P23" s="5"/>
      <c r="Q23" s="8">
        <f t="shared" si="35"/>
        <v>0</v>
      </c>
      <c r="R23" s="5"/>
      <c r="S23" s="8">
        <f t="shared" si="36"/>
        <v>0</v>
      </c>
      <c r="T23" s="5"/>
      <c r="U23" s="8">
        <f t="shared" si="37"/>
        <v>0</v>
      </c>
      <c r="V23" s="5"/>
      <c r="W23" s="8">
        <f t="shared" si="38"/>
        <v>0</v>
      </c>
      <c r="X23" s="5"/>
      <c r="Y23" s="8">
        <f t="shared" si="39"/>
        <v>0</v>
      </c>
      <c r="Z23" s="5"/>
      <c r="AA23" s="8">
        <f t="shared" si="0"/>
        <v>0</v>
      </c>
      <c r="AB23" s="5"/>
      <c r="AC23" s="8">
        <f t="shared" si="1"/>
        <v>0</v>
      </c>
      <c r="AD23" s="5"/>
      <c r="AE23" s="8">
        <f t="shared" si="2"/>
        <v>0</v>
      </c>
      <c r="AF23" s="5"/>
      <c r="AG23" s="8">
        <f t="shared" si="3"/>
        <v>0</v>
      </c>
      <c r="AH23" s="5"/>
      <c r="AI23" s="8">
        <f t="shared" si="4"/>
        <v>0</v>
      </c>
      <c r="AJ23" s="5"/>
      <c r="AK23" s="8">
        <f t="shared" si="5"/>
        <v>0</v>
      </c>
      <c r="AL23" s="5"/>
      <c r="AM23" s="8">
        <f t="shared" si="6"/>
        <v>0</v>
      </c>
      <c r="AN23" s="5"/>
      <c r="AO23" s="8">
        <f t="shared" si="7"/>
        <v>0</v>
      </c>
      <c r="AP23" s="5"/>
      <c r="AQ23" s="8">
        <f t="shared" si="8"/>
        <v>0</v>
      </c>
      <c r="AR23" s="5"/>
      <c r="AS23" s="8">
        <f t="shared" si="9"/>
        <v>0</v>
      </c>
      <c r="AT23" s="5"/>
      <c r="AU23" s="8">
        <f t="shared" si="10"/>
        <v>0</v>
      </c>
      <c r="AV23" s="5"/>
      <c r="AW23" s="8">
        <f t="shared" si="11"/>
        <v>0</v>
      </c>
      <c r="AX23" s="5"/>
      <c r="AY23" s="8">
        <f t="shared" si="12"/>
        <v>0</v>
      </c>
      <c r="AZ23" s="5"/>
      <c r="BA23" s="8">
        <f t="shared" si="13"/>
        <v>0</v>
      </c>
      <c r="BB23" s="5"/>
      <c r="BC23" s="8">
        <f t="shared" si="14"/>
        <v>0</v>
      </c>
      <c r="BD23" s="5"/>
      <c r="BE23" s="8">
        <f t="shared" si="15"/>
        <v>0</v>
      </c>
      <c r="BF23" s="5"/>
      <c r="BG23" s="8">
        <f t="shared" si="16"/>
        <v>0</v>
      </c>
      <c r="BH23" s="5"/>
      <c r="BI23" s="8">
        <f t="shared" si="17"/>
        <v>0</v>
      </c>
      <c r="BJ23" s="5"/>
      <c r="BK23" s="8">
        <f t="shared" si="18"/>
        <v>0</v>
      </c>
      <c r="BL23" s="5"/>
      <c r="BM23" s="8">
        <f t="shared" si="19"/>
        <v>0</v>
      </c>
      <c r="BN23" s="5"/>
      <c r="BO23" s="8">
        <f t="shared" si="20"/>
        <v>0</v>
      </c>
      <c r="BP23" s="5"/>
      <c r="BQ23" s="8">
        <f t="shared" si="21"/>
        <v>0</v>
      </c>
      <c r="BR23" s="5"/>
      <c r="BS23" s="8">
        <f t="shared" si="22"/>
        <v>0</v>
      </c>
      <c r="BT23" s="5"/>
      <c r="BU23" s="8">
        <f t="shared" si="23"/>
        <v>0</v>
      </c>
      <c r="BV23" s="5"/>
      <c r="BW23" s="8">
        <f t="shared" si="24"/>
        <v>0</v>
      </c>
      <c r="BX23" s="5"/>
      <c r="BY23" s="8">
        <f t="shared" si="25"/>
        <v>0</v>
      </c>
      <c r="BZ23" s="124"/>
      <c r="CA23" s="8">
        <f t="shared" si="26"/>
        <v>0</v>
      </c>
      <c r="CB23" s="5"/>
      <c r="CC23" s="8">
        <f t="shared" si="27"/>
        <v>0</v>
      </c>
      <c r="CD23" s="5"/>
      <c r="CE23" s="8">
        <f t="shared" si="28"/>
        <v>0</v>
      </c>
      <c r="CF23" s="5"/>
      <c r="CG23" s="8">
        <f t="shared" si="29"/>
        <v>0</v>
      </c>
      <c r="CH23" s="5"/>
      <c r="CI23" s="8">
        <f t="shared" si="30"/>
        <v>0</v>
      </c>
      <c r="CJ23" s="8">
        <f t="shared" si="40"/>
        <v>0</v>
      </c>
      <c r="CK23" s="8">
        <f t="shared" si="41"/>
        <v>0</v>
      </c>
      <c r="CL23" s="128"/>
      <c r="CM23" s="128"/>
      <c r="CN23" s="128"/>
      <c r="CO23" s="128"/>
      <c r="CP23" s="128"/>
      <c r="CQ23" s="128"/>
    </row>
    <row r="24" spans="1:95" ht="15" customHeight="1">
      <c r="A24" s="153">
        <v>11</v>
      </c>
      <c r="B24" s="871" t="s">
        <v>313</v>
      </c>
      <c r="C24" s="872"/>
      <c r="D24" s="872"/>
      <c r="E24" s="873"/>
      <c r="F24" s="78" t="s">
        <v>41</v>
      </c>
      <c r="G24" s="78">
        <v>3000</v>
      </c>
      <c r="H24" s="5"/>
      <c r="I24" s="8">
        <f t="shared" si="31"/>
        <v>0</v>
      </c>
      <c r="J24" s="5"/>
      <c r="K24" s="8">
        <f t="shared" si="32"/>
        <v>0</v>
      </c>
      <c r="L24" s="5"/>
      <c r="M24" s="8">
        <f t="shared" si="33"/>
        <v>0</v>
      </c>
      <c r="N24" s="5"/>
      <c r="O24" s="8">
        <f t="shared" si="34"/>
        <v>0</v>
      </c>
      <c r="P24" s="5"/>
      <c r="Q24" s="8">
        <f t="shared" si="35"/>
        <v>0</v>
      </c>
      <c r="R24" s="5"/>
      <c r="S24" s="8">
        <f t="shared" si="36"/>
        <v>0</v>
      </c>
      <c r="T24" s="5"/>
      <c r="U24" s="8">
        <f t="shared" si="37"/>
        <v>0</v>
      </c>
      <c r="V24" s="5"/>
      <c r="W24" s="8">
        <f t="shared" si="38"/>
        <v>0</v>
      </c>
      <c r="X24" s="5"/>
      <c r="Y24" s="8">
        <f t="shared" si="39"/>
        <v>0</v>
      </c>
      <c r="Z24" s="5"/>
      <c r="AA24" s="8">
        <f t="shared" si="0"/>
        <v>0</v>
      </c>
      <c r="AB24" s="5"/>
      <c r="AC24" s="8">
        <f t="shared" si="1"/>
        <v>0</v>
      </c>
      <c r="AD24" s="5"/>
      <c r="AE24" s="8">
        <f t="shared" si="2"/>
        <v>0</v>
      </c>
      <c r="AF24" s="5"/>
      <c r="AG24" s="8">
        <f t="shared" si="3"/>
        <v>0</v>
      </c>
      <c r="AH24" s="5"/>
      <c r="AI24" s="8">
        <f t="shared" si="4"/>
        <v>0</v>
      </c>
      <c r="AJ24" s="5"/>
      <c r="AK24" s="8">
        <f t="shared" si="5"/>
        <v>0</v>
      </c>
      <c r="AL24" s="5"/>
      <c r="AM24" s="8">
        <f t="shared" si="6"/>
        <v>0</v>
      </c>
      <c r="AN24" s="5"/>
      <c r="AO24" s="8">
        <f t="shared" si="7"/>
        <v>0</v>
      </c>
      <c r="AP24" s="5"/>
      <c r="AQ24" s="8">
        <f t="shared" si="8"/>
        <v>0</v>
      </c>
      <c r="AR24" s="5"/>
      <c r="AS24" s="8">
        <f t="shared" si="9"/>
        <v>0</v>
      </c>
      <c r="AT24" s="5"/>
      <c r="AU24" s="8">
        <f t="shared" si="10"/>
        <v>0</v>
      </c>
      <c r="AV24" s="5"/>
      <c r="AW24" s="8">
        <f t="shared" si="11"/>
        <v>0</v>
      </c>
      <c r="AX24" s="5"/>
      <c r="AY24" s="8">
        <f t="shared" si="12"/>
        <v>0</v>
      </c>
      <c r="AZ24" s="5"/>
      <c r="BA24" s="8">
        <f t="shared" si="13"/>
        <v>0</v>
      </c>
      <c r="BB24" s="5"/>
      <c r="BC24" s="8">
        <f t="shared" si="14"/>
        <v>0</v>
      </c>
      <c r="BD24" s="5"/>
      <c r="BE24" s="8">
        <f t="shared" si="15"/>
        <v>0</v>
      </c>
      <c r="BF24" s="5"/>
      <c r="BG24" s="8">
        <f t="shared" si="16"/>
        <v>0</v>
      </c>
      <c r="BH24" s="5"/>
      <c r="BI24" s="8">
        <f t="shared" si="17"/>
        <v>0</v>
      </c>
      <c r="BJ24" s="5"/>
      <c r="BK24" s="8">
        <f t="shared" si="18"/>
        <v>0</v>
      </c>
      <c r="BL24" s="5"/>
      <c r="BM24" s="8">
        <f t="shared" si="19"/>
        <v>0</v>
      </c>
      <c r="BN24" s="5"/>
      <c r="BO24" s="8">
        <f t="shared" si="20"/>
        <v>0</v>
      </c>
      <c r="BP24" s="5"/>
      <c r="BQ24" s="8">
        <f t="shared" si="21"/>
        <v>0</v>
      </c>
      <c r="BR24" s="5"/>
      <c r="BS24" s="8">
        <f t="shared" si="22"/>
        <v>0</v>
      </c>
      <c r="BT24" s="5"/>
      <c r="BU24" s="8">
        <f t="shared" si="23"/>
        <v>0</v>
      </c>
      <c r="BV24" s="5"/>
      <c r="BW24" s="8">
        <f t="shared" si="24"/>
        <v>0</v>
      </c>
      <c r="BX24" s="5"/>
      <c r="BY24" s="8">
        <f t="shared" si="25"/>
        <v>0</v>
      </c>
      <c r="BZ24" s="124"/>
      <c r="CA24" s="8">
        <f t="shared" si="26"/>
        <v>0</v>
      </c>
      <c r="CB24" s="5"/>
      <c r="CC24" s="8">
        <f t="shared" si="27"/>
        <v>0</v>
      </c>
      <c r="CD24" s="5"/>
      <c r="CE24" s="8">
        <f t="shared" si="28"/>
        <v>0</v>
      </c>
      <c r="CF24" s="5"/>
      <c r="CG24" s="8">
        <f t="shared" si="29"/>
        <v>0</v>
      </c>
      <c r="CH24" s="5"/>
      <c r="CI24" s="8">
        <f t="shared" si="30"/>
        <v>0</v>
      </c>
      <c r="CJ24" s="8">
        <f t="shared" si="40"/>
        <v>0</v>
      </c>
      <c r="CK24" s="8">
        <f t="shared" si="41"/>
        <v>0</v>
      </c>
      <c r="CL24" s="128"/>
      <c r="CM24" s="128"/>
      <c r="CN24" s="128"/>
      <c r="CO24" s="128"/>
      <c r="CP24" s="128"/>
      <c r="CQ24" s="128"/>
    </row>
    <row r="25" spans="1:95" ht="15" customHeight="1">
      <c r="A25" s="153">
        <v>12</v>
      </c>
      <c r="B25" s="874" t="s">
        <v>44</v>
      </c>
      <c r="C25" s="875"/>
      <c r="D25" s="875"/>
      <c r="E25" s="876"/>
      <c r="F25" s="78" t="s">
        <v>41</v>
      </c>
      <c r="G25" s="78">
        <v>860</v>
      </c>
      <c r="H25" s="5"/>
      <c r="I25" s="8">
        <f t="shared" si="31"/>
        <v>0</v>
      </c>
      <c r="J25" s="5"/>
      <c r="K25" s="8">
        <f t="shared" si="32"/>
        <v>0</v>
      </c>
      <c r="L25" s="5">
        <v>17</v>
      </c>
      <c r="M25" s="8">
        <f t="shared" si="33"/>
        <v>14620</v>
      </c>
      <c r="N25" s="5">
        <v>15</v>
      </c>
      <c r="O25" s="8">
        <f t="shared" si="34"/>
        <v>12900</v>
      </c>
      <c r="P25" s="5"/>
      <c r="Q25" s="8">
        <f t="shared" si="35"/>
        <v>0</v>
      </c>
      <c r="R25" s="5"/>
      <c r="S25" s="8">
        <f t="shared" si="36"/>
        <v>0</v>
      </c>
      <c r="T25" s="5"/>
      <c r="U25" s="8">
        <f t="shared" si="37"/>
        <v>0</v>
      </c>
      <c r="V25" s="5"/>
      <c r="W25" s="8">
        <f t="shared" si="38"/>
        <v>0</v>
      </c>
      <c r="X25" s="5"/>
      <c r="Y25" s="8">
        <f t="shared" si="39"/>
        <v>0</v>
      </c>
      <c r="Z25" s="5"/>
      <c r="AA25" s="8">
        <f t="shared" si="0"/>
        <v>0</v>
      </c>
      <c r="AB25" s="5"/>
      <c r="AC25" s="8">
        <f t="shared" si="1"/>
        <v>0</v>
      </c>
      <c r="AD25" s="5"/>
      <c r="AE25" s="8">
        <f t="shared" si="2"/>
        <v>0</v>
      </c>
      <c r="AF25" s="668">
        <f>20*0+12*0</f>
        <v>0</v>
      </c>
      <c r="AG25" s="669">
        <f t="shared" si="3"/>
        <v>0</v>
      </c>
      <c r="AH25" s="662">
        <f>20*0+10</f>
        <v>10</v>
      </c>
      <c r="AI25" s="8">
        <f t="shared" si="4"/>
        <v>8600</v>
      </c>
      <c r="AJ25" s="5"/>
      <c r="AK25" s="8">
        <f t="shared" si="5"/>
        <v>0</v>
      </c>
      <c r="AL25" s="5"/>
      <c r="AM25" s="8">
        <f t="shared" si="6"/>
        <v>0</v>
      </c>
      <c r="AN25" s="662">
        <f>-15*0</f>
        <v>0</v>
      </c>
      <c r="AO25" s="664">
        <f t="shared" si="7"/>
        <v>0</v>
      </c>
      <c r="AP25" s="5"/>
      <c r="AQ25" s="8">
        <f t="shared" si="8"/>
        <v>0</v>
      </c>
      <c r="AR25" s="5"/>
      <c r="AS25" s="8">
        <f t="shared" si="9"/>
        <v>0</v>
      </c>
      <c r="AT25" s="5"/>
      <c r="AU25" s="8">
        <f t="shared" si="10"/>
        <v>0</v>
      </c>
      <c r="AV25" s="5"/>
      <c r="AW25" s="8">
        <f t="shared" si="11"/>
        <v>0</v>
      </c>
      <c r="AX25" s="5"/>
      <c r="AY25" s="8">
        <f t="shared" si="12"/>
        <v>0</v>
      </c>
      <c r="AZ25" s="5"/>
      <c r="BA25" s="8">
        <f t="shared" si="13"/>
        <v>0</v>
      </c>
      <c r="BB25" s="5"/>
      <c r="BC25" s="8">
        <f t="shared" si="14"/>
        <v>0</v>
      </c>
      <c r="BD25" s="5"/>
      <c r="BE25" s="8">
        <f t="shared" si="15"/>
        <v>0</v>
      </c>
      <c r="BF25" s="662">
        <f>40*0</f>
        <v>0</v>
      </c>
      <c r="BG25" s="664">
        <f t="shared" si="16"/>
        <v>0</v>
      </c>
      <c r="BH25" s="5"/>
      <c r="BI25" s="8">
        <f t="shared" si="17"/>
        <v>0</v>
      </c>
      <c r="BJ25" s="5"/>
      <c r="BK25" s="8">
        <f t="shared" si="18"/>
        <v>0</v>
      </c>
      <c r="BL25" s="5"/>
      <c r="BM25" s="8">
        <f t="shared" si="19"/>
        <v>0</v>
      </c>
      <c r="BN25" s="5"/>
      <c r="BO25" s="8">
        <f t="shared" si="20"/>
        <v>0</v>
      </c>
      <c r="BP25" s="5"/>
      <c r="BQ25" s="8">
        <f t="shared" si="21"/>
        <v>0</v>
      </c>
      <c r="BR25" s="5"/>
      <c r="BS25" s="8">
        <f t="shared" si="22"/>
        <v>0</v>
      </c>
      <c r="BT25" s="5"/>
      <c r="BU25" s="8">
        <f t="shared" si="23"/>
        <v>0</v>
      </c>
      <c r="BV25" s="5"/>
      <c r="BW25" s="8">
        <f t="shared" si="24"/>
        <v>0</v>
      </c>
      <c r="BX25" s="5"/>
      <c r="BY25" s="8">
        <f t="shared" si="25"/>
        <v>0</v>
      </c>
      <c r="BZ25" s="124"/>
      <c r="CA25" s="8">
        <f t="shared" si="26"/>
        <v>0</v>
      </c>
      <c r="CB25" s="5"/>
      <c r="CC25" s="8">
        <f t="shared" si="27"/>
        <v>0</v>
      </c>
      <c r="CD25" s="5"/>
      <c r="CE25" s="8">
        <f t="shared" si="28"/>
        <v>0</v>
      </c>
      <c r="CF25" s="5"/>
      <c r="CG25" s="8">
        <f t="shared" si="29"/>
        <v>0</v>
      </c>
      <c r="CH25" s="5"/>
      <c r="CI25" s="8">
        <f t="shared" si="30"/>
        <v>0</v>
      </c>
      <c r="CJ25" s="8">
        <f t="shared" si="40"/>
        <v>42</v>
      </c>
      <c r="CK25" s="8">
        <f t="shared" si="41"/>
        <v>36120</v>
      </c>
      <c r="CL25" s="128"/>
      <c r="CM25" s="128"/>
      <c r="CN25" s="128"/>
      <c r="CO25" s="128"/>
      <c r="CP25" s="128"/>
      <c r="CQ25" s="128"/>
    </row>
    <row r="26" spans="1:95" ht="15.75" customHeight="1">
      <c r="A26" s="153">
        <v>13</v>
      </c>
      <c r="B26" s="874" t="s">
        <v>94</v>
      </c>
      <c r="C26" s="875"/>
      <c r="D26" s="875"/>
      <c r="E26" s="876"/>
      <c r="F26" s="78" t="s">
        <v>91</v>
      </c>
      <c r="G26" s="78">
        <v>650</v>
      </c>
      <c r="H26" s="5"/>
      <c r="I26" s="8">
        <f t="shared" si="31"/>
        <v>0</v>
      </c>
      <c r="J26" s="5"/>
      <c r="K26" s="8">
        <f t="shared" si="32"/>
        <v>0</v>
      </c>
      <c r="L26" s="5">
        <v>96</v>
      </c>
      <c r="M26" s="8">
        <f t="shared" si="33"/>
        <v>62400</v>
      </c>
      <c r="N26" s="5">
        <v>37</v>
      </c>
      <c r="O26" s="8">
        <f t="shared" si="34"/>
        <v>24050</v>
      </c>
      <c r="P26" s="5"/>
      <c r="Q26" s="8">
        <f t="shared" si="35"/>
        <v>0</v>
      </c>
      <c r="R26" s="5"/>
      <c r="S26" s="8">
        <f t="shared" si="36"/>
        <v>0</v>
      </c>
      <c r="T26" s="5"/>
      <c r="U26" s="8">
        <f t="shared" si="37"/>
        <v>0</v>
      </c>
      <c r="V26" s="5"/>
      <c r="W26" s="8">
        <f t="shared" si="38"/>
        <v>0</v>
      </c>
      <c r="X26" s="5"/>
      <c r="Y26" s="8">
        <f t="shared" si="39"/>
        <v>0</v>
      </c>
      <c r="Z26" s="5"/>
      <c r="AA26" s="8">
        <f t="shared" si="0"/>
        <v>0</v>
      </c>
      <c r="AB26" s="5"/>
      <c r="AC26" s="8">
        <f t="shared" si="1"/>
        <v>0</v>
      </c>
      <c r="AD26" s="5"/>
      <c r="AE26" s="8">
        <f t="shared" si="2"/>
        <v>0</v>
      </c>
      <c r="AF26" s="668">
        <f>168*0+101*0</f>
        <v>0</v>
      </c>
      <c r="AG26" s="669">
        <f t="shared" si="3"/>
        <v>0</v>
      </c>
      <c r="AH26" s="662">
        <f>59*0</f>
        <v>0</v>
      </c>
      <c r="AI26" s="8">
        <f t="shared" si="4"/>
        <v>0</v>
      </c>
      <c r="AJ26" s="5"/>
      <c r="AK26" s="8">
        <f t="shared" si="5"/>
        <v>0</v>
      </c>
      <c r="AL26" s="5"/>
      <c r="AM26" s="8">
        <f t="shared" si="6"/>
        <v>0</v>
      </c>
      <c r="AN26" s="662">
        <f>78*0</f>
        <v>0</v>
      </c>
      <c r="AO26" s="664">
        <f t="shared" si="7"/>
        <v>0</v>
      </c>
      <c r="AP26" s="5"/>
      <c r="AQ26" s="8">
        <f t="shared" si="8"/>
        <v>0</v>
      </c>
      <c r="AR26" s="5"/>
      <c r="AS26" s="8">
        <f t="shared" si="9"/>
        <v>0</v>
      </c>
      <c r="AT26" s="5"/>
      <c r="AU26" s="8">
        <f t="shared" si="10"/>
        <v>0</v>
      </c>
      <c r="AV26" s="5"/>
      <c r="AW26" s="8">
        <f t="shared" si="11"/>
        <v>0</v>
      </c>
      <c r="AX26" s="5"/>
      <c r="AY26" s="8">
        <f t="shared" si="12"/>
        <v>0</v>
      </c>
      <c r="AZ26" s="5"/>
      <c r="BA26" s="8">
        <f t="shared" si="13"/>
        <v>0</v>
      </c>
      <c r="BB26" s="5"/>
      <c r="BC26" s="8">
        <f t="shared" si="14"/>
        <v>0</v>
      </c>
      <c r="BD26" s="5"/>
      <c r="BE26" s="8">
        <f t="shared" si="15"/>
        <v>0</v>
      </c>
      <c r="BF26" s="662">
        <f>103*0</f>
        <v>0</v>
      </c>
      <c r="BG26" s="664">
        <f t="shared" si="16"/>
        <v>0</v>
      </c>
      <c r="BH26" s="5"/>
      <c r="BI26" s="8">
        <f t="shared" si="17"/>
        <v>0</v>
      </c>
      <c r="BJ26" s="5"/>
      <c r="BK26" s="8">
        <f t="shared" si="18"/>
        <v>0</v>
      </c>
      <c r="BL26" s="5"/>
      <c r="BM26" s="8">
        <f t="shared" si="19"/>
        <v>0</v>
      </c>
      <c r="BN26" s="5"/>
      <c r="BO26" s="8">
        <f t="shared" si="20"/>
        <v>0</v>
      </c>
      <c r="BP26" s="5"/>
      <c r="BQ26" s="8">
        <f t="shared" si="21"/>
        <v>0</v>
      </c>
      <c r="BR26" s="5"/>
      <c r="BS26" s="8">
        <f t="shared" si="22"/>
        <v>0</v>
      </c>
      <c r="BT26" s="5"/>
      <c r="BU26" s="8">
        <f t="shared" si="23"/>
        <v>0</v>
      </c>
      <c r="BV26" s="5"/>
      <c r="BW26" s="8">
        <f t="shared" si="24"/>
        <v>0</v>
      </c>
      <c r="BX26" s="5"/>
      <c r="BY26" s="8">
        <f t="shared" si="25"/>
        <v>0</v>
      </c>
      <c r="BZ26" s="124"/>
      <c r="CA26" s="8">
        <f t="shared" si="26"/>
        <v>0</v>
      </c>
      <c r="CB26" s="5"/>
      <c r="CC26" s="8">
        <f t="shared" si="27"/>
        <v>0</v>
      </c>
      <c r="CD26" s="5"/>
      <c r="CE26" s="8">
        <f t="shared" si="28"/>
        <v>0</v>
      </c>
      <c r="CF26" s="5"/>
      <c r="CG26" s="8">
        <f t="shared" si="29"/>
        <v>0</v>
      </c>
      <c r="CH26" s="5"/>
      <c r="CI26" s="8">
        <f t="shared" si="30"/>
        <v>0</v>
      </c>
      <c r="CJ26" s="8">
        <f t="shared" si="40"/>
        <v>133</v>
      </c>
      <c r="CK26" s="8">
        <f t="shared" si="41"/>
        <v>86450</v>
      </c>
      <c r="CL26" s="128"/>
      <c r="CM26" s="128"/>
      <c r="CN26" s="128"/>
      <c r="CO26" s="128"/>
      <c r="CP26" s="128"/>
      <c r="CQ26" s="128"/>
    </row>
    <row r="27" spans="1:95" ht="15" customHeight="1">
      <c r="A27" s="153">
        <v>14</v>
      </c>
      <c r="B27" s="871" t="s">
        <v>307</v>
      </c>
      <c r="C27" s="872"/>
      <c r="D27" s="872"/>
      <c r="E27" s="873"/>
      <c r="F27" s="78" t="s">
        <v>41</v>
      </c>
      <c r="G27" s="78">
        <v>1200</v>
      </c>
      <c r="H27" s="5"/>
      <c r="I27" s="8">
        <f t="shared" si="31"/>
        <v>0</v>
      </c>
      <c r="J27" s="5"/>
      <c r="K27" s="8">
        <f t="shared" si="32"/>
        <v>0</v>
      </c>
      <c r="L27" s="662">
        <f>8*0</f>
        <v>0</v>
      </c>
      <c r="M27" s="8">
        <f t="shared" si="33"/>
        <v>0</v>
      </c>
      <c r="N27" s="5">
        <v>3</v>
      </c>
      <c r="O27" s="8">
        <f t="shared" si="34"/>
        <v>3600</v>
      </c>
      <c r="P27" s="5"/>
      <c r="Q27" s="8">
        <f t="shared" si="35"/>
        <v>0</v>
      </c>
      <c r="R27" s="5"/>
      <c r="S27" s="8">
        <f t="shared" si="36"/>
        <v>0</v>
      </c>
      <c r="T27" s="5"/>
      <c r="U27" s="8">
        <f t="shared" si="37"/>
        <v>0</v>
      </c>
      <c r="V27" s="5"/>
      <c r="W27" s="8">
        <f t="shared" si="38"/>
        <v>0</v>
      </c>
      <c r="X27" s="5"/>
      <c r="Y27" s="8">
        <f t="shared" si="39"/>
        <v>0</v>
      </c>
      <c r="Z27" s="5"/>
      <c r="AA27" s="8">
        <f t="shared" si="0"/>
        <v>0</v>
      </c>
      <c r="AB27" s="5"/>
      <c r="AC27" s="8">
        <f t="shared" si="1"/>
        <v>0</v>
      </c>
      <c r="AD27" s="5"/>
      <c r="AE27" s="8">
        <f t="shared" si="2"/>
        <v>0</v>
      </c>
      <c r="AF27" s="668">
        <f>8*0+5*0</f>
        <v>0</v>
      </c>
      <c r="AG27" s="669">
        <f t="shared" si="3"/>
        <v>0</v>
      </c>
      <c r="AH27" s="662">
        <f>9*0</f>
        <v>0</v>
      </c>
      <c r="AI27" s="8">
        <f t="shared" si="4"/>
        <v>0</v>
      </c>
      <c r="AJ27" s="5"/>
      <c r="AK27" s="8">
        <f t="shared" si="5"/>
        <v>0</v>
      </c>
      <c r="AL27" s="5"/>
      <c r="AM27" s="8">
        <f t="shared" si="6"/>
        <v>0</v>
      </c>
      <c r="AN27" s="662">
        <f>8*0</f>
        <v>0</v>
      </c>
      <c r="AO27" s="664">
        <f t="shared" si="7"/>
        <v>0</v>
      </c>
      <c r="AP27" s="5"/>
      <c r="AQ27" s="8">
        <f t="shared" si="8"/>
        <v>0</v>
      </c>
      <c r="AR27" s="5"/>
      <c r="AS27" s="8">
        <f t="shared" si="9"/>
        <v>0</v>
      </c>
      <c r="AT27" s="5"/>
      <c r="AU27" s="8">
        <f t="shared" si="10"/>
        <v>0</v>
      </c>
      <c r="AV27" s="5"/>
      <c r="AW27" s="8">
        <f t="shared" si="11"/>
        <v>0</v>
      </c>
      <c r="AX27" s="5"/>
      <c r="AY27" s="8">
        <f t="shared" si="12"/>
        <v>0</v>
      </c>
      <c r="AZ27" s="5"/>
      <c r="BA27" s="8">
        <f t="shared" si="13"/>
        <v>0</v>
      </c>
      <c r="BB27" s="5"/>
      <c r="BC27" s="8">
        <f t="shared" si="14"/>
        <v>0</v>
      </c>
      <c r="BD27" s="5"/>
      <c r="BE27" s="8">
        <f t="shared" si="15"/>
        <v>0</v>
      </c>
      <c r="BF27" s="662">
        <f>17*0</f>
        <v>0</v>
      </c>
      <c r="BG27" s="664">
        <f t="shared" si="16"/>
        <v>0</v>
      </c>
      <c r="BH27" s="5"/>
      <c r="BI27" s="8">
        <f t="shared" si="17"/>
        <v>0</v>
      </c>
      <c r="BJ27" s="5"/>
      <c r="BK27" s="8">
        <f t="shared" si="18"/>
        <v>0</v>
      </c>
      <c r="BL27" s="5"/>
      <c r="BM27" s="8">
        <f t="shared" si="19"/>
        <v>0</v>
      </c>
      <c r="BN27" s="5"/>
      <c r="BO27" s="8">
        <f t="shared" si="20"/>
        <v>0</v>
      </c>
      <c r="BP27" s="5"/>
      <c r="BQ27" s="8">
        <f t="shared" si="21"/>
        <v>0</v>
      </c>
      <c r="BR27" s="5"/>
      <c r="BS27" s="8">
        <f t="shared" si="22"/>
        <v>0</v>
      </c>
      <c r="BT27" s="5"/>
      <c r="BU27" s="8">
        <f t="shared" si="23"/>
        <v>0</v>
      </c>
      <c r="BV27" s="5"/>
      <c r="BW27" s="8">
        <f t="shared" si="24"/>
        <v>0</v>
      </c>
      <c r="BX27" s="5"/>
      <c r="BY27" s="8">
        <f t="shared" si="25"/>
        <v>0</v>
      </c>
      <c r="BZ27" s="124"/>
      <c r="CA27" s="8">
        <f t="shared" si="26"/>
        <v>0</v>
      </c>
      <c r="CB27" s="5"/>
      <c r="CC27" s="8">
        <f t="shared" si="27"/>
        <v>0</v>
      </c>
      <c r="CD27" s="5"/>
      <c r="CE27" s="8">
        <f t="shared" si="28"/>
        <v>0</v>
      </c>
      <c r="CF27" s="5"/>
      <c r="CG27" s="8">
        <f t="shared" si="29"/>
        <v>0</v>
      </c>
      <c r="CH27" s="5"/>
      <c r="CI27" s="8">
        <f t="shared" si="30"/>
        <v>0</v>
      </c>
      <c r="CJ27" s="8">
        <f t="shared" si="40"/>
        <v>3</v>
      </c>
      <c r="CK27" s="8">
        <f t="shared" si="41"/>
        <v>3600</v>
      </c>
      <c r="CL27" s="128"/>
      <c r="CM27" s="128"/>
      <c r="CN27" s="128"/>
      <c r="CO27" s="128"/>
      <c r="CP27" s="128"/>
      <c r="CQ27" s="128"/>
    </row>
    <row r="28" spans="1:95" ht="15" customHeight="1">
      <c r="A28" s="153">
        <v>15</v>
      </c>
      <c r="B28" s="874" t="s">
        <v>224</v>
      </c>
      <c r="C28" s="872"/>
      <c r="D28" s="872"/>
      <c r="E28" s="873"/>
      <c r="F28" s="78" t="s">
        <v>41</v>
      </c>
      <c r="G28" s="78">
        <v>1650</v>
      </c>
      <c r="H28" s="5"/>
      <c r="I28" s="8">
        <f t="shared" si="31"/>
        <v>0</v>
      </c>
      <c r="J28" s="5"/>
      <c r="K28" s="8">
        <f t="shared" si="32"/>
        <v>0</v>
      </c>
      <c r="L28" s="662">
        <f>35*0</f>
        <v>0</v>
      </c>
      <c r="M28" s="8">
        <f t="shared" si="33"/>
        <v>0</v>
      </c>
      <c r="N28" s="5">
        <v>19</v>
      </c>
      <c r="O28" s="8">
        <f t="shared" si="34"/>
        <v>31350</v>
      </c>
      <c r="P28" s="5"/>
      <c r="Q28" s="8">
        <f t="shared" si="35"/>
        <v>0</v>
      </c>
      <c r="R28" s="5"/>
      <c r="S28" s="8">
        <f t="shared" si="36"/>
        <v>0</v>
      </c>
      <c r="T28" s="5"/>
      <c r="U28" s="8">
        <f t="shared" si="37"/>
        <v>0</v>
      </c>
      <c r="V28" s="5"/>
      <c r="W28" s="8">
        <f t="shared" si="38"/>
        <v>0</v>
      </c>
      <c r="X28" s="5"/>
      <c r="Y28" s="8">
        <f t="shared" si="39"/>
        <v>0</v>
      </c>
      <c r="Z28" s="5"/>
      <c r="AA28" s="8">
        <f t="shared" si="0"/>
        <v>0</v>
      </c>
      <c r="AB28" s="5"/>
      <c r="AC28" s="8">
        <f t="shared" si="1"/>
        <v>0</v>
      </c>
      <c r="AD28" s="5"/>
      <c r="AE28" s="8">
        <f t="shared" si="2"/>
        <v>0</v>
      </c>
      <c r="AF28" s="668">
        <f>27*0+16*0</f>
        <v>0</v>
      </c>
      <c r="AG28" s="669">
        <f t="shared" si="3"/>
        <v>0</v>
      </c>
      <c r="AH28" s="662">
        <f>30*0</f>
        <v>0</v>
      </c>
      <c r="AI28" s="8">
        <f t="shared" si="4"/>
        <v>0</v>
      </c>
      <c r="AJ28" s="5"/>
      <c r="AK28" s="8">
        <f t="shared" si="5"/>
        <v>0</v>
      </c>
      <c r="AL28" s="5"/>
      <c r="AM28" s="8">
        <f t="shared" si="6"/>
        <v>0</v>
      </c>
      <c r="AN28" s="662">
        <f>40*0</f>
        <v>0</v>
      </c>
      <c r="AO28" s="664">
        <f t="shared" si="7"/>
        <v>0</v>
      </c>
      <c r="AP28" s="5"/>
      <c r="AQ28" s="8">
        <f t="shared" si="8"/>
        <v>0</v>
      </c>
      <c r="AR28" s="5"/>
      <c r="AS28" s="8">
        <f t="shared" si="9"/>
        <v>0</v>
      </c>
      <c r="AT28" s="5"/>
      <c r="AU28" s="8">
        <f t="shared" si="10"/>
        <v>0</v>
      </c>
      <c r="AV28" s="5"/>
      <c r="AW28" s="8">
        <f t="shared" si="11"/>
        <v>0</v>
      </c>
      <c r="AX28" s="5"/>
      <c r="AY28" s="8">
        <f t="shared" si="12"/>
        <v>0</v>
      </c>
      <c r="AZ28" s="5"/>
      <c r="BA28" s="8">
        <f t="shared" si="13"/>
        <v>0</v>
      </c>
      <c r="BB28" s="5"/>
      <c r="BC28" s="8">
        <f t="shared" si="14"/>
        <v>0</v>
      </c>
      <c r="BD28" s="5"/>
      <c r="BE28" s="8">
        <f t="shared" si="15"/>
        <v>0</v>
      </c>
      <c r="BF28" s="662">
        <f>70*0</f>
        <v>0</v>
      </c>
      <c r="BG28" s="664">
        <f t="shared" si="16"/>
        <v>0</v>
      </c>
      <c r="BH28" s="5"/>
      <c r="BI28" s="8">
        <f t="shared" si="17"/>
        <v>0</v>
      </c>
      <c r="BJ28" s="5"/>
      <c r="BK28" s="8">
        <f t="shared" si="18"/>
        <v>0</v>
      </c>
      <c r="BL28" s="5"/>
      <c r="BM28" s="8">
        <f t="shared" si="19"/>
        <v>0</v>
      </c>
      <c r="BN28" s="5">
        <v>200</v>
      </c>
      <c r="BO28" s="8">
        <f t="shared" si="20"/>
        <v>330000</v>
      </c>
      <c r="BP28" s="5"/>
      <c r="BQ28" s="8">
        <f t="shared" si="21"/>
        <v>0</v>
      </c>
      <c r="BR28" s="5"/>
      <c r="BS28" s="8">
        <f t="shared" si="22"/>
        <v>0</v>
      </c>
      <c r="BT28" s="5"/>
      <c r="BU28" s="8">
        <f t="shared" si="23"/>
        <v>0</v>
      </c>
      <c r="BV28" s="5"/>
      <c r="BW28" s="8">
        <f t="shared" si="24"/>
        <v>0</v>
      </c>
      <c r="BX28" s="5"/>
      <c r="BY28" s="8">
        <f t="shared" si="25"/>
        <v>0</v>
      </c>
      <c r="BZ28" s="124"/>
      <c r="CA28" s="8">
        <f t="shared" si="26"/>
        <v>0</v>
      </c>
      <c r="CB28" s="5"/>
      <c r="CC28" s="8">
        <f t="shared" si="27"/>
        <v>0</v>
      </c>
      <c r="CD28" s="5"/>
      <c r="CE28" s="8">
        <f t="shared" si="28"/>
        <v>0</v>
      </c>
      <c r="CF28" s="5"/>
      <c r="CG28" s="8">
        <f t="shared" si="29"/>
        <v>0</v>
      </c>
      <c r="CH28" s="5"/>
      <c r="CI28" s="8">
        <f t="shared" si="30"/>
        <v>0</v>
      </c>
      <c r="CJ28" s="8">
        <f t="shared" si="40"/>
        <v>219</v>
      </c>
      <c r="CK28" s="8">
        <f t="shared" si="41"/>
        <v>361350</v>
      </c>
      <c r="CL28" s="129"/>
      <c r="CM28" s="129"/>
      <c r="CN28" s="129"/>
      <c r="CO28" s="129"/>
      <c r="CP28" s="129"/>
      <c r="CQ28" s="129"/>
    </row>
    <row r="29" spans="1:95" ht="15" customHeight="1">
      <c r="A29" s="153">
        <v>16</v>
      </c>
      <c r="B29" s="871" t="s">
        <v>162</v>
      </c>
      <c r="C29" s="872"/>
      <c r="D29" s="872"/>
      <c r="E29" s="873"/>
      <c r="F29" s="78" t="s">
        <v>41</v>
      </c>
      <c r="G29" s="78">
        <v>450</v>
      </c>
      <c r="H29" s="5"/>
      <c r="I29" s="8">
        <f t="shared" si="31"/>
        <v>0</v>
      </c>
      <c r="J29" s="5"/>
      <c r="K29" s="8">
        <f t="shared" si="32"/>
        <v>0</v>
      </c>
      <c r="L29" s="662">
        <f>15*0</f>
        <v>0</v>
      </c>
      <c r="M29" s="8">
        <f t="shared" si="33"/>
        <v>0</v>
      </c>
      <c r="N29" s="5">
        <v>5</v>
      </c>
      <c r="O29" s="8">
        <f t="shared" si="34"/>
        <v>2250</v>
      </c>
      <c r="P29" s="5"/>
      <c r="Q29" s="8">
        <f t="shared" si="35"/>
        <v>0</v>
      </c>
      <c r="R29" s="5"/>
      <c r="S29" s="8">
        <f t="shared" si="36"/>
        <v>0</v>
      </c>
      <c r="T29" s="5"/>
      <c r="U29" s="8">
        <f t="shared" si="37"/>
        <v>0</v>
      </c>
      <c r="V29" s="5"/>
      <c r="W29" s="8">
        <f t="shared" si="38"/>
        <v>0</v>
      </c>
      <c r="X29" s="5"/>
      <c r="Y29" s="8">
        <f t="shared" si="39"/>
        <v>0</v>
      </c>
      <c r="Z29" s="5"/>
      <c r="AA29" s="8">
        <f t="shared" si="0"/>
        <v>0</v>
      </c>
      <c r="AB29" s="5"/>
      <c r="AC29" s="8">
        <f t="shared" si="1"/>
        <v>0</v>
      </c>
      <c r="AD29" s="5"/>
      <c r="AE29" s="8">
        <f t="shared" si="2"/>
        <v>0</v>
      </c>
      <c r="AF29" s="670">
        <f>9*0+6</f>
        <v>6</v>
      </c>
      <c r="AG29" s="669">
        <f t="shared" si="3"/>
        <v>2700</v>
      </c>
      <c r="AH29" s="5">
        <v>5</v>
      </c>
      <c r="AI29" s="8">
        <f t="shared" si="4"/>
        <v>2250</v>
      </c>
      <c r="AJ29" s="5"/>
      <c r="AK29" s="8">
        <f t="shared" si="5"/>
        <v>0</v>
      </c>
      <c r="AL29" s="5"/>
      <c r="AM29" s="8">
        <f t="shared" si="6"/>
        <v>0</v>
      </c>
      <c r="AN29" s="662">
        <f>8*0</f>
        <v>0</v>
      </c>
      <c r="AO29" s="664">
        <f t="shared" si="7"/>
        <v>0</v>
      </c>
      <c r="AP29" s="5"/>
      <c r="AQ29" s="8">
        <f t="shared" si="8"/>
        <v>0</v>
      </c>
      <c r="AR29" s="5"/>
      <c r="AS29" s="8">
        <f t="shared" si="9"/>
        <v>0</v>
      </c>
      <c r="AT29" s="5"/>
      <c r="AU29" s="8">
        <f t="shared" si="10"/>
        <v>0</v>
      </c>
      <c r="AV29" s="5"/>
      <c r="AW29" s="8">
        <f t="shared" si="11"/>
        <v>0</v>
      </c>
      <c r="AX29" s="5"/>
      <c r="AY29" s="8">
        <f t="shared" si="12"/>
        <v>0</v>
      </c>
      <c r="AZ29" s="5"/>
      <c r="BA29" s="8">
        <f t="shared" si="13"/>
        <v>0</v>
      </c>
      <c r="BB29" s="5"/>
      <c r="BC29" s="8">
        <f t="shared" si="14"/>
        <v>0</v>
      </c>
      <c r="BD29" s="5"/>
      <c r="BE29" s="8">
        <f t="shared" si="15"/>
        <v>0</v>
      </c>
      <c r="BF29" s="5"/>
      <c r="BG29" s="8">
        <f t="shared" si="16"/>
        <v>0</v>
      </c>
      <c r="BH29" s="5"/>
      <c r="BI29" s="8">
        <f t="shared" si="17"/>
        <v>0</v>
      </c>
      <c r="BJ29" s="5"/>
      <c r="BK29" s="8">
        <f t="shared" si="18"/>
        <v>0</v>
      </c>
      <c r="BL29" s="5"/>
      <c r="BM29" s="8">
        <f t="shared" si="19"/>
        <v>0</v>
      </c>
      <c r="BN29" s="5"/>
      <c r="BO29" s="8">
        <f t="shared" si="20"/>
        <v>0</v>
      </c>
      <c r="BP29" s="5"/>
      <c r="BQ29" s="8">
        <f t="shared" si="21"/>
        <v>0</v>
      </c>
      <c r="BR29" s="5"/>
      <c r="BS29" s="8">
        <f t="shared" si="22"/>
        <v>0</v>
      </c>
      <c r="BT29" s="5"/>
      <c r="BU29" s="8">
        <f t="shared" si="23"/>
        <v>0</v>
      </c>
      <c r="BV29" s="5"/>
      <c r="BW29" s="8">
        <f t="shared" si="24"/>
        <v>0</v>
      </c>
      <c r="BX29" s="5"/>
      <c r="BY29" s="8">
        <f t="shared" si="25"/>
        <v>0</v>
      </c>
      <c r="BZ29" s="124"/>
      <c r="CA29" s="8">
        <f t="shared" si="26"/>
        <v>0</v>
      </c>
      <c r="CB29" s="5"/>
      <c r="CC29" s="8">
        <f t="shared" si="27"/>
        <v>0</v>
      </c>
      <c r="CD29" s="5"/>
      <c r="CE29" s="8">
        <f t="shared" si="28"/>
        <v>0</v>
      </c>
      <c r="CF29" s="5"/>
      <c r="CG29" s="8">
        <f t="shared" si="29"/>
        <v>0</v>
      </c>
      <c r="CH29" s="5"/>
      <c r="CI29" s="8">
        <f t="shared" si="30"/>
        <v>0</v>
      </c>
      <c r="CJ29" s="8">
        <f t="shared" si="40"/>
        <v>16</v>
      </c>
      <c r="CK29" s="8">
        <f t="shared" si="41"/>
        <v>7200</v>
      </c>
      <c r="CL29" s="128"/>
      <c r="CM29" s="128"/>
      <c r="CN29" s="128"/>
      <c r="CO29" s="128"/>
      <c r="CP29" s="128"/>
      <c r="CQ29" s="128"/>
    </row>
    <row r="30" spans="1:95" ht="15" customHeight="1">
      <c r="A30" s="153">
        <v>17</v>
      </c>
      <c r="B30" s="871" t="s">
        <v>314</v>
      </c>
      <c r="C30" s="872"/>
      <c r="D30" s="872"/>
      <c r="E30" s="873"/>
      <c r="F30" s="78" t="s">
        <v>41</v>
      </c>
      <c r="G30" s="78">
        <v>30</v>
      </c>
      <c r="H30" s="5"/>
      <c r="I30" s="8">
        <f t="shared" si="31"/>
        <v>0</v>
      </c>
      <c r="J30" s="5"/>
      <c r="K30" s="8">
        <f t="shared" si="32"/>
        <v>0</v>
      </c>
      <c r="L30" s="5"/>
      <c r="M30" s="8">
        <f t="shared" si="33"/>
        <v>0</v>
      </c>
      <c r="N30" s="5"/>
      <c r="O30" s="8">
        <f t="shared" si="34"/>
        <v>0</v>
      </c>
      <c r="P30" s="5"/>
      <c r="Q30" s="8">
        <f t="shared" si="35"/>
        <v>0</v>
      </c>
      <c r="R30" s="5"/>
      <c r="S30" s="8">
        <f t="shared" si="36"/>
        <v>0</v>
      </c>
      <c r="T30" s="5"/>
      <c r="U30" s="8">
        <f t="shared" si="37"/>
        <v>0</v>
      </c>
      <c r="V30" s="5"/>
      <c r="W30" s="8">
        <f t="shared" si="38"/>
        <v>0</v>
      </c>
      <c r="X30" s="5"/>
      <c r="Y30" s="8">
        <f t="shared" si="39"/>
        <v>0</v>
      </c>
      <c r="Z30" s="5"/>
      <c r="AA30" s="8">
        <f t="shared" si="0"/>
        <v>0</v>
      </c>
      <c r="AB30" s="5"/>
      <c r="AC30" s="8">
        <f t="shared" si="1"/>
        <v>0</v>
      </c>
      <c r="AD30" s="5"/>
      <c r="AE30" s="8">
        <f t="shared" si="2"/>
        <v>0</v>
      </c>
      <c r="AF30" s="5"/>
      <c r="AG30" s="8">
        <f t="shared" si="3"/>
        <v>0</v>
      </c>
      <c r="AH30" s="5"/>
      <c r="AI30" s="8">
        <f t="shared" si="4"/>
        <v>0</v>
      </c>
      <c r="AJ30" s="5"/>
      <c r="AK30" s="8">
        <f t="shared" si="5"/>
        <v>0</v>
      </c>
      <c r="AL30" s="5"/>
      <c r="AM30" s="8">
        <f t="shared" si="6"/>
        <v>0</v>
      </c>
      <c r="AN30" s="5"/>
      <c r="AO30" s="8">
        <f t="shared" si="7"/>
        <v>0</v>
      </c>
      <c r="AP30" s="5"/>
      <c r="AQ30" s="8">
        <f t="shared" si="8"/>
        <v>0</v>
      </c>
      <c r="AR30" s="5"/>
      <c r="AS30" s="8">
        <f t="shared" si="9"/>
        <v>0</v>
      </c>
      <c r="AT30" s="5"/>
      <c r="AU30" s="8">
        <f t="shared" si="10"/>
        <v>0</v>
      </c>
      <c r="AV30" s="5"/>
      <c r="AW30" s="8">
        <f t="shared" si="11"/>
        <v>0</v>
      </c>
      <c r="AX30" s="5"/>
      <c r="AY30" s="8">
        <f t="shared" si="12"/>
        <v>0</v>
      </c>
      <c r="AZ30" s="5"/>
      <c r="BA30" s="8">
        <f t="shared" si="13"/>
        <v>0</v>
      </c>
      <c r="BB30" s="5"/>
      <c r="BC30" s="8">
        <f t="shared" si="14"/>
        <v>0</v>
      </c>
      <c r="BD30" s="5"/>
      <c r="BE30" s="8">
        <f t="shared" si="15"/>
        <v>0</v>
      </c>
      <c r="BF30" s="5"/>
      <c r="BG30" s="8">
        <f t="shared" si="16"/>
        <v>0</v>
      </c>
      <c r="BH30" s="5"/>
      <c r="BI30" s="8">
        <f t="shared" si="17"/>
        <v>0</v>
      </c>
      <c r="BJ30" s="5"/>
      <c r="BK30" s="8">
        <f t="shared" si="18"/>
        <v>0</v>
      </c>
      <c r="BL30" s="5"/>
      <c r="BM30" s="8">
        <f t="shared" si="19"/>
        <v>0</v>
      </c>
      <c r="BN30" s="5"/>
      <c r="BO30" s="8">
        <f t="shared" si="20"/>
        <v>0</v>
      </c>
      <c r="BP30" s="5"/>
      <c r="BQ30" s="8">
        <f t="shared" si="21"/>
        <v>0</v>
      </c>
      <c r="BR30" s="5"/>
      <c r="BS30" s="8">
        <f t="shared" si="22"/>
        <v>0</v>
      </c>
      <c r="BT30" s="5"/>
      <c r="BU30" s="8">
        <f t="shared" si="23"/>
        <v>0</v>
      </c>
      <c r="BV30" s="5"/>
      <c r="BW30" s="8">
        <f t="shared" si="24"/>
        <v>0</v>
      </c>
      <c r="BX30" s="5"/>
      <c r="BY30" s="8">
        <f t="shared" si="25"/>
        <v>0</v>
      </c>
      <c r="BZ30" s="124"/>
      <c r="CA30" s="8">
        <f t="shared" si="26"/>
        <v>0</v>
      </c>
      <c r="CB30" s="5"/>
      <c r="CC30" s="8">
        <f t="shared" si="27"/>
        <v>0</v>
      </c>
      <c r="CD30" s="5"/>
      <c r="CE30" s="8">
        <f t="shared" si="28"/>
        <v>0</v>
      </c>
      <c r="CF30" s="5"/>
      <c r="CG30" s="8">
        <f t="shared" si="29"/>
        <v>0</v>
      </c>
      <c r="CH30" s="5"/>
      <c r="CI30" s="8">
        <f t="shared" si="30"/>
        <v>0</v>
      </c>
      <c r="CJ30" s="8">
        <f t="shared" si="40"/>
        <v>0</v>
      </c>
      <c r="CK30" s="8">
        <f t="shared" si="41"/>
        <v>0</v>
      </c>
      <c r="CL30" s="128"/>
      <c r="CM30" s="128"/>
      <c r="CN30" s="128"/>
      <c r="CO30" s="128"/>
      <c r="CP30" s="128"/>
      <c r="CQ30" s="128"/>
    </row>
    <row r="31" spans="1:95" ht="15" customHeight="1">
      <c r="A31" s="153">
        <v>18</v>
      </c>
      <c r="B31" s="874" t="s">
        <v>199</v>
      </c>
      <c r="C31" s="872"/>
      <c r="D31" s="872"/>
      <c r="E31" s="873"/>
      <c r="F31" s="78" t="s">
        <v>41</v>
      </c>
      <c r="G31" s="78">
        <v>400</v>
      </c>
      <c r="H31" s="5"/>
      <c r="I31" s="8">
        <f t="shared" si="31"/>
        <v>0</v>
      </c>
      <c r="J31" s="5"/>
      <c r="K31" s="8">
        <f t="shared" si="32"/>
        <v>0</v>
      </c>
      <c r="L31" s="662">
        <f>110*0</f>
        <v>0</v>
      </c>
      <c r="M31" s="8">
        <f t="shared" si="33"/>
        <v>0</v>
      </c>
      <c r="N31" s="5"/>
      <c r="O31" s="8">
        <f t="shared" si="34"/>
        <v>0</v>
      </c>
      <c r="P31" s="5"/>
      <c r="Q31" s="8">
        <f t="shared" si="35"/>
        <v>0</v>
      </c>
      <c r="R31" s="5"/>
      <c r="S31" s="8">
        <f t="shared" si="36"/>
        <v>0</v>
      </c>
      <c r="T31" s="5"/>
      <c r="U31" s="8">
        <f t="shared" si="37"/>
        <v>0</v>
      </c>
      <c r="V31" s="5"/>
      <c r="W31" s="8">
        <f t="shared" si="38"/>
        <v>0</v>
      </c>
      <c r="X31" s="5"/>
      <c r="Y31" s="8">
        <f t="shared" si="39"/>
        <v>0</v>
      </c>
      <c r="Z31" s="5"/>
      <c r="AA31" s="8">
        <f t="shared" si="0"/>
        <v>0</v>
      </c>
      <c r="AB31" s="5"/>
      <c r="AC31" s="8">
        <f t="shared" si="1"/>
        <v>0</v>
      </c>
      <c r="AD31" s="5"/>
      <c r="AE31" s="8">
        <f t="shared" si="2"/>
        <v>0</v>
      </c>
      <c r="AF31" s="5"/>
      <c r="AG31" s="8">
        <f t="shared" si="3"/>
        <v>0</v>
      </c>
      <c r="AH31" s="5"/>
      <c r="AI31" s="8">
        <f t="shared" si="4"/>
        <v>0</v>
      </c>
      <c r="AJ31" s="5"/>
      <c r="AK31" s="8">
        <f t="shared" si="5"/>
        <v>0</v>
      </c>
      <c r="AL31" s="5"/>
      <c r="AM31" s="8">
        <f t="shared" si="6"/>
        <v>0</v>
      </c>
      <c r="AN31" s="5"/>
      <c r="AO31" s="8">
        <f t="shared" si="7"/>
        <v>0</v>
      </c>
      <c r="AP31" s="5"/>
      <c r="AQ31" s="8">
        <f t="shared" si="8"/>
        <v>0</v>
      </c>
      <c r="AR31" s="5"/>
      <c r="AS31" s="8">
        <f t="shared" si="9"/>
        <v>0</v>
      </c>
      <c r="AT31" s="5"/>
      <c r="AU31" s="8">
        <f t="shared" si="10"/>
        <v>0</v>
      </c>
      <c r="AV31" s="5"/>
      <c r="AW31" s="8">
        <f t="shared" si="11"/>
        <v>0</v>
      </c>
      <c r="AX31" s="5"/>
      <c r="AY31" s="8">
        <f t="shared" si="12"/>
        <v>0</v>
      </c>
      <c r="AZ31" s="5"/>
      <c r="BA31" s="8">
        <f t="shared" si="13"/>
        <v>0</v>
      </c>
      <c r="BB31" s="5"/>
      <c r="BC31" s="8">
        <f t="shared" si="14"/>
        <v>0</v>
      </c>
      <c r="BD31" s="5"/>
      <c r="BE31" s="8">
        <f t="shared" si="15"/>
        <v>0</v>
      </c>
      <c r="BF31" s="5"/>
      <c r="BG31" s="8">
        <f t="shared" si="16"/>
        <v>0</v>
      </c>
      <c r="BH31" s="5"/>
      <c r="BI31" s="8">
        <f t="shared" si="17"/>
        <v>0</v>
      </c>
      <c r="BJ31" s="5"/>
      <c r="BK31" s="8">
        <f t="shared" si="18"/>
        <v>0</v>
      </c>
      <c r="BL31" s="5"/>
      <c r="BM31" s="8">
        <f t="shared" si="19"/>
        <v>0</v>
      </c>
      <c r="BN31" s="5"/>
      <c r="BO31" s="8">
        <f t="shared" si="20"/>
        <v>0</v>
      </c>
      <c r="BP31" s="5"/>
      <c r="BQ31" s="8">
        <f t="shared" si="21"/>
        <v>0</v>
      </c>
      <c r="BR31" s="5"/>
      <c r="BS31" s="8">
        <f t="shared" si="22"/>
        <v>0</v>
      </c>
      <c r="BT31" s="5"/>
      <c r="BU31" s="8">
        <f t="shared" si="23"/>
        <v>0</v>
      </c>
      <c r="BV31" s="5"/>
      <c r="BW31" s="8">
        <f t="shared" si="24"/>
        <v>0</v>
      </c>
      <c r="BX31" s="5"/>
      <c r="BY31" s="8">
        <f t="shared" si="25"/>
        <v>0</v>
      </c>
      <c r="BZ31" s="124"/>
      <c r="CA31" s="8">
        <f t="shared" si="26"/>
        <v>0</v>
      </c>
      <c r="CB31" s="5"/>
      <c r="CC31" s="8">
        <f t="shared" si="27"/>
        <v>0</v>
      </c>
      <c r="CD31" s="5">
        <f>625*0</f>
        <v>0</v>
      </c>
      <c r="CE31" s="8">
        <f t="shared" si="28"/>
        <v>0</v>
      </c>
      <c r="CF31" s="5"/>
      <c r="CG31" s="8">
        <f t="shared" si="29"/>
        <v>0</v>
      </c>
      <c r="CH31" s="5"/>
      <c r="CI31" s="8">
        <f t="shared" si="30"/>
        <v>0</v>
      </c>
      <c r="CJ31" s="8">
        <f t="shared" si="40"/>
        <v>0</v>
      </c>
      <c r="CK31" s="8">
        <f t="shared" si="41"/>
        <v>0</v>
      </c>
      <c r="CL31" s="128"/>
      <c r="CM31" s="128"/>
      <c r="CN31" s="128"/>
      <c r="CO31" s="128"/>
      <c r="CP31" s="128"/>
      <c r="CQ31" s="128"/>
    </row>
    <row r="32" spans="1:95" ht="15" customHeight="1">
      <c r="A32" s="153">
        <v>19</v>
      </c>
      <c r="B32" s="871" t="s">
        <v>198</v>
      </c>
      <c r="C32" s="872"/>
      <c r="D32" s="872"/>
      <c r="E32" s="873"/>
      <c r="F32" s="78" t="s">
        <v>41</v>
      </c>
      <c r="G32" s="78">
        <v>350</v>
      </c>
      <c r="H32" s="5"/>
      <c r="I32" s="8">
        <f t="shared" si="31"/>
        <v>0</v>
      </c>
      <c r="J32" s="5"/>
      <c r="K32" s="8">
        <f t="shared" si="32"/>
        <v>0</v>
      </c>
      <c r="L32" s="5"/>
      <c r="M32" s="8">
        <f t="shared" si="33"/>
        <v>0</v>
      </c>
      <c r="N32" s="5"/>
      <c r="O32" s="8">
        <f t="shared" si="34"/>
        <v>0</v>
      </c>
      <c r="P32" s="5"/>
      <c r="Q32" s="8">
        <f t="shared" si="35"/>
        <v>0</v>
      </c>
      <c r="R32" s="5"/>
      <c r="S32" s="8">
        <f t="shared" si="36"/>
        <v>0</v>
      </c>
      <c r="T32" s="5"/>
      <c r="U32" s="8">
        <f t="shared" si="37"/>
        <v>0</v>
      </c>
      <c r="V32" s="5"/>
      <c r="W32" s="8">
        <f t="shared" si="38"/>
        <v>0</v>
      </c>
      <c r="X32" s="5"/>
      <c r="Y32" s="8">
        <f t="shared" si="39"/>
        <v>0</v>
      </c>
      <c r="Z32" s="5"/>
      <c r="AA32" s="8">
        <f t="shared" si="0"/>
        <v>0</v>
      </c>
      <c r="AB32" s="5"/>
      <c r="AC32" s="8">
        <f t="shared" si="1"/>
        <v>0</v>
      </c>
      <c r="AD32" s="5"/>
      <c r="AE32" s="8">
        <f t="shared" si="2"/>
        <v>0</v>
      </c>
      <c r="AF32" s="5"/>
      <c r="AG32" s="8">
        <f t="shared" si="3"/>
        <v>0</v>
      </c>
      <c r="AH32" s="5"/>
      <c r="AI32" s="8">
        <f t="shared" si="4"/>
        <v>0</v>
      </c>
      <c r="AJ32" s="5"/>
      <c r="AK32" s="8">
        <f t="shared" si="5"/>
        <v>0</v>
      </c>
      <c r="AL32" s="5"/>
      <c r="AM32" s="8">
        <f t="shared" si="6"/>
        <v>0</v>
      </c>
      <c r="AN32" s="5"/>
      <c r="AO32" s="8">
        <f t="shared" si="7"/>
        <v>0</v>
      </c>
      <c r="AP32" s="5"/>
      <c r="AQ32" s="8">
        <f t="shared" si="8"/>
        <v>0</v>
      </c>
      <c r="AR32" s="5"/>
      <c r="AS32" s="8">
        <f t="shared" si="9"/>
        <v>0</v>
      </c>
      <c r="AT32" s="5"/>
      <c r="AU32" s="8">
        <f t="shared" si="10"/>
        <v>0</v>
      </c>
      <c r="AV32" s="5"/>
      <c r="AW32" s="8">
        <f t="shared" si="11"/>
        <v>0</v>
      </c>
      <c r="AX32" s="5"/>
      <c r="AY32" s="8">
        <f t="shared" si="12"/>
        <v>0</v>
      </c>
      <c r="AZ32" s="5"/>
      <c r="BA32" s="8">
        <f t="shared" si="13"/>
        <v>0</v>
      </c>
      <c r="BB32" s="5"/>
      <c r="BC32" s="8">
        <f t="shared" si="14"/>
        <v>0</v>
      </c>
      <c r="BD32" s="5"/>
      <c r="BE32" s="8">
        <f t="shared" si="15"/>
        <v>0</v>
      </c>
      <c r="BF32" s="5"/>
      <c r="BG32" s="8">
        <f t="shared" si="16"/>
        <v>0</v>
      </c>
      <c r="BH32" s="5"/>
      <c r="BI32" s="8">
        <f t="shared" si="17"/>
        <v>0</v>
      </c>
      <c r="BJ32" s="5"/>
      <c r="BK32" s="8">
        <f t="shared" si="18"/>
        <v>0</v>
      </c>
      <c r="BL32" s="5"/>
      <c r="BM32" s="8">
        <f t="shared" si="19"/>
        <v>0</v>
      </c>
      <c r="BN32" s="5"/>
      <c r="BO32" s="8">
        <f t="shared" si="20"/>
        <v>0</v>
      </c>
      <c r="BP32" s="5"/>
      <c r="BQ32" s="8">
        <f t="shared" si="21"/>
        <v>0</v>
      </c>
      <c r="BR32" s="5"/>
      <c r="BS32" s="8">
        <f t="shared" si="22"/>
        <v>0</v>
      </c>
      <c r="BT32" s="5"/>
      <c r="BU32" s="8">
        <f t="shared" si="23"/>
        <v>0</v>
      </c>
      <c r="BV32" s="5"/>
      <c r="BW32" s="8">
        <f t="shared" si="24"/>
        <v>0</v>
      </c>
      <c r="BX32" s="5"/>
      <c r="BY32" s="8">
        <f t="shared" si="25"/>
        <v>0</v>
      </c>
      <c r="BZ32" s="124"/>
      <c r="CA32" s="8">
        <f t="shared" si="26"/>
        <v>0</v>
      </c>
      <c r="CB32" s="5"/>
      <c r="CC32" s="8">
        <f t="shared" si="27"/>
        <v>0</v>
      </c>
      <c r="CD32" s="5"/>
      <c r="CE32" s="8">
        <f t="shared" si="28"/>
        <v>0</v>
      </c>
      <c r="CF32" s="5"/>
      <c r="CG32" s="8">
        <f t="shared" si="29"/>
        <v>0</v>
      </c>
      <c r="CH32" s="5"/>
      <c r="CI32" s="8">
        <f t="shared" si="30"/>
        <v>0</v>
      </c>
      <c r="CJ32" s="8">
        <f t="shared" si="40"/>
        <v>0</v>
      </c>
      <c r="CK32" s="8">
        <f t="shared" si="41"/>
        <v>0</v>
      </c>
      <c r="CL32" s="128"/>
      <c r="CM32" s="128"/>
      <c r="CN32" s="128"/>
      <c r="CO32" s="128"/>
      <c r="CP32" s="128"/>
      <c r="CQ32" s="128"/>
    </row>
    <row r="33" spans="1:95" ht="15" customHeight="1">
      <c r="A33" s="153">
        <v>20</v>
      </c>
      <c r="B33" s="871" t="s">
        <v>170</v>
      </c>
      <c r="C33" s="872"/>
      <c r="D33" s="872"/>
      <c r="E33" s="873"/>
      <c r="F33" s="78" t="s">
        <v>17</v>
      </c>
      <c r="G33" s="78">
        <v>13000</v>
      </c>
      <c r="H33" s="5"/>
      <c r="I33" s="8">
        <f t="shared" si="31"/>
        <v>0</v>
      </c>
      <c r="J33" s="5"/>
      <c r="K33" s="8">
        <f t="shared" si="32"/>
        <v>0</v>
      </c>
      <c r="L33" s="5"/>
      <c r="M33" s="8">
        <f t="shared" si="33"/>
        <v>0</v>
      </c>
      <c r="N33" s="5"/>
      <c r="O33" s="8">
        <f t="shared" si="34"/>
        <v>0</v>
      </c>
      <c r="P33" s="5"/>
      <c r="Q33" s="8">
        <f t="shared" si="35"/>
        <v>0</v>
      </c>
      <c r="R33" s="5"/>
      <c r="S33" s="8">
        <f t="shared" si="36"/>
        <v>0</v>
      </c>
      <c r="T33" s="5"/>
      <c r="U33" s="8">
        <f t="shared" si="37"/>
        <v>0</v>
      </c>
      <c r="V33" s="5"/>
      <c r="W33" s="8">
        <f t="shared" si="38"/>
        <v>0</v>
      </c>
      <c r="X33" s="5"/>
      <c r="Y33" s="8">
        <f t="shared" si="39"/>
        <v>0</v>
      </c>
      <c r="Z33" s="5"/>
      <c r="AA33" s="8">
        <f t="shared" si="0"/>
        <v>0</v>
      </c>
      <c r="AB33" s="5"/>
      <c r="AC33" s="8">
        <f t="shared" si="1"/>
        <v>0</v>
      </c>
      <c r="AD33" s="5"/>
      <c r="AE33" s="8">
        <f t="shared" si="2"/>
        <v>0</v>
      </c>
      <c r="AF33" s="5"/>
      <c r="AG33" s="8">
        <f t="shared" si="3"/>
        <v>0</v>
      </c>
      <c r="AH33" s="5"/>
      <c r="AI33" s="8">
        <f t="shared" si="4"/>
        <v>0</v>
      </c>
      <c r="AJ33" s="5"/>
      <c r="AK33" s="8">
        <f t="shared" si="5"/>
        <v>0</v>
      </c>
      <c r="AL33" s="5"/>
      <c r="AM33" s="8">
        <f t="shared" si="6"/>
        <v>0</v>
      </c>
      <c r="AN33" s="5"/>
      <c r="AO33" s="8">
        <f t="shared" si="7"/>
        <v>0</v>
      </c>
      <c r="AP33" s="5"/>
      <c r="AQ33" s="8">
        <f t="shared" si="8"/>
        <v>0</v>
      </c>
      <c r="AR33" s="5"/>
      <c r="AS33" s="8">
        <f t="shared" si="9"/>
        <v>0</v>
      </c>
      <c r="AT33" s="5"/>
      <c r="AU33" s="8">
        <f t="shared" si="10"/>
        <v>0</v>
      </c>
      <c r="AV33" s="5"/>
      <c r="AW33" s="8">
        <f t="shared" si="11"/>
        <v>0</v>
      </c>
      <c r="AX33" s="5"/>
      <c r="AY33" s="8">
        <f t="shared" si="12"/>
        <v>0</v>
      </c>
      <c r="AZ33" s="5"/>
      <c r="BA33" s="8">
        <f t="shared" si="13"/>
        <v>0</v>
      </c>
      <c r="BB33" s="5"/>
      <c r="BC33" s="8">
        <f t="shared" si="14"/>
        <v>0</v>
      </c>
      <c r="BD33" s="5"/>
      <c r="BE33" s="8">
        <f t="shared" si="15"/>
        <v>0</v>
      </c>
      <c r="BF33" s="5"/>
      <c r="BG33" s="8">
        <f t="shared" si="16"/>
        <v>0</v>
      </c>
      <c r="BH33" s="5"/>
      <c r="BI33" s="8">
        <f t="shared" si="17"/>
        <v>0</v>
      </c>
      <c r="BJ33" s="5"/>
      <c r="BK33" s="8">
        <f t="shared" si="18"/>
        <v>0</v>
      </c>
      <c r="BL33" s="5"/>
      <c r="BM33" s="8">
        <f t="shared" si="19"/>
        <v>0</v>
      </c>
      <c r="BN33" s="5"/>
      <c r="BO33" s="8">
        <f t="shared" si="20"/>
        <v>0</v>
      </c>
      <c r="BP33" s="5"/>
      <c r="BQ33" s="8">
        <f t="shared" si="21"/>
        <v>0</v>
      </c>
      <c r="BR33" s="5"/>
      <c r="BS33" s="8">
        <f t="shared" si="22"/>
        <v>0</v>
      </c>
      <c r="BT33" s="5"/>
      <c r="BU33" s="8">
        <f t="shared" si="23"/>
        <v>0</v>
      </c>
      <c r="BV33" s="5"/>
      <c r="BW33" s="8">
        <f t="shared" si="24"/>
        <v>0</v>
      </c>
      <c r="BX33" s="5"/>
      <c r="BY33" s="8">
        <f t="shared" si="25"/>
        <v>0</v>
      </c>
      <c r="BZ33" s="124"/>
      <c r="CA33" s="8">
        <f t="shared" si="26"/>
        <v>0</v>
      </c>
      <c r="CB33" s="5"/>
      <c r="CC33" s="8">
        <f t="shared" si="27"/>
        <v>0</v>
      </c>
      <c r="CD33" s="5"/>
      <c r="CE33" s="8">
        <f t="shared" si="28"/>
        <v>0</v>
      </c>
      <c r="CF33" s="5"/>
      <c r="CG33" s="8">
        <f t="shared" si="29"/>
        <v>0</v>
      </c>
      <c r="CH33" s="5"/>
      <c r="CI33" s="8">
        <f t="shared" si="30"/>
        <v>0</v>
      </c>
      <c r="CJ33" s="8">
        <f t="shared" si="40"/>
        <v>0</v>
      </c>
      <c r="CK33" s="8">
        <f t="shared" si="41"/>
        <v>0</v>
      </c>
      <c r="CL33" s="128"/>
      <c r="CM33" s="128"/>
      <c r="CN33" s="128"/>
      <c r="CO33" s="128"/>
      <c r="CP33" s="128"/>
      <c r="CQ33" s="128"/>
    </row>
    <row r="34" spans="1:95" ht="17.25" customHeight="1">
      <c r="A34" s="153">
        <v>21</v>
      </c>
      <c r="B34" s="871" t="s">
        <v>347</v>
      </c>
      <c r="C34" s="872"/>
      <c r="D34" s="872"/>
      <c r="E34" s="873"/>
      <c r="F34" s="214" t="s">
        <v>41</v>
      </c>
      <c r="G34" s="78">
        <v>2000</v>
      </c>
      <c r="H34" s="5"/>
      <c r="I34" s="8">
        <f t="shared" si="31"/>
        <v>0</v>
      </c>
      <c r="J34" s="5"/>
      <c r="K34" s="8">
        <f t="shared" si="32"/>
        <v>0</v>
      </c>
      <c r="L34" s="5"/>
      <c r="M34" s="8">
        <f t="shared" si="33"/>
        <v>0</v>
      </c>
      <c r="N34" s="5"/>
      <c r="O34" s="8">
        <f t="shared" si="34"/>
        <v>0</v>
      </c>
      <c r="P34" s="5"/>
      <c r="Q34" s="8">
        <f t="shared" si="35"/>
        <v>0</v>
      </c>
      <c r="R34" s="5"/>
      <c r="S34" s="8">
        <f t="shared" si="36"/>
        <v>0</v>
      </c>
      <c r="T34" s="5"/>
      <c r="U34" s="8">
        <f t="shared" si="37"/>
        <v>0</v>
      </c>
      <c r="V34" s="5"/>
      <c r="W34" s="8">
        <f t="shared" si="38"/>
        <v>0</v>
      </c>
      <c r="X34" s="5"/>
      <c r="Y34" s="8">
        <f t="shared" si="39"/>
        <v>0</v>
      </c>
      <c r="Z34" s="662">
        <f>72*0+36</f>
        <v>36</v>
      </c>
      <c r="AA34" s="8">
        <f t="shared" si="0"/>
        <v>72000</v>
      </c>
      <c r="AB34" s="5"/>
      <c r="AC34" s="8">
        <f t="shared" si="1"/>
        <v>0</v>
      </c>
      <c r="AD34" s="5"/>
      <c r="AE34" s="8">
        <f t="shared" si="2"/>
        <v>0</v>
      </c>
      <c r="AF34" s="5"/>
      <c r="AG34" s="8">
        <f t="shared" si="3"/>
        <v>0</v>
      </c>
      <c r="AH34" s="5"/>
      <c r="AI34" s="8">
        <f t="shared" si="4"/>
        <v>0</v>
      </c>
      <c r="AJ34" s="5"/>
      <c r="AK34" s="8">
        <f t="shared" si="5"/>
        <v>0</v>
      </c>
      <c r="AL34" s="5"/>
      <c r="AM34" s="8">
        <f t="shared" si="6"/>
        <v>0</v>
      </c>
      <c r="AN34" s="5"/>
      <c r="AO34" s="8">
        <f t="shared" si="7"/>
        <v>0</v>
      </c>
      <c r="AP34" s="5"/>
      <c r="AQ34" s="8">
        <f t="shared" si="8"/>
        <v>0</v>
      </c>
      <c r="AR34" s="5"/>
      <c r="AS34" s="8">
        <f t="shared" si="9"/>
        <v>0</v>
      </c>
      <c r="AT34" s="5"/>
      <c r="AU34" s="8">
        <f t="shared" si="10"/>
        <v>0</v>
      </c>
      <c r="AV34" s="5"/>
      <c r="AW34" s="8">
        <f t="shared" si="11"/>
        <v>0</v>
      </c>
      <c r="AX34" s="5"/>
      <c r="AY34" s="8">
        <f t="shared" si="12"/>
        <v>0</v>
      </c>
      <c r="AZ34" s="5"/>
      <c r="BA34" s="8">
        <f t="shared" si="13"/>
        <v>0</v>
      </c>
      <c r="BB34" s="5"/>
      <c r="BC34" s="8">
        <f t="shared" si="14"/>
        <v>0</v>
      </c>
      <c r="BD34" s="5"/>
      <c r="BE34" s="8">
        <f t="shared" si="15"/>
        <v>0</v>
      </c>
      <c r="BF34" s="5"/>
      <c r="BG34" s="8">
        <f t="shared" si="16"/>
        <v>0</v>
      </c>
      <c r="BH34" s="5"/>
      <c r="BI34" s="8">
        <f t="shared" si="17"/>
        <v>0</v>
      </c>
      <c r="BJ34" s="5"/>
      <c r="BK34" s="8">
        <f t="shared" si="18"/>
        <v>0</v>
      </c>
      <c r="BL34" s="5"/>
      <c r="BM34" s="8">
        <f t="shared" si="19"/>
        <v>0</v>
      </c>
      <c r="BN34" s="5"/>
      <c r="BO34" s="8">
        <f t="shared" si="20"/>
        <v>0</v>
      </c>
      <c r="BP34" s="5"/>
      <c r="BQ34" s="8">
        <f t="shared" si="21"/>
        <v>0</v>
      </c>
      <c r="BR34" s="5"/>
      <c r="BS34" s="8">
        <f t="shared" si="22"/>
        <v>0</v>
      </c>
      <c r="BT34" s="5"/>
      <c r="BU34" s="8">
        <f t="shared" si="23"/>
        <v>0</v>
      </c>
      <c r="BV34" s="5"/>
      <c r="BW34" s="8">
        <f t="shared" si="24"/>
        <v>0</v>
      </c>
      <c r="BX34" s="5"/>
      <c r="BY34" s="8">
        <f t="shared" si="25"/>
        <v>0</v>
      </c>
      <c r="BZ34" s="124"/>
      <c r="CA34" s="8">
        <f t="shared" si="26"/>
        <v>0</v>
      </c>
      <c r="CB34" s="5"/>
      <c r="CC34" s="8">
        <f t="shared" si="27"/>
        <v>0</v>
      </c>
      <c r="CD34" s="5"/>
      <c r="CE34" s="8">
        <f t="shared" si="28"/>
        <v>0</v>
      </c>
      <c r="CF34" s="5"/>
      <c r="CG34" s="8">
        <f t="shared" si="29"/>
        <v>0</v>
      </c>
      <c r="CH34" s="5"/>
      <c r="CI34" s="8">
        <f t="shared" si="30"/>
        <v>0</v>
      </c>
      <c r="CJ34" s="8">
        <f t="shared" si="40"/>
        <v>36</v>
      </c>
      <c r="CK34" s="8">
        <f t="shared" si="41"/>
        <v>72000</v>
      </c>
      <c r="CL34" s="128"/>
      <c r="CM34" s="128"/>
      <c r="CN34" s="128"/>
      <c r="CO34" s="128"/>
      <c r="CP34" s="128"/>
      <c r="CQ34" s="128"/>
    </row>
    <row r="35" spans="1:95" ht="15" customHeight="1">
      <c r="A35" s="153">
        <v>22</v>
      </c>
      <c r="B35" s="874" t="s">
        <v>45</v>
      </c>
      <c r="C35" s="875"/>
      <c r="D35" s="875"/>
      <c r="E35" s="876"/>
      <c r="F35" s="78" t="s">
        <v>17</v>
      </c>
      <c r="G35" s="78">
        <v>9600</v>
      </c>
      <c r="H35" s="5"/>
      <c r="I35" s="8">
        <f t="shared" si="31"/>
        <v>0</v>
      </c>
      <c r="J35" s="5">
        <v>3</v>
      </c>
      <c r="K35" s="8">
        <f t="shared" si="32"/>
        <v>28800</v>
      </c>
      <c r="L35" s="5"/>
      <c r="M35" s="8">
        <f t="shared" si="33"/>
        <v>0</v>
      </c>
      <c r="N35" s="5"/>
      <c r="O35" s="8">
        <f t="shared" si="34"/>
        <v>0</v>
      </c>
      <c r="P35" s="5"/>
      <c r="Q35" s="8">
        <f t="shared" si="35"/>
        <v>0</v>
      </c>
      <c r="R35" s="5"/>
      <c r="S35" s="8">
        <f t="shared" si="36"/>
        <v>0</v>
      </c>
      <c r="T35" s="5"/>
      <c r="U35" s="8">
        <f t="shared" si="37"/>
        <v>0</v>
      </c>
      <c r="V35" s="5"/>
      <c r="W35" s="8">
        <f t="shared" si="38"/>
        <v>0</v>
      </c>
      <c r="X35" s="5">
        <v>1</v>
      </c>
      <c r="Y35" s="8">
        <f t="shared" si="39"/>
        <v>9600</v>
      </c>
      <c r="Z35" s="5">
        <v>1</v>
      </c>
      <c r="AA35" s="8">
        <f t="shared" si="0"/>
        <v>9600</v>
      </c>
      <c r="AB35" s="5"/>
      <c r="AC35" s="8">
        <f t="shared" si="1"/>
        <v>0</v>
      </c>
      <c r="AD35" s="5"/>
      <c r="AE35" s="8">
        <f t="shared" si="2"/>
        <v>0</v>
      </c>
      <c r="AF35" s="5"/>
      <c r="AG35" s="8">
        <f t="shared" si="3"/>
        <v>0</v>
      </c>
      <c r="AH35" s="5"/>
      <c r="AI35" s="8">
        <f t="shared" si="4"/>
        <v>0</v>
      </c>
      <c r="AJ35" s="5"/>
      <c r="AK35" s="8">
        <f t="shared" si="5"/>
        <v>0</v>
      </c>
      <c r="AL35" s="5"/>
      <c r="AM35" s="8">
        <f t="shared" si="6"/>
        <v>0</v>
      </c>
      <c r="AN35" s="5"/>
      <c r="AO35" s="8">
        <f t="shared" si="7"/>
        <v>0</v>
      </c>
      <c r="AP35" s="5"/>
      <c r="AQ35" s="8">
        <f t="shared" si="8"/>
        <v>0</v>
      </c>
      <c r="AR35" s="5"/>
      <c r="AS35" s="8">
        <f t="shared" si="9"/>
        <v>0</v>
      </c>
      <c r="AT35" s="5"/>
      <c r="AU35" s="8">
        <f t="shared" si="10"/>
        <v>0</v>
      </c>
      <c r="AV35" s="5"/>
      <c r="AW35" s="8">
        <f t="shared" si="11"/>
        <v>0</v>
      </c>
      <c r="AX35" s="5"/>
      <c r="AY35" s="8">
        <f t="shared" si="12"/>
        <v>0</v>
      </c>
      <c r="AZ35" s="5">
        <v>1</v>
      </c>
      <c r="BA35" s="8">
        <f t="shared" si="13"/>
        <v>9600</v>
      </c>
      <c r="BB35" s="5"/>
      <c r="BC35" s="8">
        <f t="shared" si="14"/>
        <v>0</v>
      </c>
      <c r="BD35" s="5"/>
      <c r="BE35" s="8">
        <f t="shared" si="15"/>
        <v>0</v>
      </c>
      <c r="BF35" s="5"/>
      <c r="BG35" s="8">
        <f t="shared" si="16"/>
        <v>0</v>
      </c>
      <c r="BH35" s="5">
        <v>1</v>
      </c>
      <c r="BI35" s="8">
        <f t="shared" si="17"/>
        <v>9600</v>
      </c>
      <c r="BJ35" s="656">
        <f>2*0</f>
        <v>0</v>
      </c>
      <c r="BK35" s="655">
        <f t="shared" si="18"/>
        <v>0</v>
      </c>
      <c r="BL35" s="5"/>
      <c r="BM35" s="8">
        <f t="shared" si="19"/>
        <v>0</v>
      </c>
      <c r="BN35" s="5"/>
      <c r="BO35" s="8">
        <f t="shared" si="20"/>
        <v>0</v>
      </c>
      <c r="BP35" s="5"/>
      <c r="BQ35" s="8">
        <f t="shared" si="21"/>
        <v>0</v>
      </c>
      <c r="BR35" s="5"/>
      <c r="BS35" s="8">
        <f t="shared" si="22"/>
        <v>0</v>
      </c>
      <c r="BT35" s="5"/>
      <c r="BU35" s="8">
        <f t="shared" si="23"/>
        <v>0</v>
      </c>
      <c r="BV35" s="5"/>
      <c r="BW35" s="8">
        <f t="shared" si="24"/>
        <v>0</v>
      </c>
      <c r="BX35" s="5"/>
      <c r="BY35" s="8">
        <f t="shared" si="25"/>
        <v>0</v>
      </c>
      <c r="BZ35" s="124"/>
      <c r="CA35" s="8">
        <f t="shared" si="26"/>
        <v>0</v>
      </c>
      <c r="CB35" s="5"/>
      <c r="CC35" s="8">
        <f t="shared" si="27"/>
        <v>0</v>
      </c>
      <c r="CD35" s="5"/>
      <c r="CE35" s="8">
        <f t="shared" si="28"/>
        <v>0</v>
      </c>
      <c r="CF35" s="5"/>
      <c r="CG35" s="8">
        <f t="shared" si="29"/>
        <v>0</v>
      </c>
      <c r="CH35" s="5"/>
      <c r="CI35" s="8">
        <f t="shared" si="30"/>
        <v>0</v>
      </c>
      <c r="CJ35" s="8">
        <f t="shared" si="40"/>
        <v>7</v>
      </c>
      <c r="CK35" s="8">
        <f t="shared" si="41"/>
        <v>67200</v>
      </c>
      <c r="CL35" s="128"/>
      <c r="CM35" s="128"/>
      <c r="CN35" s="128"/>
      <c r="CO35" s="128"/>
      <c r="CP35" s="128"/>
      <c r="CQ35" s="128"/>
    </row>
    <row r="36" spans="1:95" ht="15.75" customHeight="1">
      <c r="A36" s="153">
        <v>23</v>
      </c>
      <c r="B36" s="871" t="s">
        <v>222</v>
      </c>
      <c r="C36" s="875"/>
      <c r="D36" s="875"/>
      <c r="E36" s="876"/>
      <c r="F36" s="78" t="s">
        <v>40</v>
      </c>
      <c r="G36" s="78">
        <v>9000</v>
      </c>
      <c r="H36" s="5"/>
      <c r="I36" s="8">
        <f t="shared" si="31"/>
        <v>0</v>
      </c>
      <c r="J36" s="5"/>
      <c r="K36" s="8">
        <f t="shared" si="32"/>
        <v>0</v>
      </c>
      <c r="L36" s="5"/>
      <c r="M36" s="8">
        <f t="shared" si="33"/>
        <v>0</v>
      </c>
      <c r="N36" s="5"/>
      <c r="O36" s="8">
        <f t="shared" si="34"/>
        <v>0</v>
      </c>
      <c r="P36" s="5"/>
      <c r="Q36" s="8">
        <f t="shared" si="35"/>
        <v>0</v>
      </c>
      <c r="R36" s="5"/>
      <c r="S36" s="8">
        <f t="shared" si="36"/>
        <v>0</v>
      </c>
      <c r="T36" s="5"/>
      <c r="U36" s="8">
        <f t="shared" si="37"/>
        <v>0</v>
      </c>
      <c r="V36" s="5"/>
      <c r="W36" s="8">
        <f t="shared" si="38"/>
        <v>0</v>
      </c>
      <c r="X36" s="5"/>
      <c r="Y36" s="8">
        <f t="shared" si="39"/>
        <v>0</v>
      </c>
      <c r="Z36" s="662">
        <f>1*0+0.5</f>
        <v>0.5</v>
      </c>
      <c r="AA36" s="8">
        <v>2500</v>
      </c>
      <c r="AB36" s="5"/>
      <c r="AC36" s="8">
        <f t="shared" si="1"/>
        <v>0</v>
      </c>
      <c r="AD36" s="5"/>
      <c r="AE36" s="8">
        <f t="shared" si="2"/>
        <v>0</v>
      </c>
      <c r="AF36" s="5"/>
      <c r="AG36" s="8">
        <f t="shared" si="3"/>
        <v>0</v>
      </c>
      <c r="AH36" s="5"/>
      <c r="AI36" s="8">
        <f t="shared" si="4"/>
        <v>0</v>
      </c>
      <c r="AJ36" s="5"/>
      <c r="AK36" s="8">
        <f t="shared" si="5"/>
        <v>0</v>
      </c>
      <c r="AL36" s="5"/>
      <c r="AM36" s="8">
        <f t="shared" si="6"/>
        <v>0</v>
      </c>
      <c r="AN36" s="5"/>
      <c r="AO36" s="8">
        <f t="shared" si="7"/>
        <v>0</v>
      </c>
      <c r="AP36" s="5"/>
      <c r="AQ36" s="8">
        <f t="shared" si="8"/>
        <v>0</v>
      </c>
      <c r="AR36" s="5"/>
      <c r="AS36" s="8">
        <f t="shared" si="9"/>
        <v>0</v>
      </c>
      <c r="AT36" s="5"/>
      <c r="AU36" s="8">
        <f t="shared" si="10"/>
        <v>0</v>
      </c>
      <c r="AV36" s="5"/>
      <c r="AW36" s="8">
        <f t="shared" si="11"/>
        <v>0</v>
      </c>
      <c r="AX36" s="5"/>
      <c r="AY36" s="8"/>
      <c r="AZ36" s="5"/>
      <c r="BA36" s="8">
        <f t="shared" si="13"/>
        <v>0</v>
      </c>
      <c r="BB36" s="5"/>
      <c r="BC36" s="8">
        <f t="shared" si="14"/>
        <v>0</v>
      </c>
      <c r="BD36" s="5"/>
      <c r="BE36" s="8">
        <f t="shared" si="15"/>
        <v>0</v>
      </c>
      <c r="BF36" s="5"/>
      <c r="BG36" s="8">
        <f t="shared" si="16"/>
        <v>0</v>
      </c>
      <c r="BH36" s="5"/>
      <c r="BI36" s="8">
        <f t="shared" si="17"/>
        <v>0</v>
      </c>
      <c r="BJ36" s="5"/>
      <c r="BK36" s="8">
        <f t="shared" si="18"/>
        <v>0</v>
      </c>
      <c r="BL36" s="5"/>
      <c r="BM36" s="8">
        <f t="shared" si="19"/>
        <v>0</v>
      </c>
      <c r="BN36" s="5"/>
      <c r="BO36" s="8">
        <f t="shared" si="20"/>
        <v>0</v>
      </c>
      <c r="BP36" s="5"/>
      <c r="BQ36" s="8">
        <f t="shared" si="21"/>
        <v>0</v>
      </c>
      <c r="BR36" s="5"/>
      <c r="BS36" s="8">
        <f t="shared" si="22"/>
        <v>0</v>
      </c>
      <c r="BT36" s="5"/>
      <c r="BU36" s="8">
        <f t="shared" si="23"/>
        <v>0</v>
      </c>
      <c r="BV36" s="5"/>
      <c r="BW36" s="8">
        <f t="shared" si="24"/>
        <v>0</v>
      </c>
      <c r="BX36" s="5"/>
      <c r="BY36" s="8">
        <f t="shared" si="25"/>
        <v>0</v>
      </c>
      <c r="BZ36" s="124"/>
      <c r="CA36" s="8">
        <f t="shared" si="26"/>
        <v>0</v>
      </c>
      <c r="CB36" s="5"/>
      <c r="CC36" s="8">
        <f t="shared" si="27"/>
        <v>0</v>
      </c>
      <c r="CD36" s="5"/>
      <c r="CE36" s="8">
        <f t="shared" si="28"/>
        <v>0</v>
      </c>
      <c r="CF36" s="5"/>
      <c r="CG36" s="8">
        <f t="shared" si="29"/>
        <v>0</v>
      </c>
      <c r="CH36" s="5"/>
      <c r="CI36" s="8">
        <f t="shared" si="30"/>
        <v>0</v>
      </c>
      <c r="CJ36" s="8">
        <f t="shared" si="40"/>
        <v>0.5</v>
      </c>
      <c r="CK36" s="8">
        <f t="shared" si="41"/>
        <v>2500</v>
      </c>
      <c r="CL36" s="128"/>
      <c r="CM36" s="128"/>
      <c r="CN36" s="128"/>
      <c r="CO36" s="128"/>
      <c r="CP36" s="128"/>
      <c r="CQ36" s="128"/>
    </row>
    <row r="37" spans="1:95" ht="15" customHeight="1">
      <c r="A37" s="153">
        <v>24</v>
      </c>
      <c r="B37" s="871" t="s">
        <v>315</v>
      </c>
      <c r="C37" s="872"/>
      <c r="D37" s="872"/>
      <c r="E37" s="873"/>
      <c r="F37" s="78" t="s">
        <v>41</v>
      </c>
      <c r="G37" s="78">
        <v>750</v>
      </c>
      <c r="H37" s="5"/>
      <c r="I37" s="8">
        <f t="shared" si="31"/>
        <v>0</v>
      </c>
      <c r="J37" s="5"/>
      <c r="K37" s="8">
        <f t="shared" si="32"/>
        <v>0</v>
      </c>
      <c r="L37" s="5"/>
      <c r="M37" s="8">
        <f t="shared" si="33"/>
        <v>0</v>
      </c>
      <c r="N37" s="5"/>
      <c r="O37" s="8">
        <f t="shared" si="34"/>
        <v>0</v>
      </c>
      <c r="P37" s="5"/>
      <c r="Q37" s="8">
        <f t="shared" si="35"/>
        <v>0</v>
      </c>
      <c r="R37" s="5"/>
      <c r="S37" s="8">
        <f t="shared" si="36"/>
        <v>0</v>
      </c>
      <c r="T37" s="5"/>
      <c r="U37" s="8">
        <f t="shared" si="37"/>
        <v>0</v>
      </c>
      <c r="V37" s="5"/>
      <c r="W37" s="8">
        <f t="shared" si="38"/>
        <v>0</v>
      </c>
      <c r="X37" s="5"/>
      <c r="Y37" s="8">
        <f t="shared" si="39"/>
        <v>0</v>
      </c>
      <c r="Z37" s="5"/>
      <c r="AA37" s="8">
        <f t="shared" si="0"/>
        <v>0</v>
      </c>
      <c r="AB37" s="5"/>
      <c r="AC37" s="8">
        <f t="shared" si="1"/>
        <v>0</v>
      </c>
      <c r="AD37" s="5"/>
      <c r="AE37" s="8">
        <f t="shared" si="2"/>
        <v>0</v>
      </c>
      <c r="AF37" s="5"/>
      <c r="AG37" s="8">
        <f t="shared" si="3"/>
        <v>0</v>
      </c>
      <c r="AH37" s="5"/>
      <c r="AI37" s="8">
        <f t="shared" si="4"/>
        <v>0</v>
      </c>
      <c r="AJ37" s="5"/>
      <c r="AK37" s="8">
        <f t="shared" si="5"/>
        <v>0</v>
      </c>
      <c r="AL37" s="5"/>
      <c r="AM37" s="8">
        <f t="shared" si="6"/>
        <v>0</v>
      </c>
      <c r="AN37" s="5"/>
      <c r="AO37" s="8">
        <f t="shared" si="7"/>
        <v>0</v>
      </c>
      <c r="AP37" s="5"/>
      <c r="AQ37" s="8">
        <f t="shared" si="8"/>
        <v>0</v>
      </c>
      <c r="AR37" s="5"/>
      <c r="AS37" s="8">
        <f t="shared" si="9"/>
        <v>0</v>
      </c>
      <c r="AT37" s="5"/>
      <c r="AU37" s="8">
        <f t="shared" si="10"/>
        <v>0</v>
      </c>
      <c r="AV37" s="5"/>
      <c r="AW37" s="8">
        <f t="shared" si="11"/>
        <v>0</v>
      </c>
      <c r="AX37" s="5"/>
      <c r="AY37" s="8">
        <f t="shared" si="12"/>
        <v>0</v>
      </c>
      <c r="AZ37" s="5"/>
      <c r="BA37" s="8">
        <f t="shared" si="13"/>
        <v>0</v>
      </c>
      <c r="BB37" s="5"/>
      <c r="BC37" s="8">
        <f t="shared" si="14"/>
        <v>0</v>
      </c>
      <c r="BD37" s="5"/>
      <c r="BE37" s="8">
        <f t="shared" si="15"/>
        <v>0</v>
      </c>
      <c r="BF37" s="5"/>
      <c r="BG37" s="8">
        <f t="shared" si="16"/>
        <v>0</v>
      </c>
      <c r="BH37" s="5"/>
      <c r="BI37" s="8">
        <f t="shared" si="17"/>
        <v>0</v>
      </c>
      <c r="BJ37" s="5"/>
      <c r="BK37" s="8">
        <f t="shared" si="18"/>
        <v>0</v>
      </c>
      <c r="BL37" s="5"/>
      <c r="BM37" s="8">
        <f t="shared" si="19"/>
        <v>0</v>
      </c>
      <c r="BN37" s="5"/>
      <c r="BO37" s="8">
        <f t="shared" si="20"/>
        <v>0</v>
      </c>
      <c r="BP37" s="5"/>
      <c r="BQ37" s="8">
        <f t="shared" si="21"/>
        <v>0</v>
      </c>
      <c r="BR37" s="5"/>
      <c r="BS37" s="8">
        <f t="shared" si="22"/>
        <v>0</v>
      </c>
      <c r="BT37" s="5"/>
      <c r="BU37" s="8">
        <f t="shared" si="23"/>
        <v>0</v>
      </c>
      <c r="BV37" s="5"/>
      <c r="BW37" s="8">
        <f t="shared" si="24"/>
        <v>0</v>
      </c>
      <c r="BX37" s="5"/>
      <c r="BY37" s="8">
        <f t="shared" si="25"/>
        <v>0</v>
      </c>
      <c r="BZ37" s="5"/>
      <c r="CA37" s="8">
        <f t="shared" si="26"/>
        <v>0</v>
      </c>
      <c r="CB37" s="5"/>
      <c r="CC37" s="8">
        <f t="shared" si="27"/>
        <v>0</v>
      </c>
      <c r="CD37" s="5">
        <v>172</v>
      </c>
      <c r="CE37" s="8">
        <f t="shared" si="28"/>
        <v>129000</v>
      </c>
      <c r="CF37" s="5"/>
      <c r="CG37" s="8">
        <f t="shared" si="29"/>
        <v>0</v>
      </c>
      <c r="CH37" s="5"/>
      <c r="CI37" s="8">
        <f t="shared" si="30"/>
        <v>0</v>
      </c>
      <c r="CJ37" s="8">
        <f t="shared" si="40"/>
        <v>172</v>
      </c>
      <c r="CK37" s="8">
        <f t="shared" si="41"/>
        <v>129000</v>
      </c>
      <c r="CL37" s="128"/>
      <c r="CM37" s="128"/>
      <c r="CN37" s="128"/>
      <c r="CO37" s="128"/>
      <c r="CP37" s="128"/>
      <c r="CQ37" s="128"/>
    </row>
    <row r="38" spans="1:95" s="47" customFormat="1" ht="17.25" customHeight="1" thickBot="1">
      <c r="A38" s="289">
        <v>25</v>
      </c>
      <c r="B38" s="880" t="s">
        <v>188</v>
      </c>
      <c r="C38" s="893"/>
      <c r="D38" s="893"/>
      <c r="E38" s="894"/>
      <c r="F38" s="78" t="s">
        <v>182</v>
      </c>
      <c r="G38" s="78">
        <v>25000</v>
      </c>
      <c r="H38" s="5">
        <v>1</v>
      </c>
      <c r="I38" s="8">
        <f t="shared" si="31"/>
        <v>25000</v>
      </c>
      <c r="J38" s="5">
        <v>1</v>
      </c>
      <c r="K38" s="8">
        <f t="shared" si="32"/>
        <v>25000</v>
      </c>
      <c r="L38" s="5"/>
      <c r="M38" s="8">
        <f t="shared" si="33"/>
        <v>0</v>
      </c>
      <c r="N38" s="5"/>
      <c r="O38" s="8">
        <f t="shared" si="34"/>
        <v>0</v>
      </c>
      <c r="P38" s="5"/>
      <c r="Q38" s="8">
        <f t="shared" si="35"/>
        <v>0</v>
      </c>
      <c r="R38" s="5"/>
      <c r="S38" s="8">
        <f t="shared" si="36"/>
        <v>0</v>
      </c>
      <c r="T38" s="5"/>
      <c r="U38" s="8">
        <f t="shared" si="37"/>
        <v>0</v>
      </c>
      <c r="V38" s="5"/>
      <c r="W38" s="8">
        <f t="shared" si="38"/>
        <v>0</v>
      </c>
      <c r="X38" s="5"/>
      <c r="Y38" s="8">
        <f t="shared" si="39"/>
        <v>0</v>
      </c>
      <c r="Z38" s="5"/>
      <c r="AA38" s="8">
        <f t="shared" si="0"/>
        <v>0</v>
      </c>
      <c r="AB38" s="5"/>
      <c r="AC38" s="8">
        <f t="shared" si="1"/>
        <v>0</v>
      </c>
      <c r="AD38" s="5"/>
      <c r="AE38" s="8">
        <f t="shared" si="2"/>
        <v>0</v>
      </c>
      <c r="AF38" s="5"/>
      <c r="AG38" s="8">
        <f t="shared" si="3"/>
        <v>0</v>
      </c>
      <c r="AH38" s="5"/>
      <c r="AI38" s="8">
        <f t="shared" si="4"/>
        <v>0</v>
      </c>
      <c r="AJ38" s="5"/>
      <c r="AK38" s="8">
        <f t="shared" si="5"/>
        <v>0</v>
      </c>
      <c r="AL38" s="5"/>
      <c r="AM38" s="8">
        <f t="shared" si="6"/>
        <v>0</v>
      </c>
      <c r="AN38" s="5"/>
      <c r="AO38" s="8">
        <f t="shared" si="7"/>
        <v>0</v>
      </c>
      <c r="AP38" s="5"/>
      <c r="AQ38" s="8">
        <f t="shared" si="8"/>
        <v>0</v>
      </c>
      <c r="AR38" s="5"/>
      <c r="AS38" s="8">
        <f t="shared" si="9"/>
        <v>0</v>
      </c>
      <c r="AT38" s="5"/>
      <c r="AU38" s="8">
        <f t="shared" si="10"/>
        <v>0</v>
      </c>
      <c r="AV38" s="5"/>
      <c r="AW38" s="8">
        <f t="shared" si="11"/>
        <v>0</v>
      </c>
      <c r="AX38" s="5"/>
      <c r="AY38" s="8">
        <f t="shared" si="12"/>
        <v>0</v>
      </c>
      <c r="AZ38" s="5"/>
      <c r="BA38" s="8">
        <f t="shared" si="13"/>
        <v>0</v>
      </c>
      <c r="BB38" s="5"/>
      <c r="BC38" s="8">
        <f t="shared" si="14"/>
        <v>0</v>
      </c>
      <c r="BD38" s="5"/>
      <c r="BE38" s="8">
        <f t="shared" si="15"/>
        <v>0</v>
      </c>
      <c r="BF38" s="5"/>
      <c r="BG38" s="8">
        <f t="shared" si="16"/>
        <v>0</v>
      </c>
      <c r="BH38" s="5"/>
      <c r="BI38" s="8">
        <f t="shared" si="17"/>
        <v>0</v>
      </c>
      <c r="BJ38" s="5"/>
      <c r="BK38" s="8">
        <f t="shared" si="18"/>
        <v>0</v>
      </c>
      <c r="BL38" s="5"/>
      <c r="BM38" s="8">
        <f t="shared" si="19"/>
        <v>0</v>
      </c>
      <c r="BN38" s="5"/>
      <c r="BO38" s="8">
        <f t="shared" si="20"/>
        <v>0</v>
      </c>
      <c r="BP38" s="5"/>
      <c r="BQ38" s="8">
        <f t="shared" si="21"/>
        <v>0</v>
      </c>
      <c r="BR38" s="5"/>
      <c r="BS38" s="8">
        <f t="shared" si="22"/>
        <v>0</v>
      </c>
      <c r="BT38" s="5"/>
      <c r="BU38" s="8">
        <f t="shared" si="23"/>
        <v>0</v>
      </c>
      <c r="BV38" s="5"/>
      <c r="BW38" s="8">
        <f t="shared" si="24"/>
        <v>0</v>
      </c>
      <c r="BX38" s="5"/>
      <c r="BY38" s="8">
        <f t="shared" si="25"/>
        <v>0</v>
      </c>
      <c r="BZ38" s="5"/>
      <c r="CA38" s="8">
        <f t="shared" si="26"/>
        <v>0</v>
      </c>
      <c r="CB38" s="5"/>
      <c r="CC38" s="8">
        <f t="shared" si="27"/>
        <v>0</v>
      </c>
      <c r="CD38" s="5"/>
      <c r="CE38" s="8">
        <f t="shared" si="28"/>
        <v>0</v>
      </c>
      <c r="CF38" s="5"/>
      <c r="CG38" s="8">
        <f t="shared" si="29"/>
        <v>0</v>
      </c>
      <c r="CH38" s="5"/>
      <c r="CI38" s="8">
        <f t="shared" si="30"/>
        <v>0</v>
      </c>
      <c r="CJ38" s="8">
        <f t="shared" si="40"/>
        <v>2</v>
      </c>
      <c r="CK38" s="8">
        <f t="shared" si="41"/>
        <v>50000</v>
      </c>
      <c r="CL38" s="129"/>
      <c r="CM38" s="129"/>
      <c r="CN38" s="129"/>
      <c r="CO38" s="129"/>
      <c r="CP38" s="129"/>
      <c r="CQ38" s="129"/>
    </row>
    <row r="39" spans="1:95" ht="12.75" customHeight="1" thickBot="1">
      <c r="A39" s="884" t="s">
        <v>46</v>
      </c>
      <c r="B39" s="885"/>
      <c r="C39" s="885"/>
      <c r="D39" s="885"/>
      <c r="E39" s="886"/>
      <c r="F39" s="210"/>
      <c r="G39" s="78"/>
      <c r="H39" s="5"/>
      <c r="I39" s="8">
        <f t="shared" si="31"/>
        <v>0</v>
      </c>
      <c r="J39" s="5"/>
      <c r="K39" s="8">
        <f t="shared" si="32"/>
        <v>0</v>
      </c>
      <c r="L39" s="5"/>
      <c r="M39" s="8">
        <f t="shared" si="33"/>
        <v>0</v>
      </c>
      <c r="N39" s="5"/>
      <c r="O39" s="8">
        <f t="shared" si="34"/>
        <v>0</v>
      </c>
      <c r="P39" s="5"/>
      <c r="Q39" s="8">
        <f t="shared" si="35"/>
        <v>0</v>
      </c>
      <c r="R39" s="5"/>
      <c r="S39" s="8">
        <f t="shared" si="36"/>
        <v>0</v>
      </c>
      <c r="T39" s="5"/>
      <c r="U39" s="8">
        <f t="shared" si="37"/>
        <v>0</v>
      </c>
      <c r="V39" s="5"/>
      <c r="W39" s="8">
        <f t="shared" si="38"/>
        <v>0</v>
      </c>
      <c r="X39" s="5"/>
      <c r="Y39" s="8">
        <f t="shared" si="39"/>
        <v>0</v>
      </c>
      <c r="Z39" s="5"/>
      <c r="AA39" s="8">
        <f t="shared" si="0"/>
        <v>0</v>
      </c>
      <c r="AB39" s="5"/>
      <c r="AC39" s="8">
        <f t="shared" si="1"/>
        <v>0</v>
      </c>
      <c r="AD39" s="5"/>
      <c r="AE39" s="8">
        <f t="shared" si="2"/>
        <v>0</v>
      </c>
      <c r="AF39" s="5"/>
      <c r="AG39" s="8">
        <f t="shared" si="3"/>
        <v>0</v>
      </c>
      <c r="AH39" s="5"/>
      <c r="AI39" s="8">
        <f t="shared" si="4"/>
        <v>0</v>
      </c>
      <c r="AJ39" s="5"/>
      <c r="AK39" s="8">
        <f t="shared" si="5"/>
        <v>0</v>
      </c>
      <c r="AL39" s="5"/>
      <c r="AM39" s="8">
        <f t="shared" si="6"/>
        <v>0</v>
      </c>
      <c r="AN39" s="5"/>
      <c r="AO39" s="8">
        <f t="shared" si="7"/>
        <v>0</v>
      </c>
      <c r="AP39" s="5"/>
      <c r="AQ39" s="8">
        <f t="shared" si="8"/>
        <v>0</v>
      </c>
      <c r="AR39" s="5"/>
      <c r="AS39" s="8">
        <f t="shared" si="9"/>
        <v>0</v>
      </c>
      <c r="AT39" s="5"/>
      <c r="AU39" s="8">
        <f t="shared" si="10"/>
        <v>0</v>
      </c>
      <c r="AV39" s="5"/>
      <c r="AW39" s="8">
        <f t="shared" si="11"/>
        <v>0</v>
      </c>
      <c r="AX39" s="5"/>
      <c r="AY39" s="8">
        <f t="shared" si="12"/>
        <v>0</v>
      </c>
      <c r="AZ39" s="5"/>
      <c r="BA39" s="8">
        <f t="shared" si="13"/>
        <v>0</v>
      </c>
      <c r="BB39" s="5"/>
      <c r="BC39" s="8">
        <f t="shared" si="14"/>
        <v>0</v>
      </c>
      <c r="BD39" s="5"/>
      <c r="BE39" s="8">
        <f t="shared" si="15"/>
        <v>0</v>
      </c>
      <c r="BF39" s="5"/>
      <c r="BG39" s="8">
        <f t="shared" si="16"/>
        <v>0</v>
      </c>
      <c r="BH39" s="5"/>
      <c r="BI39" s="8">
        <f t="shared" si="17"/>
        <v>0</v>
      </c>
      <c r="BJ39" s="5"/>
      <c r="BK39" s="8">
        <f t="shared" si="18"/>
        <v>0</v>
      </c>
      <c r="BL39" s="5"/>
      <c r="BM39" s="8">
        <f t="shared" si="19"/>
        <v>0</v>
      </c>
      <c r="BN39" s="5"/>
      <c r="BO39" s="8">
        <f t="shared" si="20"/>
        <v>0</v>
      </c>
      <c r="BP39" s="5"/>
      <c r="BQ39" s="8">
        <f t="shared" si="21"/>
        <v>0</v>
      </c>
      <c r="BR39" s="5"/>
      <c r="BS39" s="8">
        <f t="shared" si="22"/>
        <v>0</v>
      </c>
      <c r="BT39" s="5"/>
      <c r="BU39" s="8">
        <f t="shared" si="23"/>
        <v>0</v>
      </c>
      <c r="BV39" s="5"/>
      <c r="BW39" s="8">
        <f t="shared" si="24"/>
        <v>0</v>
      </c>
      <c r="BX39" s="5"/>
      <c r="BY39" s="8">
        <f t="shared" si="25"/>
        <v>0</v>
      </c>
      <c r="BZ39" s="5"/>
      <c r="CA39" s="8">
        <f t="shared" si="26"/>
        <v>0</v>
      </c>
      <c r="CB39" s="5"/>
      <c r="CC39" s="8">
        <f t="shared" si="27"/>
        <v>0</v>
      </c>
      <c r="CD39" s="5"/>
      <c r="CE39" s="8">
        <f t="shared" si="28"/>
        <v>0</v>
      </c>
      <c r="CF39" s="5"/>
      <c r="CG39" s="8">
        <f t="shared" si="29"/>
        <v>0</v>
      </c>
      <c r="CH39" s="5"/>
      <c r="CI39" s="8">
        <f t="shared" si="30"/>
        <v>0</v>
      </c>
      <c r="CJ39" s="8">
        <f t="shared" si="40"/>
        <v>0</v>
      </c>
      <c r="CK39" s="8">
        <f t="shared" si="41"/>
        <v>0</v>
      </c>
      <c r="CL39" s="128"/>
      <c r="CM39" s="128"/>
      <c r="CN39" s="128"/>
      <c r="CO39" s="128"/>
      <c r="CP39" s="128"/>
      <c r="CQ39" s="128"/>
    </row>
    <row r="40" spans="1:95" ht="14.25" customHeight="1">
      <c r="A40" s="290">
        <v>26</v>
      </c>
      <c r="B40" s="918" t="s">
        <v>67</v>
      </c>
      <c r="C40" s="919"/>
      <c r="D40" s="919"/>
      <c r="E40" s="920"/>
      <c r="F40" s="78" t="s">
        <v>17</v>
      </c>
      <c r="G40" s="78">
        <v>39000</v>
      </c>
      <c r="H40" s="5">
        <v>5</v>
      </c>
      <c r="I40" s="8">
        <f t="shared" si="31"/>
        <v>195000</v>
      </c>
      <c r="J40" s="5"/>
      <c r="K40" s="8"/>
      <c r="L40" s="5"/>
      <c r="M40" s="8">
        <f t="shared" si="33"/>
        <v>0</v>
      </c>
      <c r="N40" s="5"/>
      <c r="O40" s="8">
        <f t="shared" si="34"/>
        <v>0</v>
      </c>
      <c r="P40" s="5"/>
      <c r="Q40" s="8">
        <f t="shared" si="35"/>
        <v>0</v>
      </c>
      <c r="R40" s="5"/>
      <c r="S40" s="8">
        <f t="shared" si="36"/>
        <v>0</v>
      </c>
      <c r="T40" s="5"/>
      <c r="U40" s="8">
        <f t="shared" si="37"/>
        <v>0</v>
      </c>
      <c r="V40" s="5"/>
      <c r="W40" s="8">
        <f t="shared" si="38"/>
        <v>0</v>
      </c>
      <c r="X40" s="5">
        <v>8</v>
      </c>
      <c r="Y40" s="655">
        <f>G40*X40*0+272000</f>
        <v>272000</v>
      </c>
      <c r="Z40" s="5"/>
      <c r="AA40" s="8">
        <f t="shared" si="0"/>
        <v>0</v>
      </c>
      <c r="AB40" s="5"/>
      <c r="AC40" s="8">
        <f t="shared" si="1"/>
        <v>0</v>
      </c>
      <c r="AD40" s="5"/>
      <c r="AE40" s="8">
        <f t="shared" si="2"/>
        <v>0</v>
      </c>
      <c r="AF40" s="5"/>
      <c r="AG40" s="8">
        <f t="shared" si="3"/>
        <v>0</v>
      </c>
      <c r="AH40" s="5"/>
      <c r="AI40" s="8">
        <f t="shared" si="4"/>
        <v>0</v>
      </c>
      <c r="AJ40" s="5"/>
      <c r="AK40" s="8">
        <v>15000</v>
      </c>
      <c r="AL40" s="5"/>
      <c r="AM40" s="8">
        <f t="shared" si="6"/>
        <v>0</v>
      </c>
      <c r="AN40" s="5"/>
      <c r="AO40" s="8">
        <f t="shared" si="7"/>
        <v>0</v>
      </c>
      <c r="AP40" s="5">
        <v>1</v>
      </c>
      <c r="AQ40" s="8">
        <f t="shared" si="8"/>
        <v>39000</v>
      </c>
      <c r="AR40" s="5"/>
      <c r="AS40" s="8">
        <f t="shared" si="9"/>
        <v>0</v>
      </c>
      <c r="AT40" s="5"/>
      <c r="AU40" s="8">
        <f t="shared" si="10"/>
        <v>0</v>
      </c>
      <c r="AV40" s="5"/>
      <c r="AW40" s="8">
        <f t="shared" si="11"/>
        <v>0</v>
      </c>
      <c r="AX40" s="5"/>
      <c r="AY40" s="8">
        <f t="shared" si="12"/>
        <v>0</v>
      </c>
      <c r="AZ40" s="5"/>
      <c r="BA40" s="8">
        <f t="shared" si="13"/>
        <v>0</v>
      </c>
      <c r="BB40" s="5"/>
      <c r="BC40" s="8">
        <f t="shared" si="14"/>
        <v>0</v>
      </c>
      <c r="BD40" s="5"/>
      <c r="BE40" s="8">
        <f t="shared" si="15"/>
        <v>0</v>
      </c>
      <c r="BF40" s="5"/>
      <c r="BG40" s="8">
        <f t="shared" si="16"/>
        <v>0</v>
      </c>
      <c r="BH40" s="5"/>
      <c r="BI40" s="8">
        <f t="shared" si="17"/>
        <v>0</v>
      </c>
      <c r="BJ40" s="5"/>
      <c r="BK40" s="8">
        <f t="shared" si="18"/>
        <v>0</v>
      </c>
      <c r="BL40" s="5"/>
      <c r="BM40" s="8">
        <f t="shared" si="19"/>
        <v>0</v>
      </c>
      <c r="BN40" s="5"/>
      <c r="BO40" s="8">
        <f t="shared" si="20"/>
        <v>0</v>
      </c>
      <c r="BP40" s="5"/>
      <c r="BQ40" s="8">
        <f t="shared" si="21"/>
        <v>0</v>
      </c>
      <c r="BR40" s="5"/>
      <c r="BS40" s="8">
        <f t="shared" si="22"/>
        <v>0</v>
      </c>
      <c r="BT40" s="5"/>
      <c r="BU40" s="8">
        <f t="shared" si="23"/>
        <v>0</v>
      </c>
      <c r="BV40" s="5"/>
      <c r="BW40" s="8">
        <f t="shared" si="24"/>
        <v>0</v>
      </c>
      <c r="BX40" s="5"/>
      <c r="BY40" s="8">
        <f t="shared" si="25"/>
        <v>0</v>
      </c>
      <c r="BZ40" s="5"/>
      <c r="CA40" s="8">
        <f t="shared" si="26"/>
        <v>0</v>
      </c>
      <c r="CB40" s="5"/>
      <c r="CC40" s="8">
        <f t="shared" si="27"/>
        <v>0</v>
      </c>
      <c r="CD40" s="5"/>
      <c r="CE40" s="8">
        <f t="shared" si="28"/>
        <v>0</v>
      </c>
      <c r="CF40" s="5"/>
      <c r="CG40" s="8">
        <f t="shared" si="29"/>
        <v>0</v>
      </c>
      <c r="CH40" s="5"/>
      <c r="CI40" s="8">
        <f t="shared" si="30"/>
        <v>0</v>
      </c>
      <c r="CJ40" s="8">
        <f t="shared" si="40"/>
        <v>14</v>
      </c>
      <c r="CK40" s="8">
        <f t="shared" si="41"/>
        <v>521000</v>
      </c>
      <c r="CL40" s="128"/>
      <c r="CM40" s="128"/>
      <c r="CN40" s="128"/>
      <c r="CO40" s="128"/>
      <c r="CP40" s="128"/>
      <c r="CQ40" s="128"/>
    </row>
    <row r="41" spans="1:95" ht="15" customHeight="1">
      <c r="A41" s="153">
        <v>27</v>
      </c>
      <c r="B41" s="874" t="s">
        <v>47</v>
      </c>
      <c r="C41" s="875"/>
      <c r="D41" s="875"/>
      <c r="E41" s="876"/>
      <c r="F41" s="78" t="s">
        <v>17</v>
      </c>
      <c r="G41" s="78">
        <v>14500</v>
      </c>
      <c r="H41" s="5"/>
      <c r="I41" s="8">
        <f t="shared" si="31"/>
        <v>0</v>
      </c>
      <c r="J41" s="5"/>
      <c r="K41" s="8">
        <f t="shared" si="32"/>
        <v>0</v>
      </c>
      <c r="L41" s="5"/>
      <c r="M41" s="8">
        <f t="shared" si="33"/>
        <v>0</v>
      </c>
      <c r="N41" s="5"/>
      <c r="O41" s="8">
        <f t="shared" si="34"/>
        <v>0</v>
      </c>
      <c r="P41" s="5">
        <f>7-2</f>
        <v>5</v>
      </c>
      <c r="Q41" s="8">
        <v>80000</v>
      </c>
      <c r="R41" s="5"/>
      <c r="S41" s="8">
        <f t="shared" si="36"/>
        <v>0</v>
      </c>
      <c r="T41" s="5"/>
      <c r="U41" s="8">
        <f t="shared" si="37"/>
        <v>0</v>
      </c>
      <c r="V41" s="5"/>
      <c r="W41" s="8">
        <f>40000*0</f>
        <v>0</v>
      </c>
      <c r="X41" s="5"/>
      <c r="Y41" s="8">
        <f t="shared" si="39"/>
        <v>0</v>
      </c>
      <c r="Z41" s="5">
        <v>4</v>
      </c>
      <c r="AA41" s="8">
        <v>40000</v>
      </c>
      <c r="AB41" s="5"/>
      <c r="AC41" s="8">
        <f t="shared" si="1"/>
        <v>0</v>
      </c>
      <c r="AD41" s="5"/>
      <c r="AE41" s="8">
        <f t="shared" si="2"/>
        <v>0</v>
      </c>
      <c r="AF41" s="5"/>
      <c r="AG41" s="8">
        <f t="shared" si="3"/>
        <v>0</v>
      </c>
      <c r="AH41" s="5"/>
      <c r="AI41" s="8">
        <f t="shared" si="4"/>
        <v>0</v>
      </c>
      <c r="AJ41" s="5"/>
      <c r="AK41" s="8">
        <f t="shared" si="5"/>
        <v>0</v>
      </c>
      <c r="AL41" s="5"/>
      <c r="AM41" s="8">
        <f t="shared" si="6"/>
        <v>0</v>
      </c>
      <c r="AN41" s="5"/>
      <c r="AO41" s="8">
        <f t="shared" si="7"/>
        <v>0</v>
      </c>
      <c r="AP41" s="5"/>
      <c r="AQ41" s="8">
        <f t="shared" si="8"/>
        <v>0</v>
      </c>
      <c r="AR41" s="5"/>
      <c r="AS41" s="8">
        <f t="shared" si="9"/>
        <v>0</v>
      </c>
      <c r="AT41" s="5"/>
      <c r="AU41" s="8">
        <f t="shared" si="10"/>
        <v>0</v>
      </c>
      <c r="AV41" s="5"/>
      <c r="AW41" s="8">
        <f t="shared" si="11"/>
        <v>0</v>
      </c>
      <c r="AX41" s="5"/>
      <c r="AY41" s="8">
        <f t="shared" si="12"/>
        <v>0</v>
      </c>
      <c r="AZ41" s="5"/>
      <c r="BA41" s="8">
        <f t="shared" si="13"/>
        <v>0</v>
      </c>
      <c r="BB41" s="5"/>
      <c r="BC41" s="8">
        <f t="shared" si="14"/>
        <v>0</v>
      </c>
      <c r="BD41" s="5"/>
      <c r="BE41" s="8">
        <f t="shared" si="15"/>
        <v>0</v>
      </c>
      <c r="BF41" s="5"/>
      <c r="BG41" s="8">
        <f t="shared" si="16"/>
        <v>0</v>
      </c>
      <c r="BH41" s="5">
        <v>9</v>
      </c>
      <c r="BI41" s="8">
        <f t="shared" si="17"/>
        <v>130500</v>
      </c>
      <c r="BJ41" s="5">
        <v>8</v>
      </c>
      <c r="BK41" s="8">
        <f t="shared" si="18"/>
        <v>116000</v>
      </c>
      <c r="BL41" s="5">
        <f>8*0</f>
        <v>0</v>
      </c>
      <c r="BM41" s="8">
        <f t="shared" si="19"/>
        <v>0</v>
      </c>
      <c r="BN41" s="5"/>
      <c r="BO41" s="8">
        <f t="shared" si="20"/>
        <v>0</v>
      </c>
      <c r="BP41" s="5"/>
      <c r="BQ41" s="8">
        <f t="shared" si="21"/>
        <v>0</v>
      </c>
      <c r="BR41" s="5"/>
      <c r="BS41" s="8">
        <f t="shared" si="22"/>
        <v>0</v>
      </c>
      <c r="BT41" s="5"/>
      <c r="BU41" s="8">
        <f t="shared" si="23"/>
        <v>0</v>
      </c>
      <c r="BV41" s="5"/>
      <c r="BW41" s="8">
        <f t="shared" si="24"/>
        <v>0</v>
      </c>
      <c r="BX41" s="5"/>
      <c r="BY41" s="8">
        <f t="shared" si="25"/>
        <v>0</v>
      </c>
      <c r="BZ41" s="5"/>
      <c r="CA41" s="8">
        <f t="shared" si="26"/>
        <v>0</v>
      </c>
      <c r="CB41" s="5"/>
      <c r="CC41" s="8">
        <f t="shared" si="27"/>
        <v>0</v>
      </c>
      <c r="CD41" s="5"/>
      <c r="CE41" s="8">
        <f t="shared" si="28"/>
        <v>0</v>
      </c>
      <c r="CF41" s="5"/>
      <c r="CG41" s="8">
        <f t="shared" si="29"/>
        <v>0</v>
      </c>
      <c r="CH41" s="5"/>
      <c r="CI41" s="8">
        <f t="shared" si="30"/>
        <v>0</v>
      </c>
      <c r="CJ41" s="8">
        <f t="shared" si="40"/>
        <v>26</v>
      </c>
      <c r="CK41" s="8">
        <f t="shared" si="41"/>
        <v>366500</v>
      </c>
      <c r="CL41" s="128"/>
      <c r="CM41" s="128"/>
      <c r="CN41" s="128"/>
      <c r="CO41" s="128"/>
      <c r="CP41" s="128"/>
      <c r="CQ41" s="128"/>
    </row>
    <row r="42" spans="1:95" ht="15" customHeight="1">
      <c r="A42" s="153">
        <v>28</v>
      </c>
      <c r="B42" s="871" t="s">
        <v>349</v>
      </c>
      <c r="C42" s="872"/>
      <c r="D42" s="872"/>
      <c r="E42" s="873"/>
      <c r="F42" s="78" t="s">
        <v>41</v>
      </c>
      <c r="G42" s="78">
        <v>1000</v>
      </c>
      <c r="H42" s="5"/>
      <c r="I42" s="8">
        <f t="shared" si="31"/>
        <v>0</v>
      </c>
      <c r="J42" s="5"/>
      <c r="K42" s="8">
        <f t="shared" si="32"/>
        <v>0</v>
      </c>
      <c r="L42" s="5"/>
      <c r="M42" s="8">
        <f t="shared" si="33"/>
        <v>0</v>
      </c>
      <c r="N42" s="5">
        <v>7.2</v>
      </c>
      <c r="O42" s="8">
        <f t="shared" si="34"/>
        <v>7200</v>
      </c>
      <c r="P42" s="5"/>
      <c r="Q42" s="8">
        <f t="shared" si="35"/>
        <v>0</v>
      </c>
      <c r="R42" s="5"/>
      <c r="S42" s="8">
        <f t="shared" si="36"/>
        <v>0</v>
      </c>
      <c r="T42" s="5"/>
      <c r="U42" s="8">
        <f t="shared" si="37"/>
        <v>0</v>
      </c>
      <c r="V42" s="5">
        <v>9.6</v>
      </c>
      <c r="W42" s="8">
        <f t="shared" si="38"/>
        <v>9600</v>
      </c>
      <c r="X42" s="5"/>
      <c r="Y42" s="8">
        <f t="shared" si="39"/>
        <v>0</v>
      </c>
      <c r="Z42" s="5"/>
      <c r="AA42" s="8">
        <f t="shared" si="0"/>
        <v>0</v>
      </c>
      <c r="AB42" s="5"/>
      <c r="AC42" s="8">
        <f t="shared" si="1"/>
        <v>0</v>
      </c>
      <c r="AD42" s="5"/>
      <c r="AE42" s="8">
        <f t="shared" si="2"/>
        <v>0</v>
      </c>
      <c r="AF42" s="5"/>
      <c r="AG42" s="8">
        <f t="shared" si="3"/>
        <v>0</v>
      </c>
      <c r="AH42" s="5"/>
      <c r="AI42" s="8">
        <f t="shared" si="4"/>
        <v>0</v>
      </c>
      <c r="AJ42" s="5"/>
      <c r="AK42" s="8">
        <f t="shared" si="5"/>
        <v>0</v>
      </c>
      <c r="AL42" s="5"/>
      <c r="AM42" s="8">
        <f t="shared" si="6"/>
        <v>0</v>
      </c>
      <c r="AN42" s="5"/>
      <c r="AO42" s="8">
        <f t="shared" si="7"/>
        <v>0</v>
      </c>
      <c r="AP42" s="5"/>
      <c r="AQ42" s="8">
        <f t="shared" si="8"/>
        <v>0</v>
      </c>
      <c r="AR42" s="5"/>
      <c r="AS42" s="8">
        <f t="shared" si="9"/>
        <v>0</v>
      </c>
      <c r="AT42" s="5"/>
      <c r="AU42" s="8">
        <f t="shared" si="10"/>
        <v>0</v>
      </c>
      <c r="AV42" s="5"/>
      <c r="AW42" s="8">
        <f t="shared" si="11"/>
        <v>0</v>
      </c>
      <c r="AX42" s="5"/>
      <c r="AY42" s="8">
        <f t="shared" si="12"/>
        <v>0</v>
      </c>
      <c r="AZ42" s="5"/>
      <c r="BA42" s="8">
        <f t="shared" si="13"/>
        <v>0</v>
      </c>
      <c r="BB42" s="5"/>
      <c r="BC42" s="8">
        <f t="shared" si="14"/>
        <v>0</v>
      </c>
      <c r="BD42" s="5"/>
      <c r="BE42" s="8">
        <f t="shared" si="15"/>
        <v>0</v>
      </c>
      <c r="BF42" s="5"/>
      <c r="BG42" s="8">
        <f t="shared" si="16"/>
        <v>0</v>
      </c>
      <c r="BH42" s="5"/>
      <c r="BI42" s="8">
        <f t="shared" si="17"/>
        <v>0</v>
      </c>
      <c r="BJ42" s="5"/>
      <c r="BK42" s="8">
        <f t="shared" si="18"/>
        <v>0</v>
      </c>
      <c r="BL42" s="5"/>
      <c r="BM42" s="8">
        <f t="shared" si="19"/>
        <v>0</v>
      </c>
      <c r="BN42" s="5"/>
      <c r="BO42" s="8">
        <f t="shared" si="20"/>
        <v>0</v>
      </c>
      <c r="BP42" s="5"/>
      <c r="BQ42" s="8">
        <f t="shared" si="21"/>
        <v>0</v>
      </c>
      <c r="BR42" s="5"/>
      <c r="BS42" s="8">
        <f t="shared" si="22"/>
        <v>0</v>
      </c>
      <c r="BT42" s="5"/>
      <c r="BU42" s="8">
        <f t="shared" si="23"/>
        <v>0</v>
      </c>
      <c r="BV42" s="5"/>
      <c r="BW42" s="8">
        <f t="shared" si="24"/>
        <v>0</v>
      </c>
      <c r="BX42" s="5"/>
      <c r="BY42" s="8">
        <f t="shared" si="25"/>
        <v>0</v>
      </c>
      <c r="BZ42" s="5"/>
      <c r="CA42" s="8">
        <f t="shared" si="26"/>
        <v>0</v>
      </c>
      <c r="CB42" s="5"/>
      <c r="CC42" s="8">
        <f t="shared" si="27"/>
        <v>0</v>
      </c>
      <c r="CD42" s="5"/>
      <c r="CE42" s="8">
        <f t="shared" si="28"/>
        <v>0</v>
      </c>
      <c r="CF42" s="5"/>
      <c r="CG42" s="8">
        <f t="shared" si="29"/>
        <v>0</v>
      </c>
      <c r="CH42" s="5"/>
      <c r="CI42" s="8">
        <f t="shared" si="30"/>
        <v>0</v>
      </c>
      <c r="CJ42" s="8">
        <f t="shared" si="40"/>
        <v>16.8</v>
      </c>
      <c r="CK42" s="8">
        <f t="shared" si="41"/>
        <v>16800</v>
      </c>
      <c r="CL42" s="128"/>
      <c r="CM42" s="128"/>
      <c r="CN42" s="128"/>
      <c r="CO42" s="128"/>
      <c r="CP42" s="128"/>
      <c r="CQ42" s="128"/>
    </row>
    <row r="43" spans="1:95" ht="15" customHeight="1">
      <c r="A43" s="153">
        <v>29</v>
      </c>
      <c r="B43" s="874" t="s">
        <v>122</v>
      </c>
      <c r="C43" s="875"/>
      <c r="D43" s="875"/>
      <c r="E43" s="876"/>
      <c r="F43" s="78" t="s">
        <v>17</v>
      </c>
      <c r="G43" s="78">
        <v>14000</v>
      </c>
      <c r="H43" s="5"/>
      <c r="I43" s="8">
        <f t="shared" si="31"/>
        <v>0</v>
      </c>
      <c r="J43" s="5"/>
      <c r="K43" s="8">
        <f t="shared" si="32"/>
        <v>0</v>
      </c>
      <c r="L43" s="5"/>
      <c r="M43" s="8">
        <f t="shared" si="33"/>
        <v>0</v>
      </c>
      <c r="N43" s="5"/>
      <c r="O43" s="8">
        <f t="shared" si="34"/>
        <v>0</v>
      </c>
      <c r="P43" s="5"/>
      <c r="Q43" s="8">
        <f t="shared" si="35"/>
        <v>0</v>
      </c>
      <c r="R43" s="5"/>
      <c r="S43" s="8">
        <f t="shared" si="36"/>
        <v>0</v>
      </c>
      <c r="T43" s="5"/>
      <c r="U43" s="8">
        <f t="shared" si="37"/>
        <v>0</v>
      </c>
      <c r="V43" s="5"/>
      <c r="W43" s="8">
        <f t="shared" si="38"/>
        <v>0</v>
      </c>
      <c r="X43" s="5"/>
      <c r="Y43" s="8">
        <f t="shared" si="39"/>
        <v>0</v>
      </c>
      <c r="Z43" s="5"/>
      <c r="AA43" s="8">
        <f t="shared" si="0"/>
        <v>0</v>
      </c>
      <c r="AB43" s="5"/>
      <c r="AC43" s="8">
        <f t="shared" si="1"/>
        <v>0</v>
      </c>
      <c r="AD43" s="5"/>
      <c r="AE43" s="8">
        <f t="shared" si="2"/>
        <v>0</v>
      </c>
      <c r="AF43" s="5"/>
      <c r="AG43" s="8">
        <f t="shared" si="3"/>
        <v>0</v>
      </c>
      <c r="AH43" s="5"/>
      <c r="AI43" s="8">
        <f t="shared" si="4"/>
        <v>0</v>
      </c>
      <c r="AJ43" s="5"/>
      <c r="AK43" s="8">
        <f t="shared" si="5"/>
        <v>0</v>
      </c>
      <c r="AL43" s="5"/>
      <c r="AM43" s="8">
        <f t="shared" si="6"/>
        <v>0</v>
      </c>
      <c r="AN43" s="5"/>
      <c r="AO43" s="8">
        <f t="shared" si="7"/>
        <v>0</v>
      </c>
      <c r="AP43" s="5"/>
      <c r="AQ43" s="8">
        <f t="shared" si="8"/>
        <v>0</v>
      </c>
      <c r="AR43" s="5"/>
      <c r="AS43" s="8">
        <f t="shared" si="9"/>
        <v>0</v>
      </c>
      <c r="AT43" s="5"/>
      <c r="AU43" s="8">
        <f t="shared" si="10"/>
        <v>0</v>
      </c>
      <c r="AV43" s="5"/>
      <c r="AW43" s="8">
        <f t="shared" si="11"/>
        <v>0</v>
      </c>
      <c r="AX43" s="5"/>
      <c r="AY43" s="8">
        <f t="shared" si="12"/>
        <v>0</v>
      </c>
      <c r="AZ43" s="5"/>
      <c r="BA43" s="8">
        <f t="shared" si="13"/>
        <v>0</v>
      </c>
      <c r="BB43" s="5"/>
      <c r="BC43" s="8">
        <f t="shared" si="14"/>
        <v>0</v>
      </c>
      <c r="BD43" s="5"/>
      <c r="BE43" s="8">
        <f t="shared" si="15"/>
        <v>0</v>
      </c>
      <c r="BF43" s="5"/>
      <c r="BG43" s="8">
        <f t="shared" si="16"/>
        <v>0</v>
      </c>
      <c r="BH43" s="5"/>
      <c r="BI43" s="8">
        <f t="shared" si="17"/>
        <v>0</v>
      </c>
      <c r="BJ43" s="5"/>
      <c r="BK43" s="8">
        <f t="shared" si="18"/>
        <v>0</v>
      </c>
      <c r="BL43" s="5"/>
      <c r="BM43" s="8">
        <f t="shared" si="19"/>
        <v>0</v>
      </c>
      <c r="BN43" s="5"/>
      <c r="BO43" s="8">
        <f t="shared" si="20"/>
        <v>0</v>
      </c>
      <c r="BP43" s="5"/>
      <c r="BQ43" s="8">
        <f t="shared" si="21"/>
        <v>0</v>
      </c>
      <c r="BR43" s="5"/>
      <c r="BS43" s="8">
        <f t="shared" si="22"/>
        <v>0</v>
      </c>
      <c r="BT43" s="5"/>
      <c r="BU43" s="8">
        <f t="shared" si="23"/>
        <v>0</v>
      </c>
      <c r="BV43" s="5"/>
      <c r="BW43" s="8">
        <f t="shared" si="24"/>
        <v>0</v>
      </c>
      <c r="BX43" s="5"/>
      <c r="BY43" s="8">
        <f t="shared" si="25"/>
        <v>0</v>
      </c>
      <c r="BZ43" s="5"/>
      <c r="CA43" s="8">
        <f t="shared" si="26"/>
        <v>0</v>
      </c>
      <c r="CB43" s="5"/>
      <c r="CC43" s="8">
        <f t="shared" si="27"/>
        <v>0</v>
      </c>
      <c r="CD43" s="5"/>
      <c r="CE43" s="8">
        <f t="shared" si="28"/>
        <v>0</v>
      </c>
      <c r="CF43" s="5"/>
      <c r="CG43" s="8">
        <f t="shared" si="29"/>
        <v>0</v>
      </c>
      <c r="CH43" s="5"/>
      <c r="CI43" s="8">
        <f t="shared" si="30"/>
        <v>0</v>
      </c>
      <c r="CJ43" s="8">
        <f t="shared" si="40"/>
        <v>0</v>
      </c>
      <c r="CK43" s="8">
        <f t="shared" si="41"/>
        <v>0</v>
      </c>
      <c r="CL43" s="128"/>
      <c r="CM43" s="128"/>
      <c r="CN43" s="128"/>
      <c r="CO43" s="128"/>
      <c r="CP43" s="128"/>
      <c r="CQ43" s="128"/>
    </row>
    <row r="44" spans="1:95" ht="15" customHeight="1">
      <c r="A44" s="153">
        <v>30</v>
      </c>
      <c r="B44" s="871" t="s">
        <v>200</v>
      </c>
      <c r="C44" s="875"/>
      <c r="D44" s="875"/>
      <c r="E44" s="876"/>
      <c r="F44" s="214" t="s">
        <v>17</v>
      </c>
      <c r="G44" s="78">
        <v>29000</v>
      </c>
      <c r="H44" s="5">
        <v>5</v>
      </c>
      <c r="I44" s="8">
        <f t="shared" si="31"/>
        <v>145000</v>
      </c>
      <c r="J44" s="5"/>
      <c r="K44" s="8">
        <f t="shared" si="32"/>
        <v>0</v>
      </c>
      <c r="L44" s="5"/>
      <c r="M44" s="8">
        <f t="shared" si="33"/>
        <v>0</v>
      </c>
      <c r="N44" s="5"/>
      <c r="O44" s="8">
        <f t="shared" si="34"/>
        <v>0</v>
      </c>
      <c r="P44" s="5"/>
      <c r="Q44" s="8">
        <f t="shared" si="35"/>
        <v>0</v>
      </c>
      <c r="R44" s="5">
        <v>8</v>
      </c>
      <c r="S44" s="8">
        <f t="shared" si="36"/>
        <v>232000</v>
      </c>
      <c r="T44" s="5"/>
      <c r="U44" s="8">
        <f t="shared" si="37"/>
        <v>0</v>
      </c>
      <c r="V44" s="5"/>
      <c r="W44" s="8">
        <f t="shared" si="38"/>
        <v>0</v>
      </c>
      <c r="X44" s="5"/>
      <c r="Y44" s="8">
        <f t="shared" si="39"/>
        <v>0</v>
      </c>
      <c r="Z44" s="5"/>
      <c r="AA44" s="8">
        <f t="shared" si="0"/>
        <v>0</v>
      </c>
      <c r="AB44" s="5"/>
      <c r="AC44" s="8">
        <f t="shared" si="1"/>
        <v>0</v>
      </c>
      <c r="AD44" s="5">
        <v>5</v>
      </c>
      <c r="AE44" s="8">
        <f t="shared" si="2"/>
        <v>145000</v>
      </c>
      <c r="AF44" s="5"/>
      <c r="AG44" s="8">
        <f t="shared" si="3"/>
        <v>0</v>
      </c>
      <c r="AH44" s="5"/>
      <c r="AI44" s="8">
        <f t="shared" si="4"/>
        <v>0</v>
      </c>
      <c r="AJ44" s="5"/>
      <c r="AK44" s="8">
        <f t="shared" si="5"/>
        <v>0</v>
      </c>
      <c r="AL44" s="5"/>
      <c r="AM44" s="8">
        <f t="shared" si="6"/>
        <v>0</v>
      </c>
      <c r="AN44" s="5"/>
      <c r="AO44" s="8">
        <f t="shared" si="7"/>
        <v>0</v>
      </c>
      <c r="AP44" s="5"/>
      <c r="AQ44" s="8">
        <f t="shared" si="8"/>
        <v>0</v>
      </c>
      <c r="AR44" s="5"/>
      <c r="AS44" s="8">
        <f t="shared" si="9"/>
        <v>0</v>
      </c>
      <c r="AT44" s="5"/>
      <c r="AU44" s="8">
        <f t="shared" si="10"/>
        <v>0</v>
      </c>
      <c r="AV44" s="5"/>
      <c r="AW44" s="8">
        <f t="shared" si="11"/>
        <v>0</v>
      </c>
      <c r="AX44" s="5"/>
      <c r="AY44" s="8">
        <f t="shared" si="12"/>
        <v>0</v>
      </c>
      <c r="AZ44" s="5"/>
      <c r="BA44" s="8">
        <f t="shared" si="13"/>
        <v>0</v>
      </c>
      <c r="BB44" s="5"/>
      <c r="BC44" s="8">
        <f t="shared" si="14"/>
        <v>0</v>
      </c>
      <c r="BD44" s="5"/>
      <c r="BE44" s="8">
        <f t="shared" si="15"/>
        <v>0</v>
      </c>
      <c r="BF44" s="5"/>
      <c r="BG44" s="8">
        <f t="shared" si="16"/>
        <v>0</v>
      </c>
      <c r="BH44" s="5"/>
      <c r="BI44" s="8">
        <f t="shared" si="17"/>
        <v>0</v>
      </c>
      <c r="BJ44" s="5"/>
      <c r="BK44" s="8">
        <f t="shared" si="18"/>
        <v>0</v>
      </c>
      <c r="BL44" s="5"/>
      <c r="BM44" s="8">
        <f t="shared" si="19"/>
        <v>0</v>
      </c>
      <c r="BN44" s="5"/>
      <c r="BO44" s="8">
        <f t="shared" si="20"/>
        <v>0</v>
      </c>
      <c r="BP44" s="5"/>
      <c r="BQ44" s="8">
        <f t="shared" si="21"/>
        <v>0</v>
      </c>
      <c r="BR44" s="5"/>
      <c r="BS44" s="8">
        <f t="shared" si="22"/>
        <v>0</v>
      </c>
      <c r="BT44" s="5"/>
      <c r="BU44" s="8">
        <f t="shared" si="23"/>
        <v>0</v>
      </c>
      <c r="BV44" s="5"/>
      <c r="BW44" s="8">
        <f t="shared" si="24"/>
        <v>0</v>
      </c>
      <c r="BX44" s="5"/>
      <c r="BY44" s="8">
        <f t="shared" si="25"/>
        <v>0</v>
      </c>
      <c r="BZ44" s="5"/>
      <c r="CA44" s="8">
        <f t="shared" si="26"/>
        <v>0</v>
      </c>
      <c r="CB44" s="5"/>
      <c r="CC44" s="8">
        <f t="shared" si="27"/>
        <v>0</v>
      </c>
      <c r="CD44" s="5"/>
      <c r="CE44" s="8">
        <f t="shared" si="28"/>
        <v>0</v>
      </c>
      <c r="CF44" s="5"/>
      <c r="CG44" s="8">
        <f t="shared" si="29"/>
        <v>0</v>
      </c>
      <c r="CH44" s="5"/>
      <c r="CI44" s="8">
        <f t="shared" si="30"/>
        <v>0</v>
      </c>
      <c r="CJ44" s="8">
        <f t="shared" si="40"/>
        <v>18</v>
      </c>
      <c r="CK44" s="8">
        <f t="shared" si="41"/>
        <v>522000</v>
      </c>
      <c r="CL44" s="128"/>
      <c r="CM44" s="128"/>
      <c r="CN44" s="128"/>
      <c r="CO44" s="128"/>
      <c r="CP44" s="128"/>
      <c r="CQ44" s="128"/>
    </row>
    <row r="45" spans="1:95" ht="12.75" customHeight="1">
      <c r="A45" s="153">
        <v>31</v>
      </c>
      <c r="B45" s="871" t="s">
        <v>96</v>
      </c>
      <c r="C45" s="872"/>
      <c r="D45" s="872"/>
      <c r="E45" s="873"/>
      <c r="F45" s="78" t="s">
        <v>17</v>
      </c>
      <c r="G45" s="78">
        <v>10000</v>
      </c>
      <c r="H45" s="5"/>
      <c r="I45" s="8">
        <f t="shared" si="31"/>
        <v>0</v>
      </c>
      <c r="J45" s="5">
        <v>6</v>
      </c>
      <c r="K45" s="8">
        <f t="shared" si="32"/>
        <v>60000</v>
      </c>
      <c r="L45" s="5"/>
      <c r="M45" s="8">
        <f t="shared" si="33"/>
        <v>0</v>
      </c>
      <c r="N45" s="5"/>
      <c r="O45" s="8">
        <f t="shared" si="34"/>
        <v>0</v>
      </c>
      <c r="P45" s="5"/>
      <c r="Q45" s="8">
        <f t="shared" si="35"/>
        <v>0</v>
      </c>
      <c r="R45" s="5"/>
      <c r="S45" s="8">
        <f t="shared" si="36"/>
        <v>0</v>
      </c>
      <c r="T45" s="5"/>
      <c r="U45" s="8">
        <f t="shared" si="37"/>
        <v>0</v>
      </c>
      <c r="V45" s="5"/>
      <c r="W45" s="8">
        <f t="shared" si="38"/>
        <v>0</v>
      </c>
      <c r="X45" s="5"/>
      <c r="Y45" s="8">
        <f t="shared" si="39"/>
        <v>0</v>
      </c>
      <c r="Z45" s="5"/>
      <c r="AA45" s="8">
        <f t="shared" si="0"/>
        <v>0</v>
      </c>
      <c r="AB45" s="5"/>
      <c r="AC45" s="8">
        <f t="shared" si="1"/>
        <v>0</v>
      </c>
      <c r="AD45" s="5"/>
      <c r="AE45" s="8">
        <f t="shared" si="2"/>
        <v>0</v>
      </c>
      <c r="AF45" s="5"/>
      <c r="AG45" s="8">
        <f t="shared" si="3"/>
        <v>0</v>
      </c>
      <c r="AH45" s="5"/>
      <c r="AI45" s="8">
        <f t="shared" si="4"/>
        <v>0</v>
      </c>
      <c r="AJ45" s="5"/>
      <c r="AK45" s="8">
        <f t="shared" si="5"/>
        <v>0</v>
      </c>
      <c r="AL45" s="5"/>
      <c r="AM45" s="8">
        <f t="shared" si="6"/>
        <v>0</v>
      </c>
      <c r="AN45" s="5"/>
      <c r="AO45" s="8">
        <f t="shared" si="7"/>
        <v>0</v>
      </c>
      <c r="AP45" s="5">
        <v>8</v>
      </c>
      <c r="AQ45" s="8">
        <f t="shared" si="8"/>
        <v>80000</v>
      </c>
      <c r="AR45" s="5"/>
      <c r="AS45" s="8">
        <f t="shared" si="9"/>
        <v>0</v>
      </c>
      <c r="AT45" s="5"/>
      <c r="AU45" s="8">
        <f t="shared" si="10"/>
        <v>0</v>
      </c>
      <c r="AV45" s="5"/>
      <c r="AW45" s="8">
        <f t="shared" si="11"/>
        <v>0</v>
      </c>
      <c r="AX45" s="5"/>
      <c r="AY45" s="8">
        <f t="shared" si="12"/>
        <v>0</v>
      </c>
      <c r="AZ45" s="5">
        <v>8</v>
      </c>
      <c r="BA45" s="8">
        <v>93000</v>
      </c>
      <c r="BB45" s="5">
        <v>8</v>
      </c>
      <c r="BC45" s="8">
        <v>93000</v>
      </c>
      <c r="BD45" s="5"/>
      <c r="BE45" s="8">
        <f t="shared" si="15"/>
        <v>0</v>
      </c>
      <c r="BF45" s="5"/>
      <c r="BG45" s="8">
        <f t="shared" si="16"/>
        <v>0</v>
      </c>
      <c r="BH45" s="5"/>
      <c r="BI45" s="8">
        <f t="shared" si="17"/>
        <v>0</v>
      </c>
      <c r="BJ45" s="5"/>
      <c r="BK45" s="8">
        <f t="shared" si="18"/>
        <v>0</v>
      </c>
      <c r="BL45" s="5"/>
      <c r="BM45" s="8">
        <f t="shared" si="19"/>
        <v>0</v>
      </c>
      <c r="BN45" s="5"/>
      <c r="BO45" s="8">
        <f t="shared" si="20"/>
        <v>0</v>
      </c>
      <c r="BP45" s="5"/>
      <c r="BQ45" s="8">
        <f t="shared" si="21"/>
        <v>0</v>
      </c>
      <c r="BR45" s="5"/>
      <c r="BS45" s="8">
        <f t="shared" si="22"/>
        <v>0</v>
      </c>
      <c r="BT45" s="5"/>
      <c r="BU45" s="8">
        <f t="shared" si="23"/>
        <v>0</v>
      </c>
      <c r="BV45" s="5"/>
      <c r="BW45" s="8">
        <f t="shared" si="24"/>
        <v>0</v>
      </c>
      <c r="BX45" s="5"/>
      <c r="BY45" s="8">
        <f t="shared" si="25"/>
        <v>0</v>
      </c>
      <c r="BZ45" s="5"/>
      <c r="CA45" s="8">
        <f t="shared" si="26"/>
        <v>0</v>
      </c>
      <c r="CB45" s="5"/>
      <c r="CC45" s="8">
        <f t="shared" si="27"/>
        <v>0</v>
      </c>
      <c r="CD45" s="5"/>
      <c r="CE45" s="8">
        <f t="shared" si="28"/>
        <v>0</v>
      </c>
      <c r="CF45" s="5"/>
      <c r="CG45" s="8">
        <f t="shared" si="29"/>
        <v>0</v>
      </c>
      <c r="CH45" s="5"/>
      <c r="CI45" s="8">
        <f t="shared" si="30"/>
        <v>0</v>
      </c>
      <c r="CJ45" s="8">
        <f t="shared" si="40"/>
        <v>30</v>
      </c>
      <c r="CK45" s="8">
        <f t="shared" si="41"/>
        <v>326000</v>
      </c>
      <c r="CL45" s="128"/>
      <c r="CM45" s="128"/>
      <c r="CN45" s="128"/>
      <c r="CO45" s="128"/>
      <c r="CP45" s="128"/>
      <c r="CQ45" s="128"/>
    </row>
    <row r="46" spans="1:95" ht="15" customHeight="1">
      <c r="A46" s="153">
        <v>32</v>
      </c>
      <c r="B46" s="871" t="s">
        <v>197</v>
      </c>
      <c r="C46" s="872"/>
      <c r="D46" s="872"/>
      <c r="E46" s="873"/>
      <c r="F46" s="78" t="s">
        <v>17</v>
      </c>
      <c r="G46" s="78">
        <v>14500</v>
      </c>
      <c r="H46" s="5"/>
      <c r="I46" s="8">
        <f t="shared" si="31"/>
        <v>0</v>
      </c>
      <c r="J46" s="5"/>
      <c r="K46" s="8">
        <f t="shared" si="32"/>
        <v>0</v>
      </c>
      <c r="L46" s="5"/>
      <c r="M46" s="8">
        <f t="shared" si="33"/>
        <v>0</v>
      </c>
      <c r="N46" s="5"/>
      <c r="O46" s="8">
        <f t="shared" si="34"/>
        <v>0</v>
      </c>
      <c r="P46" s="5"/>
      <c r="Q46" s="8">
        <f t="shared" si="35"/>
        <v>0</v>
      </c>
      <c r="R46" s="5"/>
      <c r="S46" s="8">
        <f t="shared" si="36"/>
        <v>0</v>
      </c>
      <c r="T46" s="5"/>
      <c r="U46" s="8">
        <f t="shared" si="37"/>
        <v>0</v>
      </c>
      <c r="V46" s="5"/>
      <c r="W46" s="8">
        <f t="shared" si="38"/>
        <v>0</v>
      </c>
      <c r="X46" s="5"/>
      <c r="Y46" s="8">
        <f t="shared" si="39"/>
        <v>0</v>
      </c>
      <c r="Z46" s="5"/>
      <c r="AA46" s="8">
        <f t="shared" si="0"/>
        <v>0</v>
      </c>
      <c r="AB46" s="5"/>
      <c r="AC46" s="8">
        <f t="shared" si="1"/>
        <v>0</v>
      </c>
      <c r="AD46" s="5"/>
      <c r="AE46" s="8">
        <f t="shared" si="2"/>
        <v>0</v>
      </c>
      <c r="AF46" s="5"/>
      <c r="AG46" s="8">
        <f t="shared" si="3"/>
        <v>0</v>
      </c>
      <c r="AH46" s="5"/>
      <c r="AI46" s="8">
        <f t="shared" si="4"/>
        <v>0</v>
      </c>
      <c r="AJ46" s="5"/>
      <c r="AK46" s="8">
        <f t="shared" si="5"/>
        <v>0</v>
      </c>
      <c r="AL46" s="5"/>
      <c r="AM46" s="8">
        <f t="shared" si="6"/>
        <v>0</v>
      </c>
      <c r="AN46" s="5"/>
      <c r="AO46" s="8">
        <f t="shared" si="7"/>
        <v>0</v>
      </c>
      <c r="AP46" s="5"/>
      <c r="AQ46" s="8">
        <f t="shared" si="8"/>
        <v>0</v>
      </c>
      <c r="AR46" s="5"/>
      <c r="AS46" s="8">
        <f t="shared" si="9"/>
        <v>0</v>
      </c>
      <c r="AT46" s="5"/>
      <c r="AU46" s="8">
        <f t="shared" si="10"/>
        <v>0</v>
      </c>
      <c r="AV46" s="5"/>
      <c r="AW46" s="8">
        <f t="shared" si="11"/>
        <v>0</v>
      </c>
      <c r="AX46" s="5"/>
      <c r="AY46" s="8">
        <f t="shared" si="12"/>
        <v>0</v>
      </c>
      <c r="AZ46" s="5"/>
      <c r="BA46" s="8">
        <f t="shared" si="13"/>
        <v>0</v>
      </c>
      <c r="BB46" s="5"/>
      <c r="BC46" s="8">
        <f t="shared" si="14"/>
        <v>0</v>
      </c>
      <c r="BD46" s="5"/>
      <c r="BE46" s="8">
        <f t="shared" si="15"/>
        <v>0</v>
      </c>
      <c r="BF46" s="5"/>
      <c r="BG46" s="8">
        <f t="shared" si="16"/>
        <v>0</v>
      </c>
      <c r="BH46" s="5"/>
      <c r="BI46" s="8">
        <f t="shared" si="17"/>
        <v>0</v>
      </c>
      <c r="BJ46" s="5"/>
      <c r="BK46" s="8">
        <f t="shared" si="18"/>
        <v>0</v>
      </c>
      <c r="BL46" s="5"/>
      <c r="BM46" s="8">
        <f t="shared" si="19"/>
        <v>0</v>
      </c>
      <c r="BN46" s="5"/>
      <c r="BO46" s="8">
        <f t="shared" si="20"/>
        <v>0</v>
      </c>
      <c r="BP46" s="5"/>
      <c r="BQ46" s="8">
        <f t="shared" si="21"/>
        <v>0</v>
      </c>
      <c r="BR46" s="5"/>
      <c r="BS46" s="8">
        <f t="shared" si="22"/>
        <v>0</v>
      </c>
      <c r="BT46" s="5"/>
      <c r="BU46" s="8">
        <f t="shared" si="23"/>
        <v>0</v>
      </c>
      <c r="BV46" s="5"/>
      <c r="BW46" s="8">
        <f t="shared" si="24"/>
        <v>0</v>
      </c>
      <c r="BX46" s="5"/>
      <c r="BY46" s="8">
        <f t="shared" si="25"/>
        <v>0</v>
      </c>
      <c r="BZ46" s="5"/>
      <c r="CA46" s="8">
        <f t="shared" si="26"/>
        <v>0</v>
      </c>
      <c r="CB46" s="5"/>
      <c r="CC46" s="8">
        <f t="shared" si="27"/>
        <v>0</v>
      </c>
      <c r="CD46" s="5"/>
      <c r="CE46" s="8">
        <f t="shared" si="28"/>
        <v>0</v>
      </c>
      <c r="CF46" s="5"/>
      <c r="CG46" s="8">
        <f t="shared" si="29"/>
        <v>0</v>
      </c>
      <c r="CH46" s="5"/>
      <c r="CI46" s="8">
        <f t="shared" si="30"/>
        <v>0</v>
      </c>
      <c r="CJ46" s="8">
        <f t="shared" si="40"/>
        <v>0</v>
      </c>
      <c r="CK46" s="8">
        <f t="shared" si="41"/>
        <v>0</v>
      </c>
      <c r="CL46" s="128"/>
      <c r="CM46" s="128"/>
      <c r="CN46" s="128"/>
      <c r="CO46" s="128"/>
      <c r="CP46" s="128"/>
      <c r="CQ46" s="128"/>
    </row>
    <row r="47" spans="1:95" ht="15" customHeight="1">
      <c r="A47" s="153">
        <v>33</v>
      </c>
      <c r="B47" s="871" t="s">
        <v>98</v>
      </c>
      <c r="C47" s="872"/>
      <c r="D47" s="872"/>
      <c r="E47" s="873"/>
      <c r="F47" s="78" t="s">
        <v>17</v>
      </c>
      <c r="G47" s="78">
        <v>8000</v>
      </c>
      <c r="H47" s="5"/>
      <c r="I47" s="8">
        <f t="shared" si="31"/>
        <v>0</v>
      </c>
      <c r="J47" s="5"/>
      <c r="K47" s="8">
        <f t="shared" si="32"/>
        <v>0</v>
      </c>
      <c r="L47" s="5"/>
      <c r="M47" s="8">
        <f t="shared" si="33"/>
        <v>0</v>
      </c>
      <c r="N47" s="5"/>
      <c r="O47" s="8">
        <f t="shared" si="34"/>
        <v>0</v>
      </c>
      <c r="P47" s="5"/>
      <c r="Q47" s="8">
        <f t="shared" si="35"/>
        <v>0</v>
      </c>
      <c r="R47" s="5"/>
      <c r="S47" s="8">
        <f t="shared" si="36"/>
        <v>0</v>
      </c>
      <c r="T47" s="5"/>
      <c r="U47" s="8">
        <f t="shared" si="37"/>
        <v>0</v>
      </c>
      <c r="V47" s="5"/>
      <c r="W47" s="8">
        <f t="shared" si="38"/>
        <v>0</v>
      </c>
      <c r="X47" s="5"/>
      <c r="Y47" s="8">
        <f t="shared" si="39"/>
        <v>0</v>
      </c>
      <c r="Z47" s="5"/>
      <c r="AA47" s="8">
        <f t="shared" si="0"/>
        <v>0</v>
      </c>
      <c r="AB47" s="5"/>
      <c r="AC47" s="8">
        <f t="shared" si="1"/>
        <v>0</v>
      </c>
      <c r="AD47" s="5"/>
      <c r="AE47" s="8">
        <f t="shared" si="2"/>
        <v>0</v>
      </c>
      <c r="AF47" s="5"/>
      <c r="AG47" s="8">
        <f t="shared" si="3"/>
        <v>0</v>
      </c>
      <c r="AH47" s="5">
        <v>15</v>
      </c>
      <c r="AI47" s="664">
        <v>108000</v>
      </c>
      <c r="AJ47" s="5"/>
      <c r="AK47" s="8">
        <f t="shared" si="5"/>
        <v>0</v>
      </c>
      <c r="AL47" s="5"/>
      <c r="AM47" s="8">
        <f t="shared" si="6"/>
        <v>0</v>
      </c>
      <c r="AN47" s="5"/>
      <c r="AO47" s="8">
        <f t="shared" si="7"/>
        <v>0</v>
      </c>
      <c r="AP47" s="5"/>
      <c r="AQ47" s="8">
        <f t="shared" si="8"/>
        <v>0</v>
      </c>
      <c r="AR47" s="5"/>
      <c r="AS47" s="8">
        <f t="shared" si="9"/>
        <v>0</v>
      </c>
      <c r="AT47" s="5"/>
      <c r="AU47" s="8">
        <f t="shared" si="10"/>
        <v>0</v>
      </c>
      <c r="AV47" s="5"/>
      <c r="AW47" s="8">
        <f t="shared" si="11"/>
        <v>0</v>
      </c>
      <c r="AX47" s="5"/>
      <c r="AY47" s="8">
        <f t="shared" si="12"/>
        <v>0</v>
      </c>
      <c r="AZ47" s="5"/>
      <c r="BA47" s="8">
        <f t="shared" si="13"/>
        <v>0</v>
      </c>
      <c r="BB47" s="5"/>
      <c r="BC47" s="8">
        <f t="shared" si="14"/>
        <v>0</v>
      </c>
      <c r="BD47" s="5"/>
      <c r="BE47" s="8">
        <f t="shared" si="15"/>
        <v>0</v>
      </c>
      <c r="BF47" s="662">
        <f>25-1</f>
        <v>24</v>
      </c>
      <c r="BG47" s="664">
        <f t="shared" si="16"/>
        <v>192000</v>
      </c>
      <c r="BH47" s="656">
        <f>8*0</f>
        <v>0</v>
      </c>
      <c r="BI47" s="655">
        <f t="shared" si="17"/>
        <v>0</v>
      </c>
      <c r="BJ47" s="5">
        <v>9</v>
      </c>
      <c r="BK47" s="8">
        <f t="shared" si="18"/>
        <v>72000</v>
      </c>
      <c r="BL47" s="5">
        <f>9*0</f>
        <v>0</v>
      </c>
      <c r="BM47" s="8">
        <f t="shared" si="19"/>
        <v>0</v>
      </c>
      <c r="BN47" s="5"/>
      <c r="BO47" s="8">
        <f t="shared" si="20"/>
        <v>0</v>
      </c>
      <c r="BP47" s="5"/>
      <c r="BQ47" s="8">
        <f t="shared" si="21"/>
        <v>0</v>
      </c>
      <c r="BR47" s="5"/>
      <c r="BS47" s="8">
        <f t="shared" si="22"/>
        <v>0</v>
      </c>
      <c r="BT47" s="5"/>
      <c r="BU47" s="8">
        <f t="shared" si="23"/>
        <v>0</v>
      </c>
      <c r="BV47" s="5"/>
      <c r="BW47" s="8">
        <f t="shared" si="24"/>
        <v>0</v>
      </c>
      <c r="BX47" s="5"/>
      <c r="BY47" s="8">
        <f t="shared" si="25"/>
        <v>0</v>
      </c>
      <c r="BZ47" s="5"/>
      <c r="CA47" s="8">
        <f t="shared" si="26"/>
        <v>0</v>
      </c>
      <c r="CB47" s="5"/>
      <c r="CC47" s="8">
        <f t="shared" si="27"/>
        <v>0</v>
      </c>
      <c r="CD47" s="5"/>
      <c r="CE47" s="8">
        <f t="shared" si="28"/>
        <v>0</v>
      </c>
      <c r="CF47" s="5"/>
      <c r="CG47" s="8">
        <f t="shared" si="29"/>
        <v>0</v>
      </c>
      <c r="CH47" s="5"/>
      <c r="CI47" s="8">
        <f t="shared" si="30"/>
        <v>0</v>
      </c>
      <c r="CJ47" s="8">
        <f t="shared" si="40"/>
        <v>48</v>
      </c>
      <c r="CK47" s="8">
        <f t="shared" si="41"/>
        <v>372000</v>
      </c>
      <c r="CL47" s="128"/>
      <c r="CM47" s="128"/>
      <c r="CN47" s="128"/>
      <c r="CO47" s="128"/>
      <c r="CP47" s="128"/>
      <c r="CQ47" s="128"/>
    </row>
    <row r="48" spans="1:95" ht="15" customHeight="1">
      <c r="A48" s="153">
        <v>34</v>
      </c>
      <c r="B48" s="874" t="s">
        <v>203</v>
      </c>
      <c r="C48" s="872"/>
      <c r="D48" s="872"/>
      <c r="E48" s="873"/>
      <c r="F48" s="78" t="s">
        <v>41</v>
      </c>
      <c r="G48" s="78">
        <v>1400</v>
      </c>
      <c r="H48" s="5"/>
      <c r="I48" s="8">
        <f t="shared" si="31"/>
        <v>0</v>
      </c>
      <c r="J48" s="5"/>
      <c r="K48" s="8">
        <f t="shared" si="32"/>
        <v>0</v>
      </c>
      <c r="L48" s="5"/>
      <c r="M48" s="8">
        <f t="shared" si="33"/>
        <v>0</v>
      </c>
      <c r="N48" s="5"/>
      <c r="O48" s="8">
        <f t="shared" si="34"/>
        <v>0</v>
      </c>
      <c r="P48" s="5">
        <v>21</v>
      </c>
      <c r="Q48" s="8">
        <f t="shared" si="35"/>
        <v>29400</v>
      </c>
      <c r="R48" s="5"/>
      <c r="S48" s="8">
        <f t="shared" si="36"/>
        <v>0</v>
      </c>
      <c r="T48" s="5"/>
      <c r="U48" s="8">
        <f t="shared" si="37"/>
        <v>0</v>
      </c>
      <c r="V48" s="5"/>
      <c r="W48" s="8">
        <f t="shared" si="38"/>
        <v>0</v>
      </c>
      <c r="X48" s="5"/>
      <c r="Y48" s="8">
        <f t="shared" si="39"/>
        <v>0</v>
      </c>
      <c r="Z48" s="5"/>
      <c r="AA48" s="8">
        <f t="shared" si="0"/>
        <v>0</v>
      </c>
      <c r="AB48" s="5"/>
      <c r="AC48" s="8">
        <f t="shared" si="1"/>
        <v>0</v>
      </c>
      <c r="AD48" s="656">
        <f>70*0</f>
        <v>0</v>
      </c>
      <c r="AE48" s="655">
        <f t="shared" si="2"/>
        <v>0</v>
      </c>
      <c r="AF48" s="5"/>
      <c r="AG48" s="8">
        <f t="shared" si="3"/>
        <v>0</v>
      </c>
      <c r="AH48" s="5"/>
      <c r="AI48" s="8">
        <f t="shared" si="4"/>
        <v>0</v>
      </c>
      <c r="AJ48" s="5"/>
      <c r="AK48" s="8">
        <f t="shared" si="5"/>
        <v>0</v>
      </c>
      <c r="AL48" s="5"/>
      <c r="AM48" s="8">
        <f t="shared" si="6"/>
        <v>0</v>
      </c>
      <c r="AN48" s="5"/>
      <c r="AO48" s="8">
        <f t="shared" si="7"/>
        <v>0</v>
      </c>
      <c r="AP48" s="5"/>
      <c r="AQ48" s="8">
        <f t="shared" si="8"/>
        <v>0</v>
      </c>
      <c r="AR48" s="5"/>
      <c r="AS48" s="8">
        <f t="shared" si="9"/>
        <v>0</v>
      </c>
      <c r="AT48" s="5"/>
      <c r="AU48" s="8">
        <f t="shared" si="10"/>
        <v>0</v>
      </c>
      <c r="AV48" s="5"/>
      <c r="AW48" s="8">
        <f t="shared" si="11"/>
        <v>0</v>
      </c>
      <c r="AX48" s="5"/>
      <c r="AY48" s="8">
        <f t="shared" si="12"/>
        <v>0</v>
      </c>
      <c r="AZ48" s="5"/>
      <c r="BA48" s="8">
        <f t="shared" si="13"/>
        <v>0</v>
      </c>
      <c r="BB48" s="5"/>
      <c r="BC48" s="8">
        <f t="shared" si="14"/>
        <v>0</v>
      </c>
      <c r="BD48" s="5"/>
      <c r="BE48" s="8">
        <f t="shared" si="15"/>
        <v>0</v>
      </c>
      <c r="BF48" s="5"/>
      <c r="BG48" s="8">
        <f t="shared" si="16"/>
        <v>0</v>
      </c>
      <c r="BH48" s="5"/>
      <c r="BI48" s="8">
        <f t="shared" si="17"/>
        <v>0</v>
      </c>
      <c r="BJ48" s="5"/>
      <c r="BK48" s="8">
        <f t="shared" si="18"/>
        <v>0</v>
      </c>
      <c r="BL48" s="5"/>
      <c r="BM48" s="8">
        <f t="shared" si="19"/>
        <v>0</v>
      </c>
      <c r="BN48" s="5"/>
      <c r="BO48" s="8">
        <f t="shared" si="20"/>
        <v>0</v>
      </c>
      <c r="BP48" s="5"/>
      <c r="BQ48" s="8">
        <f t="shared" si="21"/>
        <v>0</v>
      </c>
      <c r="BR48" s="5"/>
      <c r="BS48" s="8">
        <f t="shared" si="22"/>
        <v>0</v>
      </c>
      <c r="BT48" s="5"/>
      <c r="BU48" s="8">
        <f t="shared" si="23"/>
        <v>0</v>
      </c>
      <c r="BV48" s="5"/>
      <c r="BW48" s="8">
        <f t="shared" si="24"/>
        <v>0</v>
      </c>
      <c r="BX48" s="5"/>
      <c r="BY48" s="8">
        <f t="shared" si="25"/>
        <v>0</v>
      </c>
      <c r="BZ48" s="5"/>
      <c r="CA48" s="8">
        <f t="shared" si="26"/>
        <v>0</v>
      </c>
      <c r="CB48" s="5"/>
      <c r="CC48" s="8">
        <f t="shared" si="27"/>
        <v>0</v>
      </c>
      <c r="CD48" s="5"/>
      <c r="CE48" s="8">
        <f t="shared" si="28"/>
        <v>0</v>
      </c>
      <c r="CF48" s="5"/>
      <c r="CG48" s="8">
        <f t="shared" si="29"/>
        <v>0</v>
      </c>
      <c r="CH48" s="5"/>
      <c r="CI48" s="8">
        <f t="shared" si="30"/>
        <v>0</v>
      </c>
      <c r="CJ48" s="8">
        <f t="shared" si="40"/>
        <v>21</v>
      </c>
      <c r="CK48" s="8">
        <f t="shared" si="41"/>
        <v>29400</v>
      </c>
      <c r="CL48" s="128"/>
      <c r="CM48" s="128"/>
      <c r="CN48" s="128"/>
      <c r="CO48" s="128"/>
      <c r="CP48" s="128"/>
      <c r="CQ48" s="128"/>
    </row>
    <row r="49" spans="1:95" ht="15" customHeight="1">
      <c r="A49" s="153">
        <v>35</v>
      </c>
      <c r="B49" s="871" t="s">
        <v>316</v>
      </c>
      <c r="C49" s="875"/>
      <c r="D49" s="875"/>
      <c r="E49" s="876"/>
      <c r="F49" s="78" t="s">
        <v>41</v>
      </c>
      <c r="G49" s="78">
        <v>100</v>
      </c>
      <c r="H49" s="5"/>
      <c r="I49" s="8">
        <f t="shared" si="31"/>
        <v>0</v>
      </c>
      <c r="J49" s="5"/>
      <c r="K49" s="8">
        <f t="shared" si="32"/>
        <v>0</v>
      </c>
      <c r="L49" s="5"/>
      <c r="M49" s="8">
        <f t="shared" si="33"/>
        <v>0</v>
      </c>
      <c r="N49" s="5"/>
      <c r="O49" s="8">
        <f t="shared" si="34"/>
        <v>0</v>
      </c>
      <c r="P49" s="5"/>
      <c r="Q49" s="8">
        <f t="shared" si="35"/>
        <v>0</v>
      </c>
      <c r="R49" s="5"/>
      <c r="S49" s="8">
        <f t="shared" si="36"/>
        <v>0</v>
      </c>
      <c r="T49" s="5"/>
      <c r="U49" s="8">
        <f t="shared" si="37"/>
        <v>0</v>
      </c>
      <c r="V49" s="5"/>
      <c r="W49" s="8">
        <f t="shared" si="38"/>
        <v>0</v>
      </c>
      <c r="X49" s="5"/>
      <c r="Y49" s="8">
        <f t="shared" si="39"/>
        <v>0</v>
      </c>
      <c r="Z49" s="5"/>
      <c r="AA49" s="8">
        <f t="shared" si="0"/>
        <v>0</v>
      </c>
      <c r="AB49" s="5"/>
      <c r="AC49" s="8">
        <f t="shared" si="1"/>
        <v>0</v>
      </c>
      <c r="AD49" s="5"/>
      <c r="AE49" s="8">
        <f t="shared" si="2"/>
        <v>0</v>
      </c>
      <c r="AF49" s="5"/>
      <c r="AG49" s="8">
        <f t="shared" si="3"/>
        <v>0</v>
      </c>
      <c r="AH49" s="5"/>
      <c r="AI49" s="8">
        <f t="shared" si="4"/>
        <v>0</v>
      </c>
      <c r="AJ49" s="5"/>
      <c r="AK49" s="8">
        <f t="shared" si="5"/>
        <v>0</v>
      </c>
      <c r="AL49" s="5"/>
      <c r="AM49" s="8">
        <f t="shared" si="6"/>
        <v>0</v>
      </c>
      <c r="AN49" s="5"/>
      <c r="AO49" s="8">
        <f t="shared" si="7"/>
        <v>0</v>
      </c>
      <c r="AP49" s="5"/>
      <c r="AQ49" s="8">
        <f t="shared" si="8"/>
        <v>0</v>
      </c>
      <c r="AR49" s="5"/>
      <c r="AS49" s="8">
        <f t="shared" si="9"/>
        <v>0</v>
      </c>
      <c r="AT49" s="5"/>
      <c r="AU49" s="8">
        <f t="shared" si="10"/>
        <v>0</v>
      </c>
      <c r="AV49" s="5"/>
      <c r="AW49" s="8">
        <f t="shared" si="11"/>
        <v>0</v>
      </c>
      <c r="AX49" s="5"/>
      <c r="AY49" s="8">
        <f t="shared" si="12"/>
        <v>0</v>
      </c>
      <c r="AZ49" s="5"/>
      <c r="BA49" s="8">
        <f t="shared" si="13"/>
        <v>0</v>
      </c>
      <c r="BB49" s="5"/>
      <c r="BC49" s="8">
        <f t="shared" si="14"/>
        <v>0</v>
      </c>
      <c r="BD49" s="5"/>
      <c r="BE49" s="8">
        <f t="shared" si="15"/>
        <v>0</v>
      </c>
      <c r="BF49" s="5"/>
      <c r="BG49" s="8">
        <f t="shared" si="16"/>
        <v>0</v>
      </c>
      <c r="BH49" s="5"/>
      <c r="BI49" s="8">
        <f t="shared" si="17"/>
        <v>0</v>
      </c>
      <c r="BJ49" s="5"/>
      <c r="BK49" s="8">
        <f t="shared" si="18"/>
        <v>0</v>
      </c>
      <c r="BL49" s="5"/>
      <c r="BM49" s="8">
        <f t="shared" si="19"/>
        <v>0</v>
      </c>
      <c r="BN49" s="5"/>
      <c r="BO49" s="8">
        <f t="shared" si="20"/>
        <v>0</v>
      </c>
      <c r="BP49" s="5"/>
      <c r="BQ49" s="8">
        <f t="shared" si="21"/>
        <v>0</v>
      </c>
      <c r="BR49" s="5"/>
      <c r="BS49" s="8">
        <f t="shared" si="22"/>
        <v>0</v>
      </c>
      <c r="BT49" s="5"/>
      <c r="BU49" s="8">
        <f t="shared" si="23"/>
        <v>0</v>
      </c>
      <c r="BV49" s="5"/>
      <c r="BW49" s="8">
        <f t="shared" si="24"/>
        <v>0</v>
      </c>
      <c r="BX49" s="5"/>
      <c r="BY49" s="8">
        <f t="shared" si="25"/>
        <v>0</v>
      </c>
      <c r="BZ49" s="5"/>
      <c r="CA49" s="8">
        <f t="shared" si="26"/>
        <v>0</v>
      </c>
      <c r="CB49" s="5"/>
      <c r="CC49" s="8">
        <f t="shared" si="27"/>
        <v>0</v>
      </c>
      <c r="CD49" s="5"/>
      <c r="CE49" s="8">
        <f t="shared" si="28"/>
        <v>0</v>
      </c>
      <c r="CF49" s="5"/>
      <c r="CG49" s="8">
        <f t="shared" si="29"/>
        <v>0</v>
      </c>
      <c r="CH49" s="5"/>
      <c r="CI49" s="8">
        <f t="shared" si="30"/>
        <v>0</v>
      </c>
      <c r="CJ49" s="8">
        <f t="shared" si="40"/>
        <v>0</v>
      </c>
      <c r="CK49" s="8">
        <f t="shared" si="41"/>
        <v>0</v>
      </c>
      <c r="CL49" s="128"/>
      <c r="CM49" s="128"/>
      <c r="CN49" s="128"/>
      <c r="CO49" s="128"/>
      <c r="CP49" s="128"/>
      <c r="CQ49" s="128"/>
    </row>
    <row r="50" spans="1:95" ht="15" customHeight="1" thickBot="1">
      <c r="A50" s="289">
        <v>36</v>
      </c>
      <c r="B50" s="906" t="s">
        <v>229</v>
      </c>
      <c r="C50" s="907"/>
      <c r="D50" s="907"/>
      <c r="E50" s="908"/>
      <c r="F50" s="210" t="s">
        <v>17</v>
      </c>
      <c r="G50" s="78">
        <v>24000</v>
      </c>
      <c r="H50" s="5"/>
      <c r="I50" s="8">
        <f t="shared" si="31"/>
        <v>0</v>
      </c>
      <c r="J50" s="5"/>
      <c r="K50" s="8">
        <f t="shared" si="32"/>
        <v>0</v>
      </c>
      <c r="L50" s="5">
        <v>6</v>
      </c>
      <c r="M50" s="8">
        <f t="shared" si="33"/>
        <v>144000</v>
      </c>
      <c r="N50" s="5"/>
      <c r="O50" s="8">
        <f t="shared" si="34"/>
        <v>0</v>
      </c>
      <c r="P50" s="5"/>
      <c r="Q50" s="8">
        <f t="shared" si="35"/>
        <v>0</v>
      </c>
      <c r="R50" s="5"/>
      <c r="S50" s="8">
        <f t="shared" si="36"/>
        <v>0</v>
      </c>
      <c r="T50" s="5"/>
      <c r="U50" s="8">
        <f t="shared" si="37"/>
        <v>0</v>
      </c>
      <c r="V50" s="5">
        <v>8</v>
      </c>
      <c r="W50" s="8">
        <f t="shared" si="38"/>
        <v>192000</v>
      </c>
      <c r="X50" s="5"/>
      <c r="Y50" s="8">
        <f t="shared" si="39"/>
        <v>0</v>
      </c>
      <c r="Z50" s="5"/>
      <c r="AA50" s="8">
        <f t="shared" si="0"/>
        <v>0</v>
      </c>
      <c r="AB50" s="5"/>
      <c r="AC50" s="8">
        <f t="shared" si="1"/>
        <v>0</v>
      </c>
      <c r="AD50" s="5"/>
      <c r="AE50" s="8">
        <f t="shared" si="2"/>
        <v>0</v>
      </c>
      <c r="AF50" s="5"/>
      <c r="AG50" s="8">
        <f t="shared" si="3"/>
        <v>0</v>
      </c>
      <c r="AH50" s="5"/>
      <c r="AI50" s="8">
        <f t="shared" si="4"/>
        <v>0</v>
      </c>
      <c r="AJ50" s="5"/>
      <c r="AK50" s="8">
        <f t="shared" si="5"/>
        <v>0</v>
      </c>
      <c r="AL50" s="5"/>
      <c r="AM50" s="8">
        <f t="shared" si="6"/>
        <v>0</v>
      </c>
      <c r="AN50" s="656">
        <f>6*0</f>
        <v>0</v>
      </c>
      <c r="AO50" s="655">
        <f t="shared" si="7"/>
        <v>0</v>
      </c>
      <c r="AP50" s="5"/>
      <c r="AQ50" s="8">
        <f t="shared" si="8"/>
        <v>0</v>
      </c>
      <c r="AR50" s="5"/>
      <c r="AS50" s="8">
        <f t="shared" si="9"/>
        <v>0</v>
      </c>
      <c r="AT50" s="656">
        <f>2*0</f>
        <v>0</v>
      </c>
      <c r="AU50" s="655">
        <f>86000*0</f>
        <v>0</v>
      </c>
      <c r="AV50" s="5"/>
      <c r="AW50" s="8">
        <f t="shared" si="11"/>
        <v>0</v>
      </c>
      <c r="AX50" s="5"/>
      <c r="AY50" s="8">
        <f t="shared" si="12"/>
        <v>0</v>
      </c>
      <c r="AZ50" s="5"/>
      <c r="BA50" s="8">
        <f t="shared" si="13"/>
        <v>0</v>
      </c>
      <c r="BB50" s="5"/>
      <c r="BC50" s="8">
        <f t="shared" si="14"/>
        <v>0</v>
      </c>
      <c r="BD50" s="5"/>
      <c r="BE50" s="8">
        <f t="shared" si="15"/>
        <v>0</v>
      </c>
      <c r="BF50" s="5"/>
      <c r="BG50" s="8">
        <f t="shared" si="16"/>
        <v>0</v>
      </c>
      <c r="BH50" s="5"/>
      <c r="BI50" s="8">
        <f t="shared" si="17"/>
        <v>0</v>
      </c>
      <c r="BJ50" s="5"/>
      <c r="BK50" s="8">
        <f t="shared" si="18"/>
        <v>0</v>
      </c>
      <c r="BL50" s="5"/>
      <c r="BM50" s="8">
        <f t="shared" si="19"/>
        <v>0</v>
      </c>
      <c r="BN50" s="5"/>
      <c r="BO50" s="8">
        <f t="shared" si="20"/>
        <v>0</v>
      </c>
      <c r="BP50" s="5"/>
      <c r="BQ50" s="8">
        <f t="shared" si="21"/>
        <v>0</v>
      </c>
      <c r="BR50" s="5"/>
      <c r="BS50" s="8">
        <f t="shared" si="22"/>
        <v>0</v>
      </c>
      <c r="BT50" s="5"/>
      <c r="BU50" s="8">
        <f t="shared" si="23"/>
        <v>0</v>
      </c>
      <c r="BV50" s="5"/>
      <c r="BW50" s="8">
        <f t="shared" si="24"/>
        <v>0</v>
      </c>
      <c r="BX50" s="5"/>
      <c r="BY50" s="8">
        <f t="shared" si="25"/>
        <v>0</v>
      </c>
      <c r="BZ50" s="5"/>
      <c r="CA50" s="8">
        <f t="shared" si="26"/>
        <v>0</v>
      </c>
      <c r="CB50" s="5"/>
      <c r="CC50" s="8">
        <f t="shared" si="27"/>
        <v>0</v>
      </c>
      <c r="CD50" s="5"/>
      <c r="CE50" s="8">
        <f t="shared" si="28"/>
        <v>0</v>
      </c>
      <c r="CF50" s="5"/>
      <c r="CG50" s="8">
        <f t="shared" si="29"/>
        <v>0</v>
      </c>
      <c r="CH50" s="5"/>
      <c r="CI50" s="8">
        <f t="shared" si="30"/>
        <v>0</v>
      </c>
      <c r="CJ50" s="8">
        <f t="shared" si="40"/>
        <v>14</v>
      </c>
      <c r="CK50" s="8">
        <f t="shared" si="41"/>
        <v>336000</v>
      </c>
      <c r="CL50" s="128"/>
      <c r="CM50" s="128"/>
      <c r="CN50" s="128"/>
      <c r="CO50" s="128"/>
      <c r="CP50" s="128"/>
      <c r="CQ50" s="128"/>
    </row>
    <row r="51" spans="1:95" ht="15.75" customHeight="1" thickBot="1">
      <c r="A51" s="884" t="s">
        <v>48</v>
      </c>
      <c r="B51" s="885"/>
      <c r="C51" s="885"/>
      <c r="D51" s="885"/>
      <c r="E51" s="886"/>
      <c r="F51" s="210"/>
      <c r="G51" s="78"/>
      <c r="H51" s="5"/>
      <c r="I51" s="8">
        <f t="shared" si="31"/>
        <v>0</v>
      </c>
      <c r="J51" s="5"/>
      <c r="K51" s="8">
        <f t="shared" si="32"/>
        <v>0</v>
      </c>
      <c r="L51" s="5"/>
      <c r="M51" s="8">
        <f t="shared" si="33"/>
        <v>0</v>
      </c>
      <c r="N51" s="5"/>
      <c r="O51" s="8">
        <f t="shared" si="34"/>
        <v>0</v>
      </c>
      <c r="P51" s="5"/>
      <c r="Q51" s="8">
        <f t="shared" si="35"/>
        <v>0</v>
      </c>
      <c r="R51" s="5"/>
      <c r="S51" s="8">
        <f t="shared" si="36"/>
        <v>0</v>
      </c>
      <c r="T51" s="5"/>
      <c r="U51" s="8">
        <f t="shared" si="37"/>
        <v>0</v>
      </c>
      <c r="V51" s="5"/>
      <c r="W51" s="8">
        <f t="shared" si="38"/>
        <v>0</v>
      </c>
      <c r="X51" s="5"/>
      <c r="Y51" s="8">
        <f t="shared" si="39"/>
        <v>0</v>
      </c>
      <c r="Z51" s="5"/>
      <c r="AA51" s="8">
        <f t="shared" si="0"/>
        <v>0</v>
      </c>
      <c r="AB51" s="5"/>
      <c r="AC51" s="8">
        <f t="shared" si="1"/>
        <v>0</v>
      </c>
      <c r="AD51" s="5"/>
      <c r="AE51" s="8">
        <f t="shared" si="2"/>
        <v>0</v>
      </c>
      <c r="AF51" s="5"/>
      <c r="AG51" s="8">
        <f t="shared" si="3"/>
        <v>0</v>
      </c>
      <c r="AH51" s="5"/>
      <c r="AI51" s="8">
        <f t="shared" si="4"/>
        <v>0</v>
      </c>
      <c r="AJ51" s="5"/>
      <c r="AK51" s="8">
        <f t="shared" si="5"/>
        <v>0</v>
      </c>
      <c r="AL51" s="5"/>
      <c r="AM51" s="8">
        <f t="shared" si="6"/>
        <v>0</v>
      </c>
      <c r="AN51" s="5"/>
      <c r="AO51" s="8">
        <f t="shared" si="7"/>
        <v>0</v>
      </c>
      <c r="AP51" s="5"/>
      <c r="AQ51" s="8">
        <f t="shared" si="8"/>
        <v>0</v>
      </c>
      <c r="AR51" s="5"/>
      <c r="AS51" s="8">
        <f t="shared" si="9"/>
        <v>0</v>
      </c>
      <c r="AT51" s="5"/>
      <c r="AU51" s="8">
        <f t="shared" si="10"/>
        <v>0</v>
      </c>
      <c r="AV51" s="5"/>
      <c r="AW51" s="8">
        <f t="shared" si="11"/>
        <v>0</v>
      </c>
      <c r="AX51" s="5"/>
      <c r="AY51" s="8">
        <f t="shared" si="12"/>
        <v>0</v>
      </c>
      <c r="AZ51" s="5"/>
      <c r="BA51" s="8">
        <f t="shared" si="13"/>
        <v>0</v>
      </c>
      <c r="BB51" s="5"/>
      <c r="BC51" s="8">
        <f t="shared" si="14"/>
        <v>0</v>
      </c>
      <c r="BD51" s="5"/>
      <c r="BE51" s="8">
        <f t="shared" si="15"/>
        <v>0</v>
      </c>
      <c r="BF51" s="5"/>
      <c r="BG51" s="8">
        <f t="shared" si="16"/>
        <v>0</v>
      </c>
      <c r="BH51" s="5"/>
      <c r="BI51" s="8">
        <f t="shared" si="17"/>
        <v>0</v>
      </c>
      <c r="BJ51" s="5"/>
      <c r="BK51" s="8">
        <f t="shared" si="18"/>
        <v>0</v>
      </c>
      <c r="BL51" s="5"/>
      <c r="BM51" s="8">
        <f t="shared" si="19"/>
        <v>0</v>
      </c>
      <c r="BN51" s="5"/>
      <c r="BO51" s="8">
        <f t="shared" si="20"/>
        <v>0</v>
      </c>
      <c r="BP51" s="5"/>
      <c r="BQ51" s="8">
        <f t="shared" si="21"/>
        <v>0</v>
      </c>
      <c r="BR51" s="5"/>
      <c r="BS51" s="8">
        <f t="shared" si="22"/>
        <v>0</v>
      </c>
      <c r="BT51" s="5"/>
      <c r="BU51" s="8">
        <f t="shared" si="23"/>
        <v>0</v>
      </c>
      <c r="BV51" s="5"/>
      <c r="BW51" s="8">
        <f t="shared" si="24"/>
        <v>0</v>
      </c>
      <c r="BX51" s="5"/>
      <c r="BY51" s="8">
        <f t="shared" si="25"/>
        <v>0</v>
      </c>
      <c r="BZ51" s="5"/>
      <c r="CA51" s="8">
        <f t="shared" si="26"/>
        <v>0</v>
      </c>
      <c r="CB51" s="5"/>
      <c r="CC51" s="8">
        <f t="shared" si="27"/>
        <v>0</v>
      </c>
      <c r="CD51" s="5"/>
      <c r="CE51" s="8">
        <f t="shared" si="28"/>
        <v>0</v>
      </c>
      <c r="CF51" s="5"/>
      <c r="CG51" s="8">
        <f t="shared" si="29"/>
        <v>0</v>
      </c>
      <c r="CH51" s="5"/>
      <c r="CI51" s="8">
        <f t="shared" si="30"/>
        <v>0</v>
      </c>
      <c r="CJ51" s="8">
        <f t="shared" si="40"/>
        <v>0</v>
      </c>
      <c r="CK51" s="8">
        <f t="shared" si="41"/>
        <v>0</v>
      </c>
      <c r="CL51" s="128"/>
      <c r="CM51" s="128"/>
      <c r="CN51" s="128"/>
      <c r="CO51" s="128"/>
      <c r="CP51" s="128"/>
      <c r="CQ51" s="128"/>
    </row>
    <row r="52" spans="1:95" ht="15" customHeight="1">
      <c r="A52" s="290">
        <v>37</v>
      </c>
      <c r="B52" s="918" t="s">
        <v>76</v>
      </c>
      <c r="C52" s="919"/>
      <c r="D52" s="919"/>
      <c r="E52" s="920"/>
      <c r="F52" s="78" t="s">
        <v>41</v>
      </c>
      <c r="G52" s="78">
        <v>1250</v>
      </c>
      <c r="H52" s="5"/>
      <c r="I52" s="8">
        <f t="shared" si="31"/>
        <v>0</v>
      </c>
      <c r="J52" s="5"/>
      <c r="K52" s="8">
        <f t="shared" si="32"/>
        <v>0</v>
      </c>
      <c r="L52" s="5"/>
      <c r="M52" s="8">
        <f t="shared" si="33"/>
        <v>0</v>
      </c>
      <c r="N52" s="5"/>
      <c r="O52" s="8">
        <f t="shared" si="34"/>
        <v>0</v>
      </c>
      <c r="P52" s="5"/>
      <c r="Q52" s="8">
        <f t="shared" si="35"/>
        <v>0</v>
      </c>
      <c r="R52" s="5"/>
      <c r="S52" s="8">
        <f t="shared" si="36"/>
        <v>0</v>
      </c>
      <c r="T52" s="5"/>
      <c r="U52" s="8">
        <f t="shared" si="37"/>
        <v>0</v>
      </c>
      <c r="V52" s="5"/>
      <c r="W52" s="8">
        <f t="shared" si="38"/>
        <v>0</v>
      </c>
      <c r="X52" s="5"/>
      <c r="Y52" s="8">
        <f t="shared" si="39"/>
        <v>0</v>
      </c>
      <c r="Z52" s="5"/>
      <c r="AA52" s="8">
        <f t="shared" si="0"/>
        <v>0</v>
      </c>
      <c r="AB52" s="5"/>
      <c r="AC52" s="8">
        <f t="shared" si="1"/>
        <v>0</v>
      </c>
      <c r="AD52" s="5"/>
      <c r="AE52" s="8">
        <f t="shared" si="2"/>
        <v>0</v>
      </c>
      <c r="AF52" s="5"/>
      <c r="AG52" s="8">
        <f t="shared" si="3"/>
        <v>0</v>
      </c>
      <c r="AH52" s="5"/>
      <c r="AI52" s="8">
        <f t="shared" si="4"/>
        <v>0</v>
      </c>
      <c r="AJ52" s="5"/>
      <c r="AK52" s="8">
        <f t="shared" si="5"/>
        <v>0</v>
      </c>
      <c r="AL52" s="5"/>
      <c r="AM52" s="8">
        <f t="shared" si="6"/>
        <v>0</v>
      </c>
      <c r="AN52" s="5"/>
      <c r="AO52" s="8">
        <f t="shared" si="7"/>
        <v>0</v>
      </c>
      <c r="AP52" s="5"/>
      <c r="AQ52" s="8">
        <f t="shared" si="8"/>
        <v>0</v>
      </c>
      <c r="AR52" s="5"/>
      <c r="AS52" s="8">
        <f t="shared" si="9"/>
        <v>0</v>
      </c>
      <c r="AT52" s="5"/>
      <c r="AU52" s="8">
        <f t="shared" si="10"/>
        <v>0</v>
      </c>
      <c r="AV52" s="5"/>
      <c r="AW52" s="8">
        <f t="shared" si="11"/>
        <v>0</v>
      </c>
      <c r="AX52" s="5"/>
      <c r="AY52" s="8">
        <f t="shared" si="12"/>
        <v>0</v>
      </c>
      <c r="AZ52" s="5"/>
      <c r="BA52" s="8">
        <f t="shared" si="13"/>
        <v>0</v>
      </c>
      <c r="BB52" s="5"/>
      <c r="BC52" s="8">
        <f t="shared" si="14"/>
        <v>0</v>
      </c>
      <c r="BD52" s="5"/>
      <c r="BE52" s="8">
        <f t="shared" si="15"/>
        <v>0</v>
      </c>
      <c r="BF52" s="5"/>
      <c r="BG52" s="8">
        <f t="shared" si="16"/>
        <v>0</v>
      </c>
      <c r="BH52" s="5"/>
      <c r="BI52" s="8">
        <f t="shared" si="17"/>
        <v>0</v>
      </c>
      <c r="BJ52" s="5"/>
      <c r="BK52" s="8">
        <f t="shared" si="18"/>
        <v>0</v>
      </c>
      <c r="BL52" s="5"/>
      <c r="BM52" s="8">
        <f t="shared" si="19"/>
        <v>0</v>
      </c>
      <c r="BN52" s="5"/>
      <c r="BO52" s="8">
        <f t="shared" si="20"/>
        <v>0</v>
      </c>
      <c r="BP52" s="5"/>
      <c r="BQ52" s="8">
        <f t="shared" si="21"/>
        <v>0</v>
      </c>
      <c r="BR52" s="5"/>
      <c r="BS52" s="8">
        <f t="shared" si="22"/>
        <v>0</v>
      </c>
      <c r="BT52" s="5"/>
      <c r="BU52" s="8">
        <f t="shared" si="23"/>
        <v>0</v>
      </c>
      <c r="BV52" s="5"/>
      <c r="BW52" s="8">
        <f t="shared" si="24"/>
        <v>0</v>
      </c>
      <c r="BX52" s="5"/>
      <c r="BY52" s="8">
        <f t="shared" si="25"/>
        <v>0</v>
      </c>
      <c r="BZ52" s="5"/>
      <c r="CA52" s="8">
        <f t="shared" si="26"/>
        <v>0</v>
      </c>
      <c r="CB52" s="5"/>
      <c r="CC52" s="8">
        <f t="shared" si="27"/>
        <v>0</v>
      </c>
      <c r="CD52" s="5"/>
      <c r="CE52" s="8">
        <f t="shared" si="28"/>
        <v>0</v>
      </c>
      <c r="CF52" s="5"/>
      <c r="CG52" s="8">
        <f t="shared" si="29"/>
        <v>0</v>
      </c>
      <c r="CH52" s="5"/>
      <c r="CI52" s="8">
        <f t="shared" si="30"/>
        <v>0</v>
      </c>
      <c r="CJ52" s="8">
        <f t="shared" si="40"/>
        <v>0</v>
      </c>
      <c r="CK52" s="8">
        <f t="shared" si="41"/>
        <v>0</v>
      </c>
      <c r="CL52" s="128"/>
      <c r="CM52" s="128"/>
      <c r="CN52" s="128"/>
      <c r="CO52" s="128"/>
      <c r="CP52" s="128"/>
      <c r="CQ52" s="128"/>
    </row>
    <row r="53" spans="1:95" ht="15" customHeight="1">
      <c r="A53" s="153">
        <v>38</v>
      </c>
      <c r="B53" s="874" t="s">
        <v>92</v>
      </c>
      <c r="C53" s="875"/>
      <c r="D53" s="875"/>
      <c r="E53" s="876"/>
      <c r="F53" s="78" t="s">
        <v>41</v>
      </c>
      <c r="G53" s="78"/>
      <c r="H53" s="5"/>
      <c r="I53" s="8"/>
      <c r="J53" s="5">
        <v>167.5</v>
      </c>
      <c r="K53" s="8">
        <v>54630</v>
      </c>
      <c r="L53" s="5"/>
      <c r="M53" s="8"/>
      <c r="N53" s="5"/>
      <c r="O53" s="8"/>
      <c r="P53" s="5"/>
      <c r="Q53" s="8"/>
      <c r="R53" s="5">
        <v>182</v>
      </c>
      <c r="S53" s="8">
        <v>62630</v>
      </c>
      <c r="T53" s="5">
        <v>73</v>
      </c>
      <c r="U53" s="8">
        <v>24660</v>
      </c>
      <c r="V53" s="5">
        <v>138</v>
      </c>
      <c r="W53" s="8">
        <v>96171</v>
      </c>
      <c r="X53" s="5"/>
      <c r="Y53" s="8"/>
      <c r="Z53" s="5">
        <v>120</v>
      </c>
      <c r="AA53" s="8">
        <v>49387</v>
      </c>
      <c r="AB53" s="5">
        <v>465</v>
      </c>
      <c r="AC53" s="8">
        <v>273396</v>
      </c>
      <c r="AD53" s="5"/>
      <c r="AE53" s="8"/>
      <c r="AF53" s="5"/>
      <c r="AG53" s="8"/>
      <c r="AH53" s="5"/>
      <c r="AI53" s="8"/>
      <c r="AJ53" s="5"/>
      <c r="AK53" s="8"/>
      <c r="AL53" s="5"/>
      <c r="AM53" s="8"/>
      <c r="AN53" s="673">
        <v>35</v>
      </c>
      <c r="AO53" s="674">
        <v>12135</v>
      </c>
      <c r="AP53" s="5"/>
      <c r="AQ53" s="8"/>
      <c r="AR53" s="5"/>
      <c r="AS53" s="8"/>
      <c r="AT53" s="5">
        <v>499</v>
      </c>
      <c r="AU53" s="8">
        <v>258958</v>
      </c>
      <c r="AV53" s="5">
        <v>309</v>
      </c>
      <c r="AW53" s="8">
        <v>132189</v>
      </c>
      <c r="AX53" s="650">
        <f>423*0+380</f>
        <v>380</v>
      </c>
      <c r="AY53" s="651">
        <f>158086*0+288396/2</f>
        <v>144198</v>
      </c>
      <c r="AZ53" s="5"/>
      <c r="BA53" s="8"/>
      <c r="BB53" s="5"/>
      <c r="BC53" s="8"/>
      <c r="BD53" s="5"/>
      <c r="BE53" s="8"/>
      <c r="BF53" s="5"/>
      <c r="BG53" s="8"/>
      <c r="BH53" s="5"/>
      <c r="BI53" s="8"/>
      <c r="BJ53" s="5"/>
      <c r="BK53" s="8"/>
      <c r="BL53" s="5"/>
      <c r="BM53" s="8"/>
      <c r="BN53" s="5">
        <v>640</v>
      </c>
      <c r="BO53" s="8">
        <v>319274</v>
      </c>
      <c r="BP53" s="5"/>
      <c r="BQ53" s="8"/>
      <c r="BR53" s="5"/>
      <c r="BS53" s="8"/>
      <c r="BT53" s="5">
        <v>36</v>
      </c>
      <c r="BU53" s="8">
        <v>16200</v>
      </c>
      <c r="BV53" s="5"/>
      <c r="BW53" s="8"/>
      <c r="BX53" s="5"/>
      <c r="BY53" s="8"/>
      <c r="BZ53" s="5"/>
      <c r="CA53" s="8"/>
      <c r="CB53" s="5"/>
      <c r="CC53" s="8"/>
      <c r="CD53" s="5"/>
      <c r="CE53" s="8"/>
      <c r="CF53" s="5"/>
      <c r="CG53" s="8"/>
      <c r="CH53" s="5"/>
      <c r="CI53" s="8"/>
      <c r="CJ53" s="8">
        <f t="shared" si="40"/>
        <v>3044.5</v>
      </c>
      <c r="CK53" s="8">
        <f t="shared" si="41"/>
        <v>1443828</v>
      </c>
      <c r="CL53" s="128"/>
      <c r="CM53" s="128"/>
      <c r="CN53" s="128"/>
      <c r="CO53" s="128"/>
      <c r="CP53" s="128"/>
      <c r="CQ53" s="128"/>
    </row>
    <row r="54" spans="1:95" ht="15" customHeight="1">
      <c r="A54" s="153">
        <v>39</v>
      </c>
      <c r="B54" s="871" t="s">
        <v>186</v>
      </c>
      <c r="C54" s="872"/>
      <c r="D54" s="872"/>
      <c r="E54" s="873"/>
      <c r="F54" s="78" t="s">
        <v>41</v>
      </c>
      <c r="G54" s="78">
        <v>400</v>
      </c>
      <c r="H54" s="5"/>
      <c r="I54" s="8">
        <f t="shared" si="31"/>
        <v>0</v>
      </c>
      <c r="J54" s="5"/>
      <c r="K54" s="8">
        <f t="shared" si="32"/>
        <v>0</v>
      </c>
      <c r="L54" s="5"/>
      <c r="M54" s="8">
        <f t="shared" si="33"/>
        <v>0</v>
      </c>
      <c r="N54" s="5"/>
      <c r="O54" s="8">
        <f t="shared" si="34"/>
        <v>0</v>
      </c>
      <c r="P54" s="5"/>
      <c r="Q54" s="8">
        <f t="shared" si="35"/>
        <v>0</v>
      </c>
      <c r="R54" s="5"/>
      <c r="S54" s="8">
        <f t="shared" si="36"/>
        <v>0</v>
      </c>
      <c r="T54" s="5"/>
      <c r="U54" s="8">
        <f t="shared" si="37"/>
        <v>0</v>
      </c>
      <c r="V54" s="5"/>
      <c r="W54" s="8">
        <f t="shared" si="38"/>
        <v>0</v>
      </c>
      <c r="X54" s="5"/>
      <c r="Y54" s="8">
        <f t="shared" si="39"/>
        <v>0</v>
      </c>
      <c r="Z54" s="5"/>
      <c r="AA54" s="8">
        <f t="shared" si="0"/>
        <v>0</v>
      </c>
      <c r="AB54" s="5"/>
      <c r="AC54" s="8">
        <f t="shared" si="1"/>
        <v>0</v>
      </c>
      <c r="AD54" s="5"/>
      <c r="AE54" s="8">
        <f t="shared" si="2"/>
        <v>0</v>
      </c>
      <c r="AF54" s="5"/>
      <c r="AG54" s="8">
        <f t="shared" si="3"/>
        <v>0</v>
      </c>
      <c r="AH54" s="5"/>
      <c r="AI54" s="8">
        <f t="shared" si="4"/>
        <v>0</v>
      </c>
      <c r="AJ54" s="5"/>
      <c r="AK54" s="8">
        <f t="shared" si="5"/>
        <v>0</v>
      </c>
      <c r="AL54" s="5"/>
      <c r="AM54" s="8">
        <f t="shared" si="6"/>
        <v>0</v>
      </c>
      <c r="AN54" s="675">
        <v>130</v>
      </c>
      <c r="AO54" s="565">
        <v>215000</v>
      </c>
      <c r="AP54" s="5"/>
      <c r="AQ54" s="8">
        <f t="shared" si="8"/>
        <v>0</v>
      </c>
      <c r="AR54" s="5"/>
      <c r="AS54" s="8">
        <f t="shared" si="9"/>
        <v>0</v>
      </c>
      <c r="AT54" s="5"/>
      <c r="AU54" s="8">
        <f t="shared" si="10"/>
        <v>0</v>
      </c>
      <c r="AV54" s="5"/>
      <c r="AW54" s="8">
        <f t="shared" si="11"/>
        <v>0</v>
      </c>
      <c r="AX54" s="5"/>
      <c r="AY54" s="8">
        <f t="shared" si="12"/>
        <v>0</v>
      </c>
      <c r="AZ54" s="5"/>
      <c r="BA54" s="8">
        <f t="shared" si="13"/>
        <v>0</v>
      </c>
      <c r="BB54" s="5"/>
      <c r="BC54" s="8">
        <f t="shared" si="14"/>
        <v>0</v>
      </c>
      <c r="BD54" s="5"/>
      <c r="BE54" s="8">
        <f t="shared" si="15"/>
        <v>0</v>
      </c>
      <c r="BF54" s="5"/>
      <c r="BG54" s="8">
        <f t="shared" si="16"/>
        <v>0</v>
      </c>
      <c r="BH54" s="5"/>
      <c r="BI54" s="8">
        <f t="shared" si="17"/>
        <v>0</v>
      </c>
      <c r="BJ54" s="5"/>
      <c r="BK54" s="8">
        <f t="shared" si="18"/>
        <v>0</v>
      </c>
      <c r="BL54" s="5"/>
      <c r="BM54" s="8">
        <f t="shared" si="19"/>
        <v>0</v>
      </c>
      <c r="BN54" s="5"/>
      <c r="BO54" s="8">
        <f t="shared" si="20"/>
        <v>0</v>
      </c>
      <c r="BP54" s="5"/>
      <c r="BQ54" s="8">
        <f t="shared" si="21"/>
        <v>0</v>
      </c>
      <c r="BR54" s="5"/>
      <c r="BS54" s="8">
        <f t="shared" si="22"/>
        <v>0</v>
      </c>
      <c r="BT54" s="5">
        <v>270</v>
      </c>
      <c r="BU54" s="8">
        <v>40832</v>
      </c>
      <c r="BV54" s="5"/>
      <c r="BW54" s="8">
        <f t="shared" si="24"/>
        <v>0</v>
      </c>
      <c r="BX54" s="5"/>
      <c r="BY54" s="8">
        <f t="shared" si="25"/>
        <v>0</v>
      </c>
      <c r="BZ54" s="5"/>
      <c r="CA54" s="8">
        <f t="shared" si="26"/>
        <v>0</v>
      </c>
      <c r="CB54" s="5"/>
      <c r="CC54" s="8">
        <f t="shared" si="27"/>
        <v>0</v>
      </c>
      <c r="CD54" s="5"/>
      <c r="CE54" s="8">
        <f t="shared" si="28"/>
        <v>0</v>
      </c>
      <c r="CF54" s="5"/>
      <c r="CG54" s="8">
        <f t="shared" si="29"/>
        <v>0</v>
      </c>
      <c r="CH54" s="5"/>
      <c r="CI54" s="8">
        <f t="shared" si="30"/>
        <v>0</v>
      </c>
      <c r="CJ54" s="8">
        <f t="shared" si="40"/>
        <v>400</v>
      </c>
      <c r="CK54" s="8">
        <f t="shared" si="41"/>
        <v>255832</v>
      </c>
      <c r="CL54" s="128"/>
      <c r="CM54" s="128"/>
      <c r="CN54" s="128"/>
      <c r="CO54" s="128"/>
      <c r="CP54" s="128"/>
      <c r="CQ54" s="128"/>
    </row>
    <row r="55" spans="1:95" ht="15" customHeight="1">
      <c r="A55" s="153">
        <v>40</v>
      </c>
      <c r="B55" s="874" t="s">
        <v>49</v>
      </c>
      <c r="C55" s="875"/>
      <c r="D55" s="875"/>
      <c r="E55" s="876"/>
      <c r="F55" s="78" t="s">
        <v>17</v>
      </c>
      <c r="G55" s="78">
        <v>4000</v>
      </c>
      <c r="H55" s="5"/>
      <c r="I55" s="8">
        <f t="shared" si="31"/>
        <v>0</v>
      </c>
      <c r="J55" s="5"/>
      <c r="K55" s="8">
        <f t="shared" si="32"/>
        <v>0</v>
      </c>
      <c r="L55" s="5"/>
      <c r="M55" s="8">
        <f t="shared" si="33"/>
        <v>0</v>
      </c>
      <c r="N55" s="5"/>
      <c r="O55" s="8">
        <f t="shared" si="34"/>
        <v>0</v>
      </c>
      <c r="P55" s="5"/>
      <c r="Q55" s="8">
        <f t="shared" si="35"/>
        <v>0</v>
      </c>
      <c r="R55" s="5"/>
      <c r="S55" s="8">
        <f t="shared" si="36"/>
        <v>0</v>
      </c>
      <c r="T55" s="5"/>
      <c r="U55" s="8">
        <f t="shared" si="37"/>
        <v>0</v>
      </c>
      <c r="V55" s="5"/>
      <c r="W55" s="8">
        <f t="shared" si="38"/>
        <v>0</v>
      </c>
      <c r="X55" s="656">
        <f>8*0</f>
        <v>0</v>
      </c>
      <c r="Y55" s="655">
        <f t="shared" si="39"/>
        <v>0</v>
      </c>
      <c r="Z55" s="5">
        <v>2</v>
      </c>
      <c r="AA55" s="8">
        <f t="shared" si="0"/>
        <v>8000</v>
      </c>
      <c r="AB55" s="5"/>
      <c r="AC55" s="8">
        <f t="shared" si="1"/>
        <v>0</v>
      </c>
      <c r="AD55" s="5"/>
      <c r="AE55" s="8">
        <f t="shared" si="2"/>
        <v>0</v>
      </c>
      <c r="AF55" s="5"/>
      <c r="AG55" s="8">
        <f t="shared" si="3"/>
        <v>0</v>
      </c>
      <c r="AH55" s="5"/>
      <c r="AI55" s="8">
        <f t="shared" si="4"/>
        <v>0</v>
      </c>
      <c r="AJ55" s="5"/>
      <c r="AK55" s="8">
        <f t="shared" si="5"/>
        <v>0</v>
      </c>
      <c r="AL55" s="662">
        <f>2*0</f>
        <v>0</v>
      </c>
      <c r="AM55" s="8">
        <f t="shared" si="6"/>
        <v>0</v>
      </c>
      <c r="AN55" s="5"/>
      <c r="AO55" s="8">
        <f t="shared" si="7"/>
        <v>0</v>
      </c>
      <c r="AP55" s="5"/>
      <c r="AQ55" s="8">
        <f t="shared" si="8"/>
        <v>0</v>
      </c>
      <c r="AR55" s="5"/>
      <c r="AS55" s="8">
        <f t="shared" si="9"/>
        <v>0</v>
      </c>
      <c r="AT55" s="5"/>
      <c r="AU55" s="8">
        <f t="shared" si="10"/>
        <v>0</v>
      </c>
      <c r="AV55" s="5"/>
      <c r="AW55" s="8">
        <f t="shared" si="11"/>
        <v>0</v>
      </c>
      <c r="AX55" s="5"/>
      <c r="AY55" s="8">
        <f t="shared" si="12"/>
        <v>0</v>
      </c>
      <c r="AZ55" s="5"/>
      <c r="BA55" s="8">
        <f t="shared" si="13"/>
        <v>0</v>
      </c>
      <c r="BB55" s="5"/>
      <c r="BC55" s="8">
        <f t="shared" si="14"/>
        <v>0</v>
      </c>
      <c r="BD55" s="5"/>
      <c r="BE55" s="8">
        <f t="shared" si="15"/>
        <v>0</v>
      </c>
      <c r="BF55" s="5"/>
      <c r="BG55" s="8">
        <f t="shared" si="16"/>
        <v>0</v>
      </c>
      <c r="BH55" s="5">
        <v>2</v>
      </c>
      <c r="BI55" s="8">
        <f t="shared" si="17"/>
        <v>8000</v>
      </c>
      <c r="BJ55" s="5"/>
      <c r="BK55" s="8">
        <f t="shared" si="18"/>
        <v>0</v>
      </c>
      <c r="BL55" s="5"/>
      <c r="BM55" s="8">
        <f t="shared" si="19"/>
        <v>0</v>
      </c>
      <c r="BN55" s="5"/>
      <c r="BO55" s="8">
        <f t="shared" si="20"/>
        <v>0</v>
      </c>
      <c r="BP55" s="5"/>
      <c r="BQ55" s="8">
        <f t="shared" si="21"/>
        <v>0</v>
      </c>
      <c r="BR55" s="5"/>
      <c r="BS55" s="8">
        <f t="shared" si="22"/>
        <v>0</v>
      </c>
      <c r="BT55" s="5"/>
      <c r="BU55" s="8">
        <f t="shared" si="23"/>
        <v>0</v>
      </c>
      <c r="BV55" s="5"/>
      <c r="BW55" s="8">
        <f t="shared" si="24"/>
        <v>0</v>
      </c>
      <c r="BX55" s="5"/>
      <c r="BY55" s="8">
        <f t="shared" si="25"/>
        <v>0</v>
      </c>
      <c r="BZ55" s="5"/>
      <c r="CA55" s="8">
        <f t="shared" si="26"/>
        <v>0</v>
      </c>
      <c r="CB55" s="5"/>
      <c r="CC55" s="8">
        <f t="shared" si="27"/>
        <v>0</v>
      </c>
      <c r="CD55" s="5"/>
      <c r="CE55" s="8">
        <f t="shared" si="28"/>
        <v>0</v>
      </c>
      <c r="CF55" s="5"/>
      <c r="CG55" s="8">
        <f t="shared" si="29"/>
        <v>0</v>
      </c>
      <c r="CH55" s="5"/>
      <c r="CI55" s="8">
        <f t="shared" si="30"/>
        <v>0</v>
      </c>
      <c r="CJ55" s="8">
        <f t="shared" si="40"/>
        <v>4</v>
      </c>
      <c r="CK55" s="8">
        <f t="shared" si="41"/>
        <v>16000</v>
      </c>
      <c r="CL55" s="128"/>
      <c r="CM55" s="128"/>
      <c r="CN55" s="128"/>
      <c r="CO55" s="128"/>
      <c r="CP55" s="128"/>
      <c r="CQ55" s="128"/>
    </row>
    <row r="56" spans="1:95" ht="15" customHeight="1">
      <c r="A56" s="153">
        <v>41</v>
      </c>
      <c r="B56" s="874" t="s">
        <v>50</v>
      </c>
      <c r="C56" s="875"/>
      <c r="D56" s="875"/>
      <c r="E56" s="876"/>
      <c r="F56" s="78" t="s">
        <v>17</v>
      </c>
      <c r="G56" s="78">
        <v>6500</v>
      </c>
      <c r="H56" s="5"/>
      <c r="I56" s="8">
        <f t="shared" si="31"/>
        <v>0</v>
      </c>
      <c r="J56" s="5"/>
      <c r="K56" s="8">
        <f t="shared" si="32"/>
        <v>0</v>
      </c>
      <c r="L56" s="5"/>
      <c r="M56" s="8">
        <f t="shared" si="33"/>
        <v>0</v>
      </c>
      <c r="N56" s="5"/>
      <c r="O56" s="8">
        <f t="shared" si="34"/>
        <v>0</v>
      </c>
      <c r="P56" s="5"/>
      <c r="Q56" s="8">
        <f t="shared" si="35"/>
        <v>0</v>
      </c>
      <c r="R56" s="5"/>
      <c r="S56" s="8">
        <f t="shared" si="36"/>
        <v>0</v>
      </c>
      <c r="T56" s="5"/>
      <c r="U56" s="8">
        <f t="shared" si="37"/>
        <v>0</v>
      </c>
      <c r="V56" s="5"/>
      <c r="W56" s="8">
        <f t="shared" si="38"/>
        <v>0</v>
      </c>
      <c r="X56" s="5"/>
      <c r="Y56" s="8">
        <f t="shared" si="39"/>
        <v>0</v>
      </c>
      <c r="Z56" s="5">
        <v>1</v>
      </c>
      <c r="AA56" s="8">
        <f t="shared" si="0"/>
        <v>6500</v>
      </c>
      <c r="AB56" s="5"/>
      <c r="AC56" s="8">
        <f t="shared" si="1"/>
        <v>0</v>
      </c>
      <c r="AD56" s="5"/>
      <c r="AE56" s="8">
        <f t="shared" si="2"/>
        <v>0</v>
      </c>
      <c r="AF56" s="5"/>
      <c r="AG56" s="8">
        <f t="shared" si="3"/>
        <v>0</v>
      </c>
      <c r="AH56" s="5"/>
      <c r="AI56" s="8">
        <f t="shared" si="4"/>
        <v>0</v>
      </c>
      <c r="AJ56" s="5"/>
      <c r="AK56" s="8">
        <f t="shared" si="5"/>
        <v>0</v>
      </c>
      <c r="AL56" s="662">
        <f>1*0</f>
        <v>0</v>
      </c>
      <c r="AM56" s="8">
        <f t="shared" si="6"/>
        <v>0</v>
      </c>
      <c r="AN56" s="5"/>
      <c r="AO56" s="8">
        <f t="shared" si="7"/>
        <v>0</v>
      </c>
      <c r="AP56" s="5"/>
      <c r="AQ56" s="8">
        <f t="shared" si="8"/>
        <v>0</v>
      </c>
      <c r="AR56" s="5"/>
      <c r="AS56" s="8">
        <f t="shared" si="9"/>
        <v>0</v>
      </c>
      <c r="AT56" s="5"/>
      <c r="AU56" s="8">
        <f t="shared" si="10"/>
        <v>0</v>
      </c>
      <c r="AV56" s="5"/>
      <c r="AW56" s="8">
        <f t="shared" si="11"/>
        <v>0</v>
      </c>
      <c r="AX56" s="5"/>
      <c r="AY56" s="8">
        <f t="shared" si="12"/>
        <v>0</v>
      </c>
      <c r="AZ56" s="5"/>
      <c r="BA56" s="8">
        <f t="shared" si="13"/>
        <v>0</v>
      </c>
      <c r="BB56" s="5"/>
      <c r="BC56" s="8">
        <f t="shared" si="14"/>
        <v>0</v>
      </c>
      <c r="BD56" s="5"/>
      <c r="BE56" s="8">
        <f t="shared" si="15"/>
        <v>0</v>
      </c>
      <c r="BF56" s="5"/>
      <c r="BG56" s="8">
        <f t="shared" si="16"/>
        <v>0</v>
      </c>
      <c r="BH56" s="5"/>
      <c r="BI56" s="8">
        <f t="shared" si="17"/>
        <v>0</v>
      </c>
      <c r="BJ56" s="5"/>
      <c r="BK56" s="8">
        <f t="shared" si="18"/>
        <v>0</v>
      </c>
      <c r="BL56" s="5"/>
      <c r="BM56" s="8">
        <f t="shared" si="19"/>
        <v>0</v>
      </c>
      <c r="BN56" s="5"/>
      <c r="BO56" s="8">
        <f t="shared" si="20"/>
        <v>0</v>
      </c>
      <c r="BP56" s="5"/>
      <c r="BQ56" s="8">
        <f t="shared" si="21"/>
        <v>0</v>
      </c>
      <c r="BR56" s="5"/>
      <c r="BS56" s="8">
        <f t="shared" si="22"/>
        <v>0</v>
      </c>
      <c r="BT56" s="5"/>
      <c r="BU56" s="8">
        <f t="shared" si="23"/>
        <v>0</v>
      </c>
      <c r="BV56" s="5"/>
      <c r="BW56" s="8">
        <f t="shared" si="24"/>
        <v>0</v>
      </c>
      <c r="BX56" s="5"/>
      <c r="BY56" s="8">
        <f t="shared" si="25"/>
        <v>0</v>
      </c>
      <c r="BZ56" s="5"/>
      <c r="CA56" s="8">
        <f t="shared" si="26"/>
        <v>0</v>
      </c>
      <c r="CB56" s="5"/>
      <c r="CC56" s="8">
        <f t="shared" si="27"/>
        <v>0</v>
      </c>
      <c r="CD56" s="5"/>
      <c r="CE56" s="8">
        <f t="shared" si="28"/>
        <v>0</v>
      </c>
      <c r="CF56" s="5"/>
      <c r="CG56" s="8">
        <f t="shared" si="29"/>
        <v>0</v>
      </c>
      <c r="CH56" s="5"/>
      <c r="CI56" s="8">
        <f t="shared" si="30"/>
        <v>0</v>
      </c>
      <c r="CJ56" s="8">
        <f t="shared" si="40"/>
        <v>1</v>
      </c>
      <c r="CK56" s="8">
        <f t="shared" si="41"/>
        <v>6500</v>
      </c>
      <c r="CL56" s="128"/>
      <c r="CM56" s="128"/>
      <c r="CN56" s="128"/>
      <c r="CO56" s="128"/>
      <c r="CP56" s="128"/>
      <c r="CQ56" s="128"/>
    </row>
    <row r="57" spans="1:95" ht="15" customHeight="1">
      <c r="A57" s="153">
        <v>42</v>
      </c>
      <c r="B57" s="874" t="s">
        <v>187</v>
      </c>
      <c r="C57" s="875"/>
      <c r="D57" s="875"/>
      <c r="E57" s="876"/>
      <c r="F57" s="78" t="s">
        <v>17</v>
      </c>
      <c r="G57" s="78">
        <v>16500</v>
      </c>
      <c r="H57" s="5"/>
      <c r="I57" s="8">
        <f t="shared" si="31"/>
        <v>0</v>
      </c>
      <c r="J57" s="5"/>
      <c r="K57" s="8">
        <f t="shared" si="32"/>
        <v>0</v>
      </c>
      <c r="L57" s="5"/>
      <c r="M57" s="8">
        <f t="shared" si="33"/>
        <v>0</v>
      </c>
      <c r="N57" s="5"/>
      <c r="O57" s="8">
        <f t="shared" si="34"/>
        <v>0</v>
      </c>
      <c r="P57" s="5"/>
      <c r="Q57" s="8">
        <f t="shared" si="35"/>
        <v>0</v>
      </c>
      <c r="R57" s="5"/>
      <c r="S57" s="8">
        <f t="shared" si="36"/>
        <v>0</v>
      </c>
      <c r="T57" s="5"/>
      <c r="U57" s="8">
        <v>4000</v>
      </c>
      <c r="V57" s="5"/>
      <c r="W57" s="8">
        <f t="shared" si="38"/>
        <v>0</v>
      </c>
      <c r="X57" s="5"/>
      <c r="Y57" s="8">
        <f t="shared" si="39"/>
        <v>0</v>
      </c>
      <c r="Z57" s="5"/>
      <c r="AA57" s="8">
        <f t="shared" si="0"/>
        <v>0</v>
      </c>
      <c r="AB57" s="5"/>
      <c r="AC57" s="8">
        <f t="shared" si="1"/>
        <v>0</v>
      </c>
      <c r="AD57" s="5"/>
      <c r="AE57" s="8">
        <f t="shared" si="2"/>
        <v>0</v>
      </c>
      <c r="AF57" s="5"/>
      <c r="AG57" s="8">
        <f t="shared" si="3"/>
        <v>0</v>
      </c>
      <c r="AH57" s="5"/>
      <c r="AI57" s="8">
        <f t="shared" si="4"/>
        <v>0</v>
      </c>
      <c r="AJ57" s="5"/>
      <c r="AK57" s="8">
        <f t="shared" si="5"/>
        <v>0</v>
      </c>
      <c r="AL57" s="5"/>
      <c r="AM57" s="8">
        <f t="shared" si="6"/>
        <v>0</v>
      </c>
      <c r="AN57" s="5"/>
      <c r="AO57" s="8">
        <f t="shared" si="7"/>
        <v>0</v>
      </c>
      <c r="AP57" s="5"/>
      <c r="AQ57" s="8">
        <f t="shared" si="8"/>
        <v>0</v>
      </c>
      <c r="AR57" s="5"/>
      <c r="AS57" s="8">
        <f t="shared" si="9"/>
        <v>0</v>
      </c>
      <c r="AT57" s="5"/>
      <c r="AU57" s="8">
        <f t="shared" si="10"/>
        <v>0</v>
      </c>
      <c r="AV57" s="5"/>
      <c r="AW57" s="8">
        <f t="shared" si="11"/>
        <v>0</v>
      </c>
      <c r="AX57" s="5"/>
      <c r="AY57" s="8">
        <f t="shared" si="12"/>
        <v>0</v>
      </c>
      <c r="AZ57" s="5"/>
      <c r="BA57" s="8">
        <f t="shared" si="13"/>
        <v>0</v>
      </c>
      <c r="BB57" s="5"/>
      <c r="BC57" s="8">
        <f t="shared" si="14"/>
        <v>0</v>
      </c>
      <c r="BD57" s="5"/>
      <c r="BE57" s="8">
        <f t="shared" si="15"/>
        <v>0</v>
      </c>
      <c r="BF57" s="5"/>
      <c r="BG57" s="8">
        <f t="shared" si="16"/>
        <v>0</v>
      </c>
      <c r="BH57" s="5"/>
      <c r="BI57" s="8">
        <f t="shared" si="17"/>
        <v>0</v>
      </c>
      <c r="BJ57" s="5"/>
      <c r="BK57" s="8">
        <f t="shared" si="18"/>
        <v>0</v>
      </c>
      <c r="BL57" s="5"/>
      <c r="BM57" s="8">
        <f t="shared" si="19"/>
        <v>0</v>
      </c>
      <c r="BN57" s="5"/>
      <c r="BO57" s="8">
        <f t="shared" si="20"/>
        <v>0</v>
      </c>
      <c r="BP57" s="5"/>
      <c r="BQ57" s="8">
        <f t="shared" si="21"/>
        <v>0</v>
      </c>
      <c r="BR57" s="5"/>
      <c r="BS57" s="8">
        <f t="shared" si="22"/>
        <v>0</v>
      </c>
      <c r="BT57" s="5"/>
      <c r="BU57" s="8">
        <f t="shared" si="23"/>
        <v>0</v>
      </c>
      <c r="BV57" s="5"/>
      <c r="BW57" s="8">
        <f t="shared" si="24"/>
        <v>0</v>
      </c>
      <c r="BX57" s="5"/>
      <c r="BY57" s="8">
        <f t="shared" si="25"/>
        <v>0</v>
      </c>
      <c r="BZ57" s="5"/>
      <c r="CA57" s="8">
        <f t="shared" si="26"/>
        <v>0</v>
      </c>
      <c r="CB57" s="5"/>
      <c r="CC57" s="8">
        <f t="shared" si="27"/>
        <v>0</v>
      </c>
      <c r="CD57" s="5"/>
      <c r="CE57" s="8">
        <f t="shared" si="28"/>
        <v>0</v>
      </c>
      <c r="CF57" s="5"/>
      <c r="CG57" s="8">
        <f t="shared" si="29"/>
        <v>0</v>
      </c>
      <c r="CH57" s="5"/>
      <c r="CI57" s="8">
        <f t="shared" si="30"/>
        <v>0</v>
      </c>
      <c r="CJ57" s="8">
        <f t="shared" si="40"/>
        <v>0</v>
      </c>
      <c r="CK57" s="8">
        <f t="shared" si="41"/>
        <v>4000</v>
      </c>
      <c r="CL57" s="128"/>
      <c r="CM57" s="128"/>
      <c r="CN57" s="128"/>
      <c r="CO57" s="128"/>
      <c r="CP57" s="128"/>
      <c r="CQ57" s="128"/>
    </row>
    <row r="58" spans="1:95" ht="15" customHeight="1">
      <c r="A58" s="153">
        <v>43</v>
      </c>
      <c r="B58" s="871" t="s">
        <v>72</v>
      </c>
      <c r="C58" s="872"/>
      <c r="D58" s="872"/>
      <c r="E58" s="873"/>
      <c r="F58" s="78" t="s">
        <v>17</v>
      </c>
      <c r="G58" s="78">
        <v>5000</v>
      </c>
      <c r="H58" s="5"/>
      <c r="I58" s="8">
        <f t="shared" si="31"/>
        <v>0</v>
      </c>
      <c r="J58" s="5"/>
      <c r="K58" s="8">
        <f t="shared" si="32"/>
        <v>0</v>
      </c>
      <c r="L58" s="5"/>
      <c r="M58" s="8">
        <f t="shared" si="33"/>
        <v>0</v>
      </c>
      <c r="N58" s="5"/>
      <c r="O58" s="8">
        <f t="shared" si="34"/>
        <v>0</v>
      </c>
      <c r="P58" s="5"/>
      <c r="Q58" s="8">
        <f t="shared" si="35"/>
        <v>0</v>
      </c>
      <c r="R58" s="5"/>
      <c r="S58" s="8">
        <f t="shared" si="36"/>
        <v>0</v>
      </c>
      <c r="T58" s="5"/>
      <c r="U58" s="8">
        <f t="shared" si="37"/>
        <v>0</v>
      </c>
      <c r="V58" s="5"/>
      <c r="W58" s="8">
        <f t="shared" si="38"/>
        <v>0</v>
      </c>
      <c r="X58" s="5"/>
      <c r="Y58" s="8">
        <f t="shared" si="39"/>
        <v>0</v>
      </c>
      <c r="Z58" s="5"/>
      <c r="AA58" s="8">
        <f t="shared" si="0"/>
        <v>0</v>
      </c>
      <c r="AB58" s="5"/>
      <c r="AC58" s="8">
        <f t="shared" si="1"/>
        <v>0</v>
      </c>
      <c r="AD58" s="5"/>
      <c r="AE58" s="8">
        <f t="shared" si="2"/>
        <v>0</v>
      </c>
      <c r="AF58" s="5"/>
      <c r="AG58" s="8">
        <f t="shared" si="3"/>
        <v>0</v>
      </c>
      <c r="AH58" s="5"/>
      <c r="AI58" s="8">
        <f t="shared" si="4"/>
        <v>0</v>
      </c>
      <c r="AJ58" s="5"/>
      <c r="AK58" s="8">
        <f t="shared" si="5"/>
        <v>0</v>
      </c>
      <c r="AL58" s="5"/>
      <c r="AM58" s="8">
        <f t="shared" si="6"/>
        <v>0</v>
      </c>
      <c r="AN58" s="5"/>
      <c r="AO58" s="8">
        <f t="shared" si="7"/>
        <v>0</v>
      </c>
      <c r="AP58" s="5"/>
      <c r="AQ58" s="8">
        <f t="shared" si="8"/>
        <v>0</v>
      </c>
      <c r="AR58" s="5"/>
      <c r="AS58" s="8">
        <f t="shared" si="9"/>
        <v>0</v>
      </c>
      <c r="AT58" s="5"/>
      <c r="AU58" s="8">
        <f t="shared" si="10"/>
        <v>0</v>
      </c>
      <c r="AV58" s="5"/>
      <c r="AW58" s="8">
        <f t="shared" si="11"/>
        <v>0</v>
      </c>
      <c r="AX58" s="5"/>
      <c r="AY58" s="8">
        <f t="shared" si="12"/>
        <v>0</v>
      </c>
      <c r="AZ58" s="5"/>
      <c r="BA58" s="8">
        <f t="shared" si="13"/>
        <v>0</v>
      </c>
      <c r="BB58" s="5"/>
      <c r="BC58" s="8">
        <f t="shared" si="14"/>
        <v>0</v>
      </c>
      <c r="BD58" s="5"/>
      <c r="BE58" s="8">
        <f t="shared" si="15"/>
        <v>0</v>
      </c>
      <c r="BF58" s="5"/>
      <c r="BG58" s="8">
        <f t="shared" si="16"/>
        <v>0</v>
      </c>
      <c r="BH58" s="5"/>
      <c r="BI58" s="8">
        <f t="shared" si="17"/>
        <v>0</v>
      </c>
      <c r="BJ58" s="5"/>
      <c r="BK58" s="8">
        <f t="shared" si="18"/>
        <v>0</v>
      </c>
      <c r="BL58" s="5"/>
      <c r="BM58" s="8">
        <f t="shared" si="19"/>
        <v>0</v>
      </c>
      <c r="BN58" s="5"/>
      <c r="BO58" s="8">
        <f t="shared" si="20"/>
        <v>0</v>
      </c>
      <c r="BP58" s="5"/>
      <c r="BQ58" s="8">
        <f t="shared" si="21"/>
        <v>0</v>
      </c>
      <c r="BR58" s="5"/>
      <c r="BS58" s="8">
        <f t="shared" si="22"/>
        <v>0</v>
      </c>
      <c r="BT58" s="5"/>
      <c r="BU58" s="8">
        <f t="shared" si="23"/>
        <v>0</v>
      </c>
      <c r="BV58" s="5"/>
      <c r="BW58" s="8">
        <f t="shared" si="24"/>
        <v>0</v>
      </c>
      <c r="BX58" s="5"/>
      <c r="BY58" s="8">
        <f t="shared" si="25"/>
        <v>0</v>
      </c>
      <c r="BZ58" s="5"/>
      <c r="CA58" s="8">
        <f t="shared" si="26"/>
        <v>0</v>
      </c>
      <c r="CB58" s="5"/>
      <c r="CC58" s="8">
        <f t="shared" si="27"/>
        <v>0</v>
      </c>
      <c r="CD58" s="5"/>
      <c r="CE58" s="8">
        <f t="shared" si="28"/>
        <v>0</v>
      </c>
      <c r="CF58" s="5"/>
      <c r="CG58" s="8">
        <f t="shared" si="29"/>
        <v>0</v>
      </c>
      <c r="CH58" s="5"/>
      <c r="CI58" s="8">
        <f t="shared" si="30"/>
        <v>0</v>
      </c>
      <c r="CJ58" s="8">
        <f t="shared" si="40"/>
        <v>0</v>
      </c>
      <c r="CK58" s="8">
        <f t="shared" si="41"/>
        <v>0</v>
      </c>
      <c r="CL58" s="128"/>
      <c r="CM58" s="128"/>
      <c r="CN58" s="128"/>
      <c r="CO58" s="128"/>
      <c r="CP58" s="128"/>
      <c r="CQ58" s="128"/>
    </row>
    <row r="59" spans="1:95" ht="15" customHeight="1">
      <c r="A59" s="153">
        <v>44</v>
      </c>
      <c r="B59" s="874" t="s">
        <v>93</v>
      </c>
      <c r="C59" s="875"/>
      <c r="D59" s="875"/>
      <c r="E59" s="876"/>
      <c r="F59" s="78" t="s">
        <v>17</v>
      </c>
      <c r="G59" s="78">
        <v>21000</v>
      </c>
      <c r="H59" s="5"/>
      <c r="I59" s="8">
        <f t="shared" si="31"/>
        <v>0</v>
      </c>
      <c r="J59" s="5"/>
      <c r="K59" s="8">
        <f t="shared" si="32"/>
        <v>0</v>
      </c>
      <c r="L59" s="5"/>
      <c r="M59" s="8">
        <f t="shared" si="33"/>
        <v>0</v>
      </c>
      <c r="N59" s="5"/>
      <c r="O59" s="8">
        <f t="shared" si="34"/>
        <v>0</v>
      </c>
      <c r="P59" s="5"/>
      <c r="Q59" s="8">
        <f t="shared" si="35"/>
        <v>0</v>
      </c>
      <c r="R59" s="5"/>
      <c r="S59" s="8">
        <f t="shared" si="36"/>
        <v>0</v>
      </c>
      <c r="T59" s="5"/>
      <c r="U59" s="8">
        <f t="shared" si="37"/>
        <v>0</v>
      </c>
      <c r="V59" s="5"/>
      <c r="W59" s="8">
        <f t="shared" si="38"/>
        <v>0</v>
      </c>
      <c r="X59" s="5"/>
      <c r="Y59" s="8">
        <f t="shared" si="39"/>
        <v>0</v>
      </c>
      <c r="Z59" s="5"/>
      <c r="AA59" s="8">
        <f t="shared" si="0"/>
        <v>0</v>
      </c>
      <c r="AB59" s="5"/>
      <c r="AC59" s="8">
        <f t="shared" si="1"/>
        <v>0</v>
      </c>
      <c r="AD59" s="5"/>
      <c r="AE59" s="8">
        <f t="shared" si="2"/>
        <v>0</v>
      </c>
      <c r="AF59" s="5"/>
      <c r="AG59" s="8">
        <f t="shared" si="3"/>
        <v>0</v>
      </c>
      <c r="AH59" s="5"/>
      <c r="AI59" s="8">
        <f t="shared" si="4"/>
        <v>0</v>
      </c>
      <c r="AJ59" s="5"/>
      <c r="AK59" s="8">
        <f t="shared" si="5"/>
        <v>0</v>
      </c>
      <c r="AL59" s="5"/>
      <c r="AM59" s="8">
        <f t="shared" si="6"/>
        <v>0</v>
      </c>
      <c r="AN59" s="5"/>
      <c r="AO59" s="8">
        <f t="shared" si="7"/>
        <v>0</v>
      </c>
      <c r="AP59" s="5"/>
      <c r="AQ59" s="8">
        <f t="shared" si="8"/>
        <v>0</v>
      </c>
      <c r="AR59" s="5"/>
      <c r="AS59" s="8">
        <f t="shared" si="9"/>
        <v>0</v>
      </c>
      <c r="AT59" s="5"/>
      <c r="AU59" s="8">
        <f t="shared" si="10"/>
        <v>0</v>
      </c>
      <c r="AV59" s="5"/>
      <c r="AW59" s="8">
        <f t="shared" si="11"/>
        <v>0</v>
      </c>
      <c r="AX59" s="5"/>
      <c r="AY59" s="8">
        <f t="shared" si="12"/>
        <v>0</v>
      </c>
      <c r="AZ59" s="5"/>
      <c r="BA59" s="8">
        <f t="shared" si="13"/>
        <v>0</v>
      </c>
      <c r="BB59" s="5"/>
      <c r="BC59" s="8">
        <f t="shared" si="14"/>
        <v>0</v>
      </c>
      <c r="BD59" s="5"/>
      <c r="BE59" s="8">
        <f t="shared" si="15"/>
        <v>0</v>
      </c>
      <c r="BF59" s="5"/>
      <c r="BG59" s="8">
        <f t="shared" si="16"/>
        <v>0</v>
      </c>
      <c r="BH59" s="5"/>
      <c r="BI59" s="8">
        <f t="shared" si="17"/>
        <v>0</v>
      </c>
      <c r="BJ59" s="5"/>
      <c r="BK59" s="8">
        <f t="shared" si="18"/>
        <v>0</v>
      </c>
      <c r="BL59" s="5"/>
      <c r="BM59" s="8">
        <f t="shared" si="19"/>
        <v>0</v>
      </c>
      <c r="BN59" s="5"/>
      <c r="BO59" s="8">
        <f t="shared" si="20"/>
        <v>0</v>
      </c>
      <c r="BP59" s="5"/>
      <c r="BQ59" s="8">
        <f t="shared" si="21"/>
        <v>0</v>
      </c>
      <c r="BR59" s="5"/>
      <c r="BS59" s="8">
        <f t="shared" si="22"/>
        <v>0</v>
      </c>
      <c r="BT59" s="5"/>
      <c r="BU59" s="8">
        <f t="shared" si="23"/>
        <v>0</v>
      </c>
      <c r="BV59" s="5"/>
      <c r="BW59" s="8">
        <f t="shared" si="24"/>
        <v>0</v>
      </c>
      <c r="BX59" s="5"/>
      <c r="BY59" s="8">
        <f t="shared" si="25"/>
        <v>0</v>
      </c>
      <c r="BZ59" s="5"/>
      <c r="CA59" s="8">
        <f t="shared" si="26"/>
        <v>0</v>
      </c>
      <c r="CB59" s="5"/>
      <c r="CC59" s="8">
        <f t="shared" si="27"/>
        <v>0</v>
      </c>
      <c r="CD59" s="5"/>
      <c r="CE59" s="8">
        <f t="shared" si="28"/>
        <v>0</v>
      </c>
      <c r="CF59" s="5"/>
      <c r="CG59" s="8">
        <f t="shared" si="29"/>
        <v>0</v>
      </c>
      <c r="CH59" s="5"/>
      <c r="CI59" s="8">
        <f t="shared" si="30"/>
        <v>0</v>
      </c>
      <c r="CJ59" s="8">
        <f t="shared" si="40"/>
        <v>0</v>
      </c>
      <c r="CK59" s="8">
        <f t="shared" si="41"/>
        <v>0</v>
      </c>
      <c r="CL59" s="128"/>
      <c r="CM59" s="128"/>
      <c r="CN59" s="128"/>
      <c r="CO59" s="128"/>
      <c r="CP59" s="128"/>
      <c r="CQ59" s="128"/>
    </row>
    <row r="60" spans="1:95" ht="15" customHeight="1">
      <c r="A60" s="153">
        <v>45</v>
      </c>
      <c r="B60" s="871" t="s">
        <v>341</v>
      </c>
      <c r="C60" s="875"/>
      <c r="D60" s="875"/>
      <c r="E60" s="876"/>
      <c r="F60" s="78" t="s">
        <v>17</v>
      </c>
      <c r="G60" s="78">
        <v>18000</v>
      </c>
      <c r="H60" s="5"/>
      <c r="I60" s="8">
        <f t="shared" si="31"/>
        <v>0</v>
      </c>
      <c r="J60" s="5"/>
      <c r="K60" s="8">
        <f t="shared" si="32"/>
        <v>0</v>
      </c>
      <c r="L60" s="5"/>
      <c r="M60" s="8">
        <f t="shared" si="33"/>
        <v>0</v>
      </c>
      <c r="N60" s="5"/>
      <c r="O60" s="8">
        <f t="shared" si="34"/>
        <v>0</v>
      </c>
      <c r="P60" s="5"/>
      <c r="Q60" s="8">
        <f t="shared" si="35"/>
        <v>0</v>
      </c>
      <c r="R60" s="5"/>
      <c r="S60" s="8">
        <f t="shared" si="36"/>
        <v>0</v>
      </c>
      <c r="T60" s="5"/>
      <c r="U60" s="8">
        <f t="shared" si="37"/>
        <v>0</v>
      </c>
      <c r="V60" s="5"/>
      <c r="W60" s="8">
        <f t="shared" si="38"/>
        <v>0</v>
      </c>
      <c r="X60" s="5"/>
      <c r="Y60" s="8">
        <f t="shared" si="39"/>
        <v>0</v>
      </c>
      <c r="Z60" s="5"/>
      <c r="AA60" s="8">
        <f t="shared" si="0"/>
        <v>0</v>
      </c>
      <c r="AB60" s="5"/>
      <c r="AC60" s="8">
        <f t="shared" si="1"/>
        <v>0</v>
      </c>
      <c r="AD60" s="5"/>
      <c r="AE60" s="8">
        <f t="shared" si="2"/>
        <v>0</v>
      </c>
      <c r="AF60" s="5"/>
      <c r="AG60" s="8">
        <f t="shared" si="3"/>
        <v>0</v>
      </c>
      <c r="AH60" s="5"/>
      <c r="AI60" s="8">
        <f t="shared" si="4"/>
        <v>0</v>
      </c>
      <c r="AJ60" s="5"/>
      <c r="AK60" s="8">
        <f t="shared" si="5"/>
        <v>0</v>
      </c>
      <c r="AL60" s="5"/>
      <c r="AM60" s="8">
        <f t="shared" si="6"/>
        <v>0</v>
      </c>
      <c r="AN60" s="5"/>
      <c r="AO60" s="8">
        <f t="shared" si="7"/>
        <v>0</v>
      </c>
      <c r="AP60" s="5"/>
      <c r="AQ60" s="8">
        <f t="shared" si="8"/>
        <v>0</v>
      </c>
      <c r="AR60" s="5"/>
      <c r="AS60" s="8">
        <f t="shared" si="9"/>
        <v>0</v>
      </c>
      <c r="AT60" s="5"/>
      <c r="AU60" s="8">
        <f t="shared" si="10"/>
        <v>0</v>
      </c>
      <c r="AV60" s="5"/>
      <c r="AW60" s="8">
        <f t="shared" si="11"/>
        <v>0</v>
      </c>
      <c r="AX60" s="5"/>
      <c r="AY60" s="8">
        <f t="shared" si="12"/>
        <v>0</v>
      </c>
      <c r="AZ60" s="5"/>
      <c r="BA60" s="8">
        <f t="shared" si="13"/>
        <v>0</v>
      </c>
      <c r="BB60" s="5"/>
      <c r="BC60" s="8">
        <f t="shared" si="14"/>
        <v>0</v>
      </c>
      <c r="BD60" s="5"/>
      <c r="BE60" s="8">
        <f t="shared" si="15"/>
        <v>0</v>
      </c>
      <c r="BF60" s="5"/>
      <c r="BG60" s="8">
        <f t="shared" si="16"/>
        <v>0</v>
      </c>
      <c r="BH60" s="5"/>
      <c r="BI60" s="8">
        <f t="shared" si="17"/>
        <v>0</v>
      </c>
      <c r="BJ60" s="5"/>
      <c r="BK60" s="8">
        <f t="shared" si="18"/>
        <v>0</v>
      </c>
      <c r="BL60" s="5"/>
      <c r="BM60" s="8">
        <f t="shared" si="19"/>
        <v>0</v>
      </c>
      <c r="BN60" s="5"/>
      <c r="BO60" s="8">
        <f t="shared" si="20"/>
        <v>0</v>
      </c>
      <c r="BP60" s="5"/>
      <c r="BQ60" s="8">
        <f t="shared" si="21"/>
        <v>0</v>
      </c>
      <c r="BR60" s="5"/>
      <c r="BS60" s="8">
        <f t="shared" si="22"/>
        <v>0</v>
      </c>
      <c r="BT60" s="5"/>
      <c r="BU60" s="8">
        <f t="shared" si="23"/>
        <v>0</v>
      </c>
      <c r="BV60" s="5"/>
      <c r="BW60" s="8">
        <f t="shared" si="24"/>
        <v>0</v>
      </c>
      <c r="BX60" s="5"/>
      <c r="BY60" s="8">
        <f t="shared" si="25"/>
        <v>0</v>
      </c>
      <c r="BZ60" s="5"/>
      <c r="CA60" s="8">
        <f t="shared" si="26"/>
        <v>0</v>
      </c>
      <c r="CB60" s="5"/>
      <c r="CC60" s="8">
        <f t="shared" si="27"/>
        <v>0</v>
      </c>
      <c r="CD60" s="5"/>
      <c r="CE60" s="8">
        <f t="shared" si="28"/>
        <v>0</v>
      </c>
      <c r="CF60" s="5"/>
      <c r="CG60" s="8">
        <f t="shared" si="29"/>
        <v>0</v>
      </c>
      <c r="CH60" s="5"/>
      <c r="CI60" s="8">
        <f t="shared" si="30"/>
        <v>0</v>
      </c>
      <c r="CJ60" s="8">
        <f t="shared" si="40"/>
        <v>0</v>
      </c>
      <c r="CK60" s="8">
        <f t="shared" si="41"/>
        <v>0</v>
      </c>
      <c r="CL60" s="128"/>
      <c r="CM60" s="128"/>
      <c r="CN60" s="128"/>
      <c r="CO60" s="128"/>
      <c r="CP60" s="128"/>
      <c r="CQ60" s="128"/>
    </row>
    <row r="61" spans="1:95" ht="15" customHeight="1">
      <c r="A61" s="153">
        <v>46</v>
      </c>
      <c r="B61" s="871" t="s">
        <v>99</v>
      </c>
      <c r="C61" s="872"/>
      <c r="D61" s="872"/>
      <c r="E61" s="873"/>
      <c r="F61" s="78" t="s">
        <v>17</v>
      </c>
      <c r="G61" s="78">
        <v>14500</v>
      </c>
      <c r="H61" s="5"/>
      <c r="I61" s="8">
        <f t="shared" si="31"/>
        <v>0</v>
      </c>
      <c r="J61" s="5"/>
      <c r="K61" s="8">
        <f t="shared" si="32"/>
        <v>0</v>
      </c>
      <c r="L61" s="5"/>
      <c r="M61" s="8">
        <f t="shared" si="33"/>
        <v>0</v>
      </c>
      <c r="N61" s="5"/>
      <c r="O61" s="8">
        <f t="shared" si="34"/>
        <v>0</v>
      </c>
      <c r="P61" s="5"/>
      <c r="Q61" s="8">
        <f t="shared" si="35"/>
        <v>0</v>
      </c>
      <c r="R61" s="5"/>
      <c r="S61" s="8">
        <f t="shared" si="36"/>
        <v>0</v>
      </c>
      <c r="T61" s="5"/>
      <c r="U61" s="8">
        <f t="shared" si="37"/>
        <v>0</v>
      </c>
      <c r="V61" s="5"/>
      <c r="W61" s="8">
        <f t="shared" si="38"/>
        <v>0</v>
      </c>
      <c r="X61" s="5"/>
      <c r="Y61" s="8">
        <f t="shared" si="39"/>
        <v>0</v>
      </c>
      <c r="Z61" s="5"/>
      <c r="AA61" s="8">
        <f t="shared" si="0"/>
        <v>0</v>
      </c>
      <c r="AB61" s="5"/>
      <c r="AC61" s="8">
        <f t="shared" si="1"/>
        <v>0</v>
      </c>
      <c r="AD61" s="5"/>
      <c r="AE61" s="8">
        <f t="shared" si="2"/>
        <v>0</v>
      </c>
      <c r="AF61" s="5"/>
      <c r="AG61" s="8">
        <f t="shared" si="3"/>
        <v>0</v>
      </c>
      <c r="AH61" s="5"/>
      <c r="AI61" s="8">
        <f t="shared" si="4"/>
        <v>0</v>
      </c>
      <c r="AJ61" s="5"/>
      <c r="AK61" s="8">
        <f t="shared" si="5"/>
        <v>0</v>
      </c>
      <c r="AL61" s="5"/>
      <c r="AM61" s="8">
        <f t="shared" si="6"/>
        <v>0</v>
      </c>
      <c r="AN61" s="5"/>
      <c r="AO61" s="8">
        <f t="shared" si="7"/>
        <v>0</v>
      </c>
      <c r="AP61" s="5"/>
      <c r="AQ61" s="8">
        <f t="shared" si="8"/>
        <v>0</v>
      </c>
      <c r="AR61" s="5"/>
      <c r="AS61" s="8">
        <f t="shared" si="9"/>
        <v>0</v>
      </c>
      <c r="AT61" s="5"/>
      <c r="AU61" s="8">
        <f t="shared" si="10"/>
        <v>0</v>
      </c>
      <c r="AV61" s="5"/>
      <c r="AW61" s="8">
        <f t="shared" si="11"/>
        <v>0</v>
      </c>
      <c r="AX61" s="5"/>
      <c r="AY61" s="8">
        <f t="shared" si="12"/>
        <v>0</v>
      </c>
      <c r="AZ61" s="5"/>
      <c r="BA61" s="8">
        <f t="shared" si="13"/>
        <v>0</v>
      </c>
      <c r="BB61" s="5"/>
      <c r="BC61" s="8">
        <f t="shared" si="14"/>
        <v>0</v>
      </c>
      <c r="BD61" s="5"/>
      <c r="BE61" s="8">
        <f t="shared" si="15"/>
        <v>0</v>
      </c>
      <c r="BF61" s="5"/>
      <c r="BG61" s="8">
        <f t="shared" si="16"/>
        <v>0</v>
      </c>
      <c r="BH61" s="5"/>
      <c r="BI61" s="8">
        <f t="shared" si="17"/>
        <v>0</v>
      </c>
      <c r="BJ61" s="5"/>
      <c r="BK61" s="8">
        <f t="shared" si="18"/>
        <v>0</v>
      </c>
      <c r="BL61" s="5"/>
      <c r="BM61" s="8">
        <f t="shared" si="19"/>
        <v>0</v>
      </c>
      <c r="BN61" s="5"/>
      <c r="BO61" s="8">
        <f t="shared" si="20"/>
        <v>0</v>
      </c>
      <c r="BP61" s="5"/>
      <c r="BQ61" s="8">
        <f t="shared" si="21"/>
        <v>0</v>
      </c>
      <c r="BR61" s="5"/>
      <c r="BS61" s="8">
        <f t="shared" si="22"/>
        <v>0</v>
      </c>
      <c r="BT61" s="5"/>
      <c r="BU61" s="8">
        <f t="shared" si="23"/>
        <v>0</v>
      </c>
      <c r="BV61" s="5"/>
      <c r="BW61" s="8">
        <f t="shared" si="24"/>
        <v>0</v>
      </c>
      <c r="BX61" s="5"/>
      <c r="BY61" s="8">
        <f t="shared" si="25"/>
        <v>0</v>
      </c>
      <c r="BZ61" s="5"/>
      <c r="CA61" s="8">
        <f t="shared" si="26"/>
        <v>0</v>
      </c>
      <c r="CB61" s="5"/>
      <c r="CC61" s="8">
        <f t="shared" si="27"/>
        <v>0</v>
      </c>
      <c r="CD61" s="5"/>
      <c r="CE61" s="8">
        <f t="shared" si="28"/>
        <v>0</v>
      </c>
      <c r="CF61" s="5"/>
      <c r="CG61" s="8">
        <f t="shared" si="29"/>
        <v>0</v>
      </c>
      <c r="CH61" s="5"/>
      <c r="CI61" s="8">
        <f t="shared" si="30"/>
        <v>0</v>
      </c>
      <c r="CJ61" s="8">
        <f t="shared" si="40"/>
        <v>0</v>
      </c>
      <c r="CK61" s="8">
        <f t="shared" si="41"/>
        <v>0</v>
      </c>
      <c r="CL61" s="128"/>
      <c r="CM61" s="128"/>
      <c r="CN61" s="128"/>
      <c r="CO61" s="128"/>
      <c r="CP61" s="128"/>
      <c r="CQ61" s="128"/>
    </row>
    <row r="62" spans="1:95" ht="15" customHeight="1">
      <c r="A62" s="153">
        <v>47</v>
      </c>
      <c r="B62" s="874" t="s">
        <v>115</v>
      </c>
      <c r="C62" s="875"/>
      <c r="D62" s="875"/>
      <c r="E62" s="876"/>
      <c r="F62" s="78" t="s">
        <v>17</v>
      </c>
      <c r="G62" s="78">
        <v>2300</v>
      </c>
      <c r="H62" s="5"/>
      <c r="I62" s="8">
        <f t="shared" si="31"/>
        <v>0</v>
      </c>
      <c r="J62" s="5"/>
      <c r="K62" s="8">
        <f t="shared" si="32"/>
        <v>0</v>
      </c>
      <c r="L62" s="5"/>
      <c r="M62" s="8">
        <f t="shared" si="33"/>
        <v>0</v>
      </c>
      <c r="N62" s="5"/>
      <c r="O62" s="8">
        <f t="shared" si="34"/>
        <v>0</v>
      </c>
      <c r="P62" s="5"/>
      <c r="Q62" s="8">
        <f t="shared" si="35"/>
        <v>0</v>
      </c>
      <c r="R62" s="5"/>
      <c r="S62" s="8">
        <f t="shared" si="36"/>
        <v>0</v>
      </c>
      <c r="T62" s="5"/>
      <c r="U62" s="8">
        <f t="shared" si="37"/>
        <v>0</v>
      </c>
      <c r="V62" s="5"/>
      <c r="W62" s="8">
        <f t="shared" si="38"/>
        <v>0</v>
      </c>
      <c r="X62" s="5"/>
      <c r="Y62" s="8">
        <f t="shared" si="39"/>
        <v>0</v>
      </c>
      <c r="Z62" s="662">
        <f>1*0</f>
        <v>0</v>
      </c>
      <c r="AA62" s="8">
        <f t="shared" si="0"/>
        <v>0</v>
      </c>
      <c r="AB62" s="5"/>
      <c r="AC62" s="8">
        <f t="shared" si="1"/>
        <v>0</v>
      </c>
      <c r="AD62" s="5"/>
      <c r="AE62" s="8">
        <f t="shared" si="2"/>
        <v>0</v>
      </c>
      <c r="AF62" s="5"/>
      <c r="AG62" s="8">
        <f t="shared" si="3"/>
        <v>0</v>
      </c>
      <c r="AH62" s="5"/>
      <c r="AI62" s="8">
        <f t="shared" si="4"/>
        <v>0</v>
      </c>
      <c r="AJ62" s="5"/>
      <c r="AK62" s="8">
        <f t="shared" si="5"/>
        <v>0</v>
      </c>
      <c r="AL62" s="5"/>
      <c r="AM62" s="8">
        <f t="shared" si="6"/>
        <v>0</v>
      </c>
      <c r="AN62" s="5"/>
      <c r="AO62" s="8">
        <f t="shared" si="7"/>
        <v>0</v>
      </c>
      <c r="AP62" s="5"/>
      <c r="AQ62" s="8">
        <f t="shared" si="8"/>
        <v>0</v>
      </c>
      <c r="AR62" s="5"/>
      <c r="AS62" s="8">
        <f t="shared" si="9"/>
        <v>0</v>
      </c>
      <c r="AT62" s="5"/>
      <c r="AU62" s="8">
        <f t="shared" si="10"/>
        <v>0</v>
      </c>
      <c r="AV62" s="5"/>
      <c r="AW62" s="8">
        <f t="shared" si="11"/>
        <v>0</v>
      </c>
      <c r="AX62" s="5"/>
      <c r="AY62" s="8">
        <f t="shared" si="12"/>
        <v>0</v>
      </c>
      <c r="AZ62" s="5"/>
      <c r="BA62" s="8">
        <f t="shared" si="13"/>
        <v>0</v>
      </c>
      <c r="BB62" s="5"/>
      <c r="BC62" s="8">
        <f t="shared" si="14"/>
        <v>0</v>
      </c>
      <c r="BD62" s="5"/>
      <c r="BE62" s="8">
        <f t="shared" si="15"/>
        <v>0</v>
      </c>
      <c r="BF62" s="5"/>
      <c r="BG62" s="8">
        <f t="shared" si="16"/>
        <v>0</v>
      </c>
      <c r="BH62" s="5"/>
      <c r="BI62" s="8">
        <f t="shared" si="17"/>
        <v>0</v>
      </c>
      <c r="BJ62" s="5"/>
      <c r="BK62" s="8">
        <f t="shared" si="18"/>
        <v>0</v>
      </c>
      <c r="BL62" s="5"/>
      <c r="BM62" s="8">
        <f t="shared" si="19"/>
        <v>0</v>
      </c>
      <c r="BN62" s="5"/>
      <c r="BO62" s="8">
        <f t="shared" si="20"/>
        <v>0</v>
      </c>
      <c r="BP62" s="5"/>
      <c r="BQ62" s="8">
        <f t="shared" si="21"/>
        <v>0</v>
      </c>
      <c r="BR62" s="5"/>
      <c r="BS62" s="8">
        <f t="shared" si="22"/>
        <v>0</v>
      </c>
      <c r="BT62" s="5"/>
      <c r="BU62" s="8">
        <f t="shared" si="23"/>
        <v>0</v>
      </c>
      <c r="BV62" s="5"/>
      <c r="BW62" s="8">
        <f t="shared" si="24"/>
        <v>0</v>
      </c>
      <c r="BX62" s="5"/>
      <c r="BY62" s="8">
        <f t="shared" si="25"/>
        <v>0</v>
      </c>
      <c r="BZ62" s="5"/>
      <c r="CA62" s="8">
        <f t="shared" si="26"/>
        <v>0</v>
      </c>
      <c r="CB62" s="5"/>
      <c r="CC62" s="8">
        <f t="shared" si="27"/>
        <v>0</v>
      </c>
      <c r="CD62" s="5"/>
      <c r="CE62" s="8">
        <f t="shared" si="28"/>
        <v>0</v>
      </c>
      <c r="CF62" s="5"/>
      <c r="CG62" s="8">
        <f t="shared" si="29"/>
        <v>0</v>
      </c>
      <c r="CH62" s="5"/>
      <c r="CI62" s="8">
        <f t="shared" si="30"/>
        <v>0</v>
      </c>
      <c r="CJ62" s="8">
        <f t="shared" si="40"/>
        <v>0</v>
      </c>
      <c r="CK62" s="8">
        <f t="shared" si="41"/>
        <v>0</v>
      </c>
      <c r="CL62" s="128"/>
      <c r="CM62" s="128"/>
      <c r="CN62" s="128"/>
      <c r="CO62" s="128"/>
      <c r="CP62" s="128"/>
      <c r="CQ62" s="128"/>
    </row>
    <row r="63" spans="1:95" ht="15" customHeight="1">
      <c r="A63" s="153">
        <v>48</v>
      </c>
      <c r="B63" s="871" t="s">
        <v>221</v>
      </c>
      <c r="C63" s="875"/>
      <c r="D63" s="875"/>
      <c r="E63" s="876"/>
      <c r="F63" s="78" t="s">
        <v>17</v>
      </c>
      <c r="G63" s="78">
        <v>400</v>
      </c>
      <c r="H63" s="5">
        <v>64</v>
      </c>
      <c r="I63" s="8">
        <f t="shared" si="31"/>
        <v>25600</v>
      </c>
      <c r="J63" s="5"/>
      <c r="K63" s="8">
        <f t="shared" si="32"/>
        <v>0</v>
      </c>
      <c r="L63" s="5"/>
      <c r="M63" s="8">
        <f t="shared" si="33"/>
        <v>0</v>
      </c>
      <c r="N63" s="5"/>
      <c r="O63" s="8">
        <f t="shared" si="34"/>
        <v>0</v>
      </c>
      <c r="P63" s="5"/>
      <c r="Q63" s="8">
        <f t="shared" si="35"/>
        <v>0</v>
      </c>
      <c r="R63" s="5"/>
      <c r="S63" s="8">
        <f t="shared" si="36"/>
        <v>0</v>
      </c>
      <c r="T63" s="5"/>
      <c r="U63" s="8">
        <f t="shared" si="37"/>
        <v>0</v>
      </c>
      <c r="V63" s="5"/>
      <c r="W63" s="8">
        <f t="shared" si="38"/>
        <v>0</v>
      </c>
      <c r="X63" s="5">
        <v>123</v>
      </c>
      <c r="Y63" s="8">
        <f t="shared" si="39"/>
        <v>49200</v>
      </c>
      <c r="Z63" s="5"/>
      <c r="AA63" s="8">
        <f t="shared" si="0"/>
        <v>0</v>
      </c>
      <c r="AB63" s="5"/>
      <c r="AC63" s="8">
        <f t="shared" si="1"/>
        <v>0</v>
      </c>
      <c r="AD63" s="5"/>
      <c r="AE63" s="8">
        <f t="shared" si="2"/>
        <v>0</v>
      </c>
      <c r="AF63" s="5"/>
      <c r="AG63" s="8">
        <f t="shared" si="3"/>
        <v>0</v>
      </c>
      <c r="AH63" s="5"/>
      <c r="AI63" s="8">
        <f t="shared" si="4"/>
        <v>0</v>
      </c>
      <c r="AJ63" s="5"/>
      <c r="AK63" s="8">
        <f t="shared" si="5"/>
        <v>0</v>
      </c>
      <c r="AL63" s="5"/>
      <c r="AM63" s="8">
        <f t="shared" si="6"/>
        <v>0</v>
      </c>
      <c r="AN63" s="5"/>
      <c r="AO63" s="8">
        <f t="shared" si="7"/>
        <v>0</v>
      </c>
      <c r="AP63" s="5"/>
      <c r="AQ63" s="8">
        <f t="shared" si="8"/>
        <v>0</v>
      </c>
      <c r="AR63" s="5"/>
      <c r="AS63" s="8">
        <f t="shared" si="9"/>
        <v>0</v>
      </c>
      <c r="AT63" s="5"/>
      <c r="AU63" s="8">
        <f t="shared" si="10"/>
        <v>0</v>
      </c>
      <c r="AV63" s="5"/>
      <c r="AW63" s="8">
        <f t="shared" si="11"/>
        <v>0</v>
      </c>
      <c r="AX63" s="5"/>
      <c r="AY63" s="8">
        <f t="shared" si="12"/>
        <v>0</v>
      </c>
      <c r="AZ63" s="5"/>
      <c r="BA63" s="8">
        <f t="shared" si="13"/>
        <v>0</v>
      </c>
      <c r="BB63" s="5"/>
      <c r="BC63" s="8">
        <f t="shared" si="14"/>
        <v>0</v>
      </c>
      <c r="BD63" s="5"/>
      <c r="BE63" s="8">
        <f t="shared" si="15"/>
        <v>0</v>
      </c>
      <c r="BF63" s="5"/>
      <c r="BG63" s="8">
        <f t="shared" si="16"/>
        <v>0</v>
      </c>
      <c r="BH63" s="5"/>
      <c r="BI63" s="8">
        <f t="shared" si="17"/>
        <v>0</v>
      </c>
      <c r="BJ63" s="5"/>
      <c r="BK63" s="8">
        <f t="shared" si="18"/>
        <v>0</v>
      </c>
      <c r="BL63" s="5"/>
      <c r="BM63" s="8">
        <f t="shared" si="19"/>
        <v>0</v>
      </c>
      <c r="BN63" s="5"/>
      <c r="BO63" s="8">
        <f t="shared" si="20"/>
        <v>0</v>
      </c>
      <c r="BP63" s="5"/>
      <c r="BQ63" s="8">
        <f t="shared" si="21"/>
        <v>0</v>
      </c>
      <c r="BR63" s="5"/>
      <c r="BS63" s="8">
        <f t="shared" si="22"/>
        <v>0</v>
      </c>
      <c r="BT63" s="5"/>
      <c r="BU63" s="8">
        <f t="shared" si="23"/>
        <v>0</v>
      </c>
      <c r="BV63" s="5"/>
      <c r="BW63" s="8">
        <f t="shared" si="24"/>
        <v>0</v>
      </c>
      <c r="BX63" s="5"/>
      <c r="BY63" s="8">
        <f t="shared" si="25"/>
        <v>0</v>
      </c>
      <c r="BZ63" s="5"/>
      <c r="CA63" s="8">
        <f t="shared" si="26"/>
        <v>0</v>
      </c>
      <c r="CB63" s="5"/>
      <c r="CC63" s="8">
        <f t="shared" si="27"/>
        <v>0</v>
      </c>
      <c r="CD63" s="5"/>
      <c r="CE63" s="8">
        <f t="shared" si="28"/>
        <v>0</v>
      </c>
      <c r="CF63" s="5"/>
      <c r="CG63" s="8">
        <f t="shared" si="29"/>
        <v>0</v>
      </c>
      <c r="CH63" s="5"/>
      <c r="CI63" s="8">
        <f t="shared" si="30"/>
        <v>0</v>
      </c>
      <c r="CJ63" s="8">
        <f t="shared" si="40"/>
        <v>187</v>
      </c>
      <c r="CK63" s="8">
        <f t="shared" si="41"/>
        <v>74800</v>
      </c>
      <c r="CL63" s="128"/>
      <c r="CM63" s="128"/>
      <c r="CN63" s="128"/>
      <c r="CO63" s="128"/>
      <c r="CP63" s="128"/>
      <c r="CQ63" s="128"/>
    </row>
    <row r="64" spans="1:95" ht="15" customHeight="1">
      <c r="A64" s="153">
        <v>49</v>
      </c>
      <c r="B64" s="871" t="s">
        <v>319</v>
      </c>
      <c r="C64" s="875"/>
      <c r="D64" s="875"/>
      <c r="E64" s="876"/>
      <c r="F64" s="78" t="s">
        <v>139</v>
      </c>
      <c r="G64" s="78">
        <v>1200</v>
      </c>
      <c r="H64" s="5"/>
      <c r="I64" s="8">
        <f t="shared" si="31"/>
        <v>0</v>
      </c>
      <c r="J64" s="5"/>
      <c r="K64" s="8">
        <f t="shared" si="32"/>
        <v>0</v>
      </c>
      <c r="L64" s="5"/>
      <c r="M64" s="8">
        <f t="shared" si="33"/>
        <v>0</v>
      </c>
      <c r="N64" s="5"/>
      <c r="O64" s="8">
        <f t="shared" si="34"/>
        <v>0</v>
      </c>
      <c r="P64" s="5"/>
      <c r="Q64" s="8">
        <f t="shared" si="35"/>
        <v>0</v>
      </c>
      <c r="R64" s="5">
        <v>117</v>
      </c>
      <c r="S64" s="8">
        <f t="shared" si="36"/>
        <v>140400</v>
      </c>
      <c r="T64" s="662">
        <f>216*0+120</f>
        <v>120</v>
      </c>
      <c r="U64" s="8">
        <f t="shared" si="37"/>
        <v>144000</v>
      </c>
      <c r="V64" s="5"/>
      <c r="W64" s="8">
        <f t="shared" si="38"/>
        <v>0</v>
      </c>
      <c r="X64" s="5"/>
      <c r="Y64" s="8">
        <f t="shared" si="39"/>
        <v>0</v>
      </c>
      <c r="Z64" s="5"/>
      <c r="AA64" s="8">
        <f t="shared" si="0"/>
        <v>0</v>
      </c>
      <c r="AB64" s="5"/>
      <c r="AC64" s="8">
        <f t="shared" si="1"/>
        <v>0</v>
      </c>
      <c r="AD64" s="5"/>
      <c r="AE64" s="8">
        <f t="shared" si="2"/>
        <v>0</v>
      </c>
      <c r="AF64" s="5"/>
      <c r="AG64" s="8">
        <f t="shared" si="3"/>
        <v>0</v>
      </c>
      <c r="AH64" s="5"/>
      <c r="AI64" s="8">
        <f t="shared" si="4"/>
        <v>0</v>
      </c>
      <c r="AJ64" s="5"/>
      <c r="AK64" s="8">
        <f t="shared" si="5"/>
        <v>0</v>
      </c>
      <c r="AL64" s="662">
        <f>45*0</f>
        <v>0</v>
      </c>
      <c r="AM64" s="8">
        <f t="shared" si="6"/>
        <v>0</v>
      </c>
      <c r="AN64" s="5"/>
      <c r="AO64" s="8">
        <f t="shared" si="7"/>
        <v>0</v>
      </c>
      <c r="AP64" s="5"/>
      <c r="AQ64" s="8">
        <f t="shared" si="8"/>
        <v>0</v>
      </c>
      <c r="AR64" s="5"/>
      <c r="AS64" s="8">
        <f t="shared" si="9"/>
        <v>0</v>
      </c>
      <c r="AT64" s="5"/>
      <c r="AU64" s="8">
        <f t="shared" si="10"/>
        <v>0</v>
      </c>
      <c r="AV64" s="5"/>
      <c r="AW64" s="8">
        <f t="shared" si="11"/>
        <v>0</v>
      </c>
      <c r="AX64" s="5"/>
      <c r="AY64" s="8">
        <f t="shared" si="12"/>
        <v>0</v>
      </c>
      <c r="AZ64" s="5"/>
      <c r="BA64" s="8">
        <f t="shared" si="13"/>
        <v>0</v>
      </c>
      <c r="BB64" s="5"/>
      <c r="BC64" s="8">
        <f t="shared" si="14"/>
        <v>0</v>
      </c>
      <c r="BD64" s="5">
        <v>50</v>
      </c>
      <c r="BE64" s="8">
        <f t="shared" si="15"/>
        <v>60000</v>
      </c>
      <c r="BF64" s="5"/>
      <c r="BG64" s="8">
        <f t="shared" si="16"/>
        <v>0</v>
      </c>
      <c r="BH64" s="5"/>
      <c r="BI64" s="8">
        <f t="shared" si="17"/>
        <v>0</v>
      </c>
      <c r="BJ64" s="5"/>
      <c r="BK64" s="8">
        <f t="shared" si="18"/>
        <v>0</v>
      </c>
      <c r="BL64" s="5"/>
      <c r="BM64" s="8">
        <f t="shared" si="19"/>
        <v>0</v>
      </c>
      <c r="BN64" s="5"/>
      <c r="BO64" s="8">
        <f t="shared" si="20"/>
        <v>0</v>
      </c>
      <c r="BP64" s="5"/>
      <c r="BQ64" s="8">
        <f t="shared" si="21"/>
        <v>0</v>
      </c>
      <c r="BR64" s="5"/>
      <c r="BS64" s="8">
        <f t="shared" si="22"/>
        <v>0</v>
      </c>
      <c r="BT64" s="5"/>
      <c r="BU64" s="8">
        <f t="shared" si="23"/>
        <v>0</v>
      </c>
      <c r="BV64" s="5"/>
      <c r="BW64" s="8">
        <f t="shared" si="24"/>
        <v>0</v>
      </c>
      <c r="BX64" s="5"/>
      <c r="BY64" s="8">
        <f t="shared" si="25"/>
        <v>0</v>
      </c>
      <c r="BZ64" s="5"/>
      <c r="CA64" s="8">
        <f t="shared" si="26"/>
        <v>0</v>
      </c>
      <c r="CB64" s="5"/>
      <c r="CC64" s="8">
        <f t="shared" si="27"/>
        <v>0</v>
      </c>
      <c r="CD64" s="5"/>
      <c r="CE64" s="8">
        <f t="shared" si="28"/>
        <v>0</v>
      </c>
      <c r="CF64" s="5"/>
      <c r="CG64" s="8">
        <f t="shared" si="29"/>
        <v>0</v>
      </c>
      <c r="CH64" s="5"/>
      <c r="CI64" s="8">
        <f t="shared" si="30"/>
        <v>0</v>
      </c>
      <c r="CJ64" s="8">
        <f t="shared" si="40"/>
        <v>287</v>
      </c>
      <c r="CK64" s="8">
        <f t="shared" si="41"/>
        <v>344400</v>
      </c>
      <c r="CL64" s="128"/>
      <c r="CM64" s="128"/>
      <c r="CN64" s="128"/>
      <c r="CO64" s="128"/>
      <c r="CP64" s="128"/>
      <c r="CQ64" s="128"/>
    </row>
    <row r="65" spans="1:95" ht="15" customHeight="1">
      <c r="A65" s="153">
        <v>50</v>
      </c>
      <c r="B65" s="871" t="s">
        <v>214</v>
      </c>
      <c r="C65" s="872"/>
      <c r="D65" s="872"/>
      <c r="E65" s="873"/>
      <c r="F65" s="78" t="s">
        <v>210</v>
      </c>
      <c r="G65" s="78">
        <v>5300</v>
      </c>
      <c r="H65" s="5"/>
      <c r="I65" s="8">
        <f t="shared" si="31"/>
        <v>0</v>
      </c>
      <c r="J65" s="5"/>
      <c r="K65" s="8">
        <f t="shared" si="32"/>
        <v>0</v>
      </c>
      <c r="L65" s="5"/>
      <c r="M65" s="8">
        <f t="shared" si="33"/>
        <v>0</v>
      </c>
      <c r="N65" s="5"/>
      <c r="O65" s="8">
        <f t="shared" si="34"/>
        <v>0</v>
      </c>
      <c r="P65" s="5"/>
      <c r="Q65" s="8">
        <f t="shared" si="35"/>
        <v>0</v>
      </c>
      <c r="R65" s="5"/>
      <c r="S65" s="8">
        <f t="shared" si="36"/>
        <v>0</v>
      </c>
      <c r="T65" s="5"/>
      <c r="U65" s="8">
        <f t="shared" si="37"/>
        <v>0</v>
      </c>
      <c r="V65" s="5"/>
      <c r="W65" s="8">
        <f t="shared" si="38"/>
        <v>0</v>
      </c>
      <c r="X65" s="5"/>
      <c r="Y65" s="8">
        <f t="shared" si="39"/>
        <v>0</v>
      </c>
      <c r="Z65" s="5"/>
      <c r="AA65" s="8">
        <f t="shared" si="0"/>
        <v>0</v>
      </c>
      <c r="AB65" s="5"/>
      <c r="AC65" s="8">
        <f t="shared" si="1"/>
        <v>0</v>
      </c>
      <c r="AD65" s="5"/>
      <c r="AE65" s="8">
        <f t="shared" si="2"/>
        <v>0</v>
      </c>
      <c r="AF65" s="5"/>
      <c r="AG65" s="8">
        <f t="shared" si="3"/>
        <v>0</v>
      </c>
      <c r="AH65" s="5"/>
      <c r="AI65" s="8">
        <f t="shared" si="4"/>
        <v>0</v>
      </c>
      <c r="AJ65" s="5"/>
      <c r="AK65" s="8">
        <f t="shared" si="5"/>
        <v>0</v>
      </c>
      <c r="AL65" s="5"/>
      <c r="AM65" s="8">
        <f t="shared" si="6"/>
        <v>0</v>
      </c>
      <c r="AN65" s="5"/>
      <c r="AO65" s="8">
        <f t="shared" si="7"/>
        <v>0</v>
      </c>
      <c r="AP65" s="5"/>
      <c r="AQ65" s="8">
        <f t="shared" si="8"/>
        <v>0</v>
      </c>
      <c r="AR65" s="5"/>
      <c r="AS65" s="8">
        <f t="shared" si="9"/>
        <v>0</v>
      </c>
      <c r="AT65" s="5"/>
      <c r="AU65" s="8">
        <f t="shared" si="10"/>
        <v>0</v>
      </c>
      <c r="AV65" s="5"/>
      <c r="AW65" s="8">
        <f t="shared" si="11"/>
        <v>0</v>
      </c>
      <c r="AX65" s="5"/>
      <c r="AY65" s="8">
        <f t="shared" si="12"/>
        <v>0</v>
      </c>
      <c r="AZ65" s="5"/>
      <c r="BA65" s="8">
        <f t="shared" si="13"/>
        <v>0</v>
      </c>
      <c r="BB65" s="5"/>
      <c r="BC65" s="8">
        <f t="shared" si="14"/>
        <v>0</v>
      </c>
      <c r="BD65" s="5"/>
      <c r="BE65" s="8">
        <f t="shared" si="15"/>
        <v>0</v>
      </c>
      <c r="BF65" s="5"/>
      <c r="BG65" s="8">
        <f t="shared" si="16"/>
        <v>0</v>
      </c>
      <c r="BH65" s="5"/>
      <c r="BI65" s="8">
        <f t="shared" si="17"/>
        <v>0</v>
      </c>
      <c r="BJ65" s="5"/>
      <c r="BK65" s="8">
        <f t="shared" si="18"/>
        <v>0</v>
      </c>
      <c r="BL65" s="5"/>
      <c r="BM65" s="8">
        <f t="shared" si="19"/>
        <v>0</v>
      </c>
      <c r="BN65" s="5"/>
      <c r="BO65" s="8">
        <f t="shared" si="20"/>
        <v>0</v>
      </c>
      <c r="BP65" s="5"/>
      <c r="BQ65" s="8">
        <f t="shared" si="21"/>
        <v>0</v>
      </c>
      <c r="BR65" s="5"/>
      <c r="BS65" s="8">
        <f t="shared" si="22"/>
        <v>0</v>
      </c>
      <c r="BT65" s="5"/>
      <c r="BU65" s="8">
        <f t="shared" si="23"/>
        <v>0</v>
      </c>
      <c r="BV65" s="5"/>
      <c r="BW65" s="8">
        <f t="shared" si="24"/>
        <v>0</v>
      </c>
      <c r="BX65" s="5"/>
      <c r="BY65" s="8">
        <f t="shared" si="25"/>
        <v>0</v>
      </c>
      <c r="BZ65" s="5"/>
      <c r="CA65" s="8">
        <f t="shared" si="26"/>
        <v>0</v>
      </c>
      <c r="CB65" s="5"/>
      <c r="CC65" s="8">
        <f t="shared" si="27"/>
        <v>0</v>
      </c>
      <c r="CD65" s="5"/>
      <c r="CE65" s="8">
        <f t="shared" si="28"/>
        <v>0</v>
      </c>
      <c r="CF65" s="5"/>
      <c r="CG65" s="8">
        <f t="shared" si="29"/>
        <v>0</v>
      </c>
      <c r="CH65" s="5"/>
      <c r="CI65" s="8">
        <f t="shared" si="30"/>
        <v>0</v>
      </c>
      <c r="CJ65" s="8">
        <f t="shared" si="40"/>
        <v>0</v>
      </c>
      <c r="CK65" s="8">
        <f t="shared" si="41"/>
        <v>0</v>
      </c>
      <c r="CL65" s="128"/>
      <c r="CM65" s="128"/>
      <c r="CN65" s="128"/>
      <c r="CO65" s="128"/>
      <c r="CP65" s="128"/>
      <c r="CQ65" s="128"/>
    </row>
    <row r="66" spans="1:95" ht="15" customHeight="1">
      <c r="A66" s="153">
        <v>51</v>
      </c>
      <c r="B66" s="871" t="s">
        <v>334</v>
      </c>
      <c r="C66" s="872"/>
      <c r="D66" s="872"/>
      <c r="E66" s="873"/>
      <c r="F66" s="78" t="s">
        <v>41</v>
      </c>
      <c r="G66" s="78">
        <v>60</v>
      </c>
      <c r="H66" s="5"/>
      <c r="I66" s="8">
        <f t="shared" si="31"/>
        <v>0</v>
      </c>
      <c r="J66" s="5"/>
      <c r="K66" s="8">
        <f t="shared" si="32"/>
        <v>0</v>
      </c>
      <c r="L66" s="5"/>
      <c r="M66" s="8">
        <f t="shared" si="33"/>
        <v>0</v>
      </c>
      <c r="N66" s="5"/>
      <c r="O66" s="8">
        <f t="shared" si="34"/>
        <v>0</v>
      </c>
      <c r="P66" s="5"/>
      <c r="Q66" s="8">
        <f t="shared" si="35"/>
        <v>0</v>
      </c>
      <c r="R66" s="5"/>
      <c r="S66" s="8">
        <f t="shared" si="36"/>
        <v>0</v>
      </c>
      <c r="T66" s="5"/>
      <c r="U66" s="8">
        <f t="shared" si="37"/>
        <v>0</v>
      </c>
      <c r="V66" s="5"/>
      <c r="W66" s="8">
        <f t="shared" si="38"/>
        <v>0</v>
      </c>
      <c r="X66" s="5"/>
      <c r="Y66" s="8">
        <f t="shared" si="39"/>
        <v>0</v>
      </c>
      <c r="Z66" s="5"/>
      <c r="AA66" s="8">
        <f t="shared" si="0"/>
        <v>0</v>
      </c>
      <c r="AB66" s="5"/>
      <c r="AC66" s="8">
        <f t="shared" si="1"/>
        <v>0</v>
      </c>
      <c r="AD66" s="5"/>
      <c r="AE66" s="8">
        <f t="shared" si="2"/>
        <v>0</v>
      </c>
      <c r="AF66" s="5"/>
      <c r="AG66" s="8">
        <f t="shared" si="3"/>
        <v>0</v>
      </c>
      <c r="AH66" s="5"/>
      <c r="AI66" s="8">
        <f t="shared" si="4"/>
        <v>0</v>
      </c>
      <c r="AJ66" s="5"/>
      <c r="AK66" s="8">
        <f t="shared" si="5"/>
        <v>0</v>
      </c>
      <c r="AL66" s="5"/>
      <c r="AM66" s="8">
        <f t="shared" si="6"/>
        <v>0</v>
      </c>
      <c r="AN66" s="5"/>
      <c r="AO66" s="8">
        <f t="shared" si="7"/>
        <v>0</v>
      </c>
      <c r="AP66" s="5"/>
      <c r="AQ66" s="8">
        <f t="shared" si="8"/>
        <v>0</v>
      </c>
      <c r="AR66" s="5"/>
      <c r="AS66" s="8">
        <f t="shared" si="9"/>
        <v>0</v>
      </c>
      <c r="AT66" s="5"/>
      <c r="AU66" s="8">
        <f t="shared" si="10"/>
        <v>0</v>
      </c>
      <c r="AV66" s="5"/>
      <c r="AW66" s="8">
        <f t="shared" si="11"/>
        <v>0</v>
      </c>
      <c r="AX66" s="5"/>
      <c r="AY66" s="8">
        <f t="shared" si="12"/>
        <v>0</v>
      </c>
      <c r="AZ66" s="5"/>
      <c r="BA66" s="8">
        <f t="shared" si="13"/>
        <v>0</v>
      </c>
      <c r="BB66" s="5"/>
      <c r="BC66" s="8">
        <f t="shared" si="14"/>
        <v>0</v>
      </c>
      <c r="BD66" s="5"/>
      <c r="BE66" s="8">
        <f t="shared" si="15"/>
        <v>0</v>
      </c>
      <c r="BF66" s="5"/>
      <c r="BG66" s="8">
        <f t="shared" si="16"/>
        <v>0</v>
      </c>
      <c r="BH66" s="5"/>
      <c r="BI66" s="8">
        <f t="shared" si="17"/>
        <v>0</v>
      </c>
      <c r="BJ66" s="5"/>
      <c r="BK66" s="8">
        <f t="shared" si="18"/>
        <v>0</v>
      </c>
      <c r="BL66" s="5"/>
      <c r="BM66" s="8">
        <f t="shared" si="19"/>
        <v>0</v>
      </c>
      <c r="BN66" s="5"/>
      <c r="BO66" s="8">
        <f t="shared" si="20"/>
        <v>0</v>
      </c>
      <c r="BP66" s="5"/>
      <c r="BQ66" s="8">
        <f t="shared" si="21"/>
        <v>0</v>
      </c>
      <c r="BR66" s="5"/>
      <c r="BS66" s="8">
        <f t="shared" si="22"/>
        <v>0</v>
      </c>
      <c r="BT66" s="5"/>
      <c r="BU66" s="8">
        <f t="shared" si="23"/>
        <v>0</v>
      </c>
      <c r="BV66" s="5"/>
      <c r="BW66" s="8">
        <f t="shared" si="24"/>
        <v>0</v>
      </c>
      <c r="BX66" s="5"/>
      <c r="BY66" s="8">
        <f t="shared" si="25"/>
        <v>0</v>
      </c>
      <c r="BZ66" s="5"/>
      <c r="CA66" s="8">
        <f t="shared" si="26"/>
        <v>0</v>
      </c>
      <c r="CB66" s="5"/>
      <c r="CC66" s="8">
        <f t="shared" si="27"/>
        <v>0</v>
      </c>
      <c r="CD66" s="5"/>
      <c r="CE66" s="8">
        <f t="shared" si="28"/>
        <v>0</v>
      </c>
      <c r="CF66" s="5"/>
      <c r="CG66" s="8">
        <f t="shared" si="29"/>
        <v>0</v>
      </c>
      <c r="CH66" s="5"/>
      <c r="CI66" s="8">
        <f t="shared" si="30"/>
        <v>0</v>
      </c>
      <c r="CJ66" s="8">
        <f t="shared" si="40"/>
        <v>0</v>
      </c>
      <c r="CK66" s="8">
        <f t="shared" si="41"/>
        <v>0</v>
      </c>
      <c r="CL66" s="128"/>
      <c r="CM66" s="128"/>
      <c r="CN66" s="128"/>
      <c r="CO66" s="128"/>
      <c r="CP66" s="128"/>
      <c r="CQ66" s="128"/>
    </row>
    <row r="67" spans="1:95" ht="15" customHeight="1">
      <c r="A67" s="153">
        <v>52</v>
      </c>
      <c r="B67" s="874" t="s">
        <v>183</v>
      </c>
      <c r="C67" s="875"/>
      <c r="D67" s="875"/>
      <c r="E67" s="876"/>
      <c r="F67" s="78" t="s">
        <v>17</v>
      </c>
      <c r="G67" s="78">
        <v>5500</v>
      </c>
      <c r="H67" s="5"/>
      <c r="I67" s="8">
        <f t="shared" si="31"/>
        <v>0</v>
      </c>
      <c r="J67" s="5"/>
      <c r="K67" s="8">
        <f t="shared" si="32"/>
        <v>0</v>
      </c>
      <c r="L67" s="5"/>
      <c r="M67" s="8">
        <f t="shared" si="33"/>
        <v>0</v>
      </c>
      <c r="N67" s="5"/>
      <c r="O67" s="8">
        <f t="shared" si="34"/>
        <v>0</v>
      </c>
      <c r="P67" s="5"/>
      <c r="Q67" s="8">
        <f t="shared" si="35"/>
        <v>0</v>
      </c>
      <c r="R67" s="5"/>
      <c r="S67" s="8">
        <f t="shared" si="36"/>
        <v>0</v>
      </c>
      <c r="T67" s="5"/>
      <c r="U67" s="8">
        <f t="shared" si="37"/>
        <v>0</v>
      </c>
      <c r="V67" s="5"/>
      <c r="W67" s="8">
        <f t="shared" si="38"/>
        <v>0</v>
      </c>
      <c r="X67" s="5"/>
      <c r="Y67" s="8">
        <f t="shared" si="39"/>
        <v>0</v>
      </c>
      <c r="Z67" s="5"/>
      <c r="AA67" s="8">
        <f t="shared" si="0"/>
        <v>0</v>
      </c>
      <c r="AB67" s="5"/>
      <c r="AC67" s="8">
        <f t="shared" si="1"/>
        <v>0</v>
      </c>
      <c r="AD67" s="5"/>
      <c r="AE67" s="8">
        <f t="shared" si="2"/>
        <v>0</v>
      </c>
      <c r="AF67" s="5"/>
      <c r="AG67" s="8">
        <f t="shared" si="3"/>
        <v>0</v>
      </c>
      <c r="AH67" s="5"/>
      <c r="AI67" s="8">
        <f t="shared" si="4"/>
        <v>0</v>
      </c>
      <c r="AJ67" s="5"/>
      <c r="AK67" s="8">
        <f t="shared" si="5"/>
        <v>0</v>
      </c>
      <c r="AL67" s="5"/>
      <c r="AM67" s="8">
        <f t="shared" si="6"/>
        <v>0</v>
      </c>
      <c r="AN67" s="5"/>
      <c r="AO67" s="8">
        <f t="shared" si="7"/>
        <v>0</v>
      </c>
      <c r="AP67" s="5"/>
      <c r="AQ67" s="8">
        <f t="shared" si="8"/>
        <v>0</v>
      </c>
      <c r="AR67" s="5"/>
      <c r="AS67" s="8">
        <f t="shared" si="9"/>
        <v>0</v>
      </c>
      <c r="AT67" s="5"/>
      <c r="AU67" s="8">
        <f t="shared" si="10"/>
        <v>0</v>
      </c>
      <c r="AV67" s="5"/>
      <c r="AW67" s="8">
        <f t="shared" si="11"/>
        <v>0</v>
      </c>
      <c r="AX67" s="5"/>
      <c r="AY67" s="8">
        <f t="shared" si="12"/>
        <v>0</v>
      </c>
      <c r="AZ67" s="5"/>
      <c r="BA67" s="8">
        <f t="shared" si="13"/>
        <v>0</v>
      </c>
      <c r="BB67" s="5"/>
      <c r="BC67" s="8">
        <f t="shared" si="14"/>
        <v>0</v>
      </c>
      <c r="BD67" s="5"/>
      <c r="BE67" s="8">
        <f t="shared" si="15"/>
        <v>0</v>
      </c>
      <c r="BF67" s="5"/>
      <c r="BG67" s="8">
        <f t="shared" si="16"/>
        <v>0</v>
      </c>
      <c r="BH67" s="5"/>
      <c r="BI67" s="8">
        <f t="shared" si="17"/>
        <v>0</v>
      </c>
      <c r="BJ67" s="5"/>
      <c r="BK67" s="8">
        <f t="shared" si="18"/>
        <v>0</v>
      </c>
      <c r="BL67" s="5"/>
      <c r="BM67" s="8">
        <f t="shared" si="19"/>
        <v>0</v>
      </c>
      <c r="BN67" s="5"/>
      <c r="BO67" s="8">
        <f t="shared" si="20"/>
        <v>0</v>
      </c>
      <c r="BP67" s="5"/>
      <c r="BQ67" s="8">
        <f t="shared" si="21"/>
        <v>0</v>
      </c>
      <c r="BR67" s="5"/>
      <c r="BS67" s="8">
        <f t="shared" si="22"/>
        <v>0</v>
      </c>
      <c r="BT67" s="5"/>
      <c r="BU67" s="8">
        <f t="shared" si="23"/>
        <v>0</v>
      </c>
      <c r="BV67" s="5"/>
      <c r="BW67" s="8">
        <f t="shared" si="24"/>
        <v>0</v>
      </c>
      <c r="BX67" s="5"/>
      <c r="BY67" s="8">
        <f t="shared" si="25"/>
        <v>0</v>
      </c>
      <c r="BZ67" s="5"/>
      <c r="CA67" s="8">
        <f t="shared" si="26"/>
        <v>0</v>
      </c>
      <c r="CB67" s="5"/>
      <c r="CC67" s="8">
        <f t="shared" si="27"/>
        <v>0</v>
      </c>
      <c r="CD67" s="5"/>
      <c r="CE67" s="8">
        <f t="shared" si="28"/>
        <v>0</v>
      </c>
      <c r="CF67" s="5"/>
      <c r="CG67" s="8">
        <f t="shared" si="29"/>
        <v>0</v>
      </c>
      <c r="CH67" s="5"/>
      <c r="CI67" s="8">
        <f t="shared" si="30"/>
        <v>0</v>
      </c>
      <c r="CJ67" s="8">
        <f t="shared" si="40"/>
        <v>0</v>
      </c>
      <c r="CK67" s="8">
        <f>I67+K67+M67+O67+Q68+S67+U67+W67+Y67+AA67+AC67+AE67+AG67+AI67+AK67+AM67+AO67+AQ67+AS67+AU67+AW67+AY67+BA67+BC67+BE67+BG67+BI67+BK67+BM67+BO67+BQ67+BS67+BU67+BW67+BY67+CA67+CC67+CE67+CG67+CI67</f>
        <v>0</v>
      </c>
      <c r="CL67" s="401"/>
      <c r="CM67" s="401"/>
      <c r="CN67" s="128"/>
      <c r="CO67" s="128"/>
      <c r="CP67" s="128"/>
      <c r="CQ67" s="128"/>
    </row>
    <row r="68" spans="1:95" s="296" customFormat="1" ht="17.25" customHeight="1" thickBot="1">
      <c r="A68" s="289">
        <v>53</v>
      </c>
      <c r="B68" s="982" t="s">
        <v>31</v>
      </c>
      <c r="C68" s="983"/>
      <c r="D68" s="983"/>
      <c r="E68" s="984"/>
      <c r="F68" s="504" t="s">
        <v>32</v>
      </c>
      <c r="G68" s="167"/>
      <c r="H68" s="5"/>
      <c r="I68" s="8">
        <v>40000</v>
      </c>
      <c r="J68" s="5"/>
      <c r="K68" s="8">
        <f t="shared" si="32"/>
        <v>0</v>
      </c>
      <c r="L68" s="5"/>
      <c r="M68" s="8">
        <v>9000</v>
      </c>
      <c r="N68" s="5"/>
      <c r="O68" s="8">
        <v>60000</v>
      </c>
      <c r="P68" s="5"/>
      <c r="Q68" s="8"/>
      <c r="R68" s="5"/>
      <c r="S68" s="8">
        <v>15000</v>
      </c>
      <c r="T68" s="5"/>
      <c r="U68" s="8">
        <f t="shared" si="37"/>
        <v>0</v>
      </c>
      <c r="V68" s="5"/>
      <c r="W68" s="8">
        <f t="shared" si="38"/>
        <v>0</v>
      </c>
      <c r="X68" s="5"/>
      <c r="Y68" s="8">
        <f t="shared" si="39"/>
        <v>0</v>
      </c>
      <c r="Z68" s="5"/>
      <c r="AA68" s="8">
        <v>50000</v>
      </c>
      <c r="AB68" s="5"/>
      <c r="AC68" s="8">
        <f t="shared" si="1"/>
        <v>0</v>
      </c>
      <c r="AD68" s="5"/>
      <c r="AE68" s="8">
        <f t="shared" si="2"/>
        <v>0</v>
      </c>
      <c r="AF68" s="5"/>
      <c r="AG68" s="655">
        <f>21000</f>
        <v>21000</v>
      </c>
      <c r="AH68" s="5"/>
      <c r="AI68" s="8">
        <f t="shared" si="4"/>
        <v>0</v>
      </c>
      <c r="AJ68" s="5"/>
      <c r="AK68" s="8">
        <v>30000</v>
      </c>
      <c r="AL68" s="5"/>
      <c r="AM68" s="8">
        <f>60000</f>
        <v>60000</v>
      </c>
      <c r="AN68" s="5"/>
      <c r="AO68" s="8">
        <f t="shared" si="7"/>
        <v>0</v>
      </c>
      <c r="AP68" s="5"/>
      <c r="AQ68" s="8">
        <f t="shared" si="8"/>
        <v>0</v>
      </c>
      <c r="AR68" s="5"/>
      <c r="AS68" s="8">
        <f t="shared" si="9"/>
        <v>0</v>
      </c>
      <c r="AT68" s="5"/>
      <c r="AU68" s="8">
        <f t="shared" si="10"/>
        <v>0</v>
      </c>
      <c r="AV68" s="5"/>
      <c r="AW68" s="8">
        <v>4000</v>
      </c>
      <c r="AX68" s="5"/>
      <c r="AY68" s="8">
        <f t="shared" si="12"/>
        <v>0</v>
      </c>
      <c r="AZ68" s="5"/>
      <c r="BA68" s="8">
        <f t="shared" si="13"/>
        <v>0</v>
      </c>
      <c r="BB68" s="5"/>
      <c r="BC68" s="8">
        <f t="shared" si="14"/>
        <v>0</v>
      </c>
      <c r="BD68" s="5"/>
      <c r="BE68" s="8">
        <v>15000</v>
      </c>
      <c r="BF68" s="5"/>
      <c r="BG68" s="8">
        <f t="shared" si="16"/>
        <v>0</v>
      </c>
      <c r="BH68" s="5"/>
      <c r="BI68" s="8">
        <f t="shared" si="17"/>
        <v>0</v>
      </c>
      <c r="BJ68" s="5"/>
      <c r="BK68" s="8">
        <f t="shared" si="18"/>
        <v>0</v>
      </c>
      <c r="BL68" s="5"/>
      <c r="BM68" s="8">
        <f t="shared" si="19"/>
        <v>0</v>
      </c>
      <c r="BN68" s="5"/>
      <c r="BO68" s="8">
        <f t="shared" si="20"/>
        <v>0</v>
      </c>
      <c r="BP68" s="5"/>
      <c r="BQ68" s="8">
        <f t="shared" si="21"/>
        <v>0</v>
      </c>
      <c r="BR68" s="5"/>
      <c r="BS68" s="8">
        <f t="shared" si="22"/>
        <v>0</v>
      </c>
      <c r="BT68" s="5"/>
      <c r="BU68" s="8">
        <f t="shared" si="23"/>
        <v>0</v>
      </c>
      <c r="BV68" s="5"/>
      <c r="BW68" s="8">
        <f t="shared" si="24"/>
        <v>0</v>
      </c>
      <c r="BX68" s="5"/>
      <c r="BY68" s="8">
        <f t="shared" si="25"/>
        <v>0</v>
      </c>
      <c r="BZ68" s="5"/>
      <c r="CA68" s="8">
        <f t="shared" si="26"/>
        <v>0</v>
      </c>
      <c r="CB68" s="5"/>
      <c r="CC68" s="8">
        <f t="shared" si="27"/>
        <v>0</v>
      </c>
      <c r="CD68" s="5"/>
      <c r="CE68" s="8"/>
      <c r="CF68" s="5"/>
      <c r="CG68" s="8">
        <f t="shared" si="29"/>
        <v>0</v>
      </c>
      <c r="CH68" s="5"/>
      <c r="CI68" s="8">
        <v>10000</v>
      </c>
      <c r="CJ68" s="8">
        <f t="shared" si="40"/>
        <v>0</v>
      </c>
      <c r="CK68" s="8">
        <f>I68+K68+M68+O68+Q69+S68+U68+W68+Y68+AA68+AC68+AE68+AG68+AI68+AK68+AM68+AO68+AQ68+AS68+AU68+AW68+AY68+BA68+BC68+BE68+BG68+BI68+BK68+BM68+BO68+BQ68+BS68+BU68+BW68+BY68+CA68+CC68+CE68+CG68+CI68</f>
        <v>423400</v>
      </c>
      <c r="CL68" s="402"/>
      <c r="CM68" s="402"/>
      <c r="CN68" s="298"/>
      <c r="CO68" s="298"/>
      <c r="CP68" s="298"/>
      <c r="CQ68" s="298"/>
    </row>
    <row r="69" spans="1:91" s="296" customFormat="1" ht="16.5" customHeight="1" thickBot="1">
      <c r="A69" s="592">
        <v>54</v>
      </c>
      <c r="B69" s="915" t="s">
        <v>151</v>
      </c>
      <c r="C69" s="916"/>
      <c r="D69" s="916"/>
      <c r="E69" s="917"/>
      <c r="F69" s="586"/>
      <c r="G69" s="587"/>
      <c r="H69" s="576"/>
      <c r="I69" s="578">
        <f>SUM(I13:I68)</f>
        <v>543100</v>
      </c>
      <c r="J69" s="578"/>
      <c r="K69" s="578">
        <f>SUM(K13:K68)</f>
        <v>190930</v>
      </c>
      <c r="L69" s="578"/>
      <c r="M69" s="578">
        <f>SUM(M13:M68)</f>
        <v>252520</v>
      </c>
      <c r="N69" s="578"/>
      <c r="O69" s="578">
        <f>SUM(O13:O68)</f>
        <v>141350</v>
      </c>
      <c r="P69" s="578"/>
      <c r="Q69" s="578">
        <f>SUM(Q13:Q68)</f>
        <v>109400</v>
      </c>
      <c r="R69" s="578"/>
      <c r="S69" s="578">
        <f>SUM(S13:S68)</f>
        <v>450030</v>
      </c>
      <c r="T69" s="578"/>
      <c r="U69" s="578">
        <f>SUM(U13:U68)</f>
        <v>262660</v>
      </c>
      <c r="V69" s="578"/>
      <c r="W69" s="578">
        <f>SUM(W13:W68)</f>
        <v>320271</v>
      </c>
      <c r="X69" s="578"/>
      <c r="Y69" s="578">
        <f>SUM(Y13:Y68)</f>
        <v>375800</v>
      </c>
      <c r="Z69" s="578"/>
      <c r="AA69" s="578">
        <f>SUM(AA13:AA68)</f>
        <v>237987</v>
      </c>
      <c r="AB69" s="578"/>
      <c r="AC69" s="578">
        <f>SUM(AC13:AC68)</f>
        <v>318396</v>
      </c>
      <c r="AD69" s="578"/>
      <c r="AE69" s="578">
        <f>SUM(AE13:AE68)</f>
        <v>145000</v>
      </c>
      <c r="AF69" s="578"/>
      <c r="AG69" s="578">
        <f>SUM(AG13:AG68)</f>
        <v>46200</v>
      </c>
      <c r="AH69" s="578"/>
      <c r="AI69" s="578">
        <f>SUM(AI13:AI68)</f>
        <v>118850</v>
      </c>
      <c r="AJ69" s="578"/>
      <c r="AK69" s="578">
        <f>SUM(AK13:AK68)</f>
        <v>135000</v>
      </c>
      <c r="AL69" s="578"/>
      <c r="AM69" s="578">
        <f>SUM(AM13:AM68)</f>
        <v>199500</v>
      </c>
      <c r="AN69" s="578"/>
      <c r="AO69" s="578">
        <f>SUM(AO13:AO68)</f>
        <v>272135</v>
      </c>
      <c r="AP69" s="578"/>
      <c r="AQ69" s="578">
        <f>SUM(AQ13:AQ68)</f>
        <v>166700</v>
      </c>
      <c r="AR69" s="578"/>
      <c r="AS69" s="578">
        <f>SUM(AS13:AS68)</f>
        <v>0</v>
      </c>
      <c r="AT69" s="576"/>
      <c r="AU69" s="578">
        <f>SUM(AU13:AU68)</f>
        <v>281458</v>
      </c>
      <c r="AV69" s="576"/>
      <c r="AW69" s="578">
        <f>SUM(AW13:AW68)</f>
        <v>136189</v>
      </c>
      <c r="AX69" s="579"/>
      <c r="AY69" s="578">
        <f>SUM(AY13:AY68)</f>
        <v>144198</v>
      </c>
      <c r="AZ69" s="576"/>
      <c r="BA69" s="578">
        <f>SUM(BA13:BA68)</f>
        <v>102600</v>
      </c>
      <c r="BB69" s="576"/>
      <c r="BC69" s="578">
        <f>SUM(BC13:BC68)</f>
        <v>138000</v>
      </c>
      <c r="BD69" s="576"/>
      <c r="BE69" s="578">
        <f>SUM(BE13:BE68)</f>
        <v>75000</v>
      </c>
      <c r="BF69" s="576"/>
      <c r="BG69" s="578">
        <f>SUM(BG13:BG68)</f>
        <v>435500</v>
      </c>
      <c r="BH69" s="576"/>
      <c r="BI69" s="578">
        <f>SUM(BI13:BI68)</f>
        <v>215600</v>
      </c>
      <c r="BJ69" s="576"/>
      <c r="BK69" s="578">
        <f>SUM(BK13:BK68)</f>
        <v>233000</v>
      </c>
      <c r="BL69" s="576"/>
      <c r="BM69" s="578">
        <f>SUM(BM13:BM68)</f>
        <v>90000</v>
      </c>
      <c r="BN69" s="579"/>
      <c r="BO69" s="578">
        <f>SUM(BO13:BO68)</f>
        <v>694274</v>
      </c>
      <c r="BP69" s="593"/>
      <c r="BQ69" s="578">
        <f>SUM(BQ13:BQ68)</f>
        <v>0</v>
      </c>
      <c r="BR69" s="593"/>
      <c r="BS69" s="578">
        <f>SUM(BS13:BS68)</f>
        <v>0</v>
      </c>
      <c r="BT69" s="593"/>
      <c r="BU69" s="578">
        <f>SUM(BU13:BU68)</f>
        <v>57032</v>
      </c>
      <c r="BV69" s="593"/>
      <c r="BW69" s="578">
        <f>SUM(BW13:BW68)</f>
        <v>0</v>
      </c>
      <c r="BX69" s="593"/>
      <c r="BY69" s="578">
        <f>SUM(BY13:BY68)</f>
        <v>0</v>
      </c>
      <c r="BZ69" s="593"/>
      <c r="CA69" s="578">
        <f>SUM(CA13:CA68)</f>
        <v>0</v>
      </c>
      <c r="CB69" s="593"/>
      <c r="CC69" s="578">
        <f>SUM(CC13:CC68)</f>
        <v>0</v>
      </c>
      <c r="CD69" s="593"/>
      <c r="CE69" s="578">
        <f>SUM(CE13:CE68)</f>
        <v>129000</v>
      </c>
      <c r="CF69" s="593"/>
      <c r="CG69" s="578">
        <f>SUM(CG13:CG68)</f>
        <v>0</v>
      </c>
      <c r="CH69" s="593"/>
      <c r="CI69" s="578">
        <f>SUM(CI13:CI68)</f>
        <v>10000</v>
      </c>
      <c r="CJ69" s="565">
        <f t="shared" si="40"/>
        <v>0</v>
      </c>
      <c r="CK69" s="580">
        <f>I69+K69+M69+O69+Q69+S69+U69+W69+Y69+AA69+AC69+AE69+AG69+AI69+AK69+AM69+AO69+AQ69+AS69+AU69+AW69+AY69+BA69+BC69+BE69+BG69+BI69+BK69+BM69+BO69+BQ69+BS69+BU69+BW69+BY69+CA69+CC69+CE69+CG69+CI68</f>
        <v>7027680</v>
      </c>
      <c r="CL69" s="594"/>
      <c r="CM69" s="594"/>
    </row>
    <row r="70" spans="1:91" s="310" customFormat="1" ht="18" customHeight="1" thickBot="1">
      <c r="A70" s="357">
        <v>55</v>
      </c>
      <c r="B70" s="985" t="s">
        <v>236</v>
      </c>
      <c r="C70" s="985"/>
      <c r="D70" s="985"/>
      <c r="E70" s="986"/>
      <c r="F70" s="353" t="s">
        <v>32</v>
      </c>
      <c r="G70" s="358"/>
      <c r="H70" s="570"/>
      <c r="I70" s="655">
        <f>3320</f>
        <v>3320</v>
      </c>
      <c r="J70" s="570"/>
      <c r="K70" s="571"/>
      <c r="L70" s="570"/>
      <c r="M70" s="571"/>
      <c r="N70" s="570"/>
      <c r="O70" s="655">
        <f>24800*0+50185</f>
        <v>50185</v>
      </c>
      <c r="P70" s="570"/>
      <c r="Q70" s="637">
        <v>166830</v>
      </c>
      <c r="R70" s="570"/>
      <c r="S70" s="570">
        <v>121200</v>
      </c>
      <c r="T70" s="570"/>
      <c r="U70" s="570">
        <v>7170</v>
      </c>
      <c r="V70" s="570"/>
      <c r="W70" s="570">
        <v>48100</v>
      </c>
      <c r="X70" s="570"/>
      <c r="Y70" s="570">
        <v>83580</v>
      </c>
      <c r="Z70" s="570"/>
      <c r="AA70" s="358">
        <v>28640</v>
      </c>
      <c r="AB70" s="570"/>
      <c r="AC70" s="570"/>
      <c r="AD70" s="570"/>
      <c r="AE70" s="570"/>
      <c r="AF70" s="570"/>
      <c r="AG70" s="570">
        <f>65630*0+67100</f>
        <v>67100</v>
      </c>
      <c r="AH70" s="570"/>
      <c r="AI70" s="657">
        <f>14780*0+22100</f>
        <v>22100</v>
      </c>
      <c r="AJ70" s="570"/>
      <c r="AK70" s="570"/>
      <c r="AL70" s="570"/>
      <c r="AM70" s="570"/>
      <c r="AN70" s="570"/>
      <c r="AO70" s="657">
        <f>131980*0+139290</f>
        <v>139290</v>
      </c>
      <c r="AP70" s="570"/>
      <c r="AQ70" s="570"/>
      <c r="AR70" s="570"/>
      <c r="AS70" s="570">
        <v>114220</v>
      </c>
      <c r="AT70" s="570"/>
      <c r="AU70" s="570">
        <v>48310</v>
      </c>
      <c r="AV70" s="570"/>
      <c r="AW70" s="657">
        <f>85900*0+87360</f>
        <v>87360</v>
      </c>
      <c r="AX70" s="570"/>
      <c r="AY70" s="570">
        <v>17540</v>
      </c>
      <c r="AZ70" s="570"/>
      <c r="BA70" s="570">
        <v>14820</v>
      </c>
      <c r="BB70" s="570"/>
      <c r="BC70" s="570">
        <v>50045</v>
      </c>
      <c r="BD70" s="570"/>
      <c r="BE70" s="570">
        <f>4105</f>
        <v>4105</v>
      </c>
      <c r="BF70" s="570"/>
      <c r="BG70" s="570">
        <f>67260*0+84790</f>
        <v>84790</v>
      </c>
      <c r="BH70" s="570"/>
      <c r="BI70" s="570">
        <v>90570</v>
      </c>
      <c r="BJ70" s="570"/>
      <c r="BK70" s="657">
        <f>55780*0+57240</f>
        <v>57240</v>
      </c>
      <c r="BL70" s="570"/>
      <c r="BM70" s="657">
        <f>102500*0+103950</f>
        <v>103950</v>
      </c>
      <c r="BN70" s="589"/>
      <c r="BO70" s="589"/>
      <c r="BP70" s="355"/>
      <c r="BQ70" s="358">
        <v>2200</v>
      </c>
      <c r="BR70" s="355"/>
      <c r="BS70" s="355"/>
      <c r="BT70" s="355"/>
      <c r="BU70" s="358"/>
      <c r="BV70" s="355"/>
      <c r="BW70" s="355">
        <v>14445</v>
      </c>
      <c r="BX70" s="355"/>
      <c r="BY70" s="641">
        <v>9275</v>
      </c>
      <c r="BZ70" s="355"/>
      <c r="CA70" s="358">
        <v>14325</v>
      </c>
      <c r="CB70" s="355"/>
      <c r="CC70" s="358">
        <v>15285</v>
      </c>
      <c r="CD70" s="355"/>
      <c r="CE70" s="358"/>
      <c r="CF70" s="355"/>
      <c r="CG70" s="355"/>
      <c r="CH70" s="355"/>
      <c r="CI70" s="358">
        <v>4480</v>
      </c>
      <c r="CJ70" s="572">
        <f t="shared" si="40"/>
        <v>0</v>
      </c>
      <c r="CK70" s="572">
        <f>I70+K70+M70+O70+Q70+S70+U70+W70+Y70+AA70+AC70+AE70+AG70+AI70+AK70+AM70+AO70+AQ70+AS70+AU70+AW70+AY70+BA70+BC70+BE70+BG70+BI70+BK70+BM70+BO70+BQ70+BS70+BU70+BW70+BY70+CA70+CC70+CE70+CG70+CI70</f>
        <v>1470475</v>
      </c>
      <c r="CL70" s="30"/>
      <c r="CM70" s="30"/>
    </row>
    <row r="71" spans="1:89" s="47" customFormat="1" ht="18.75" customHeight="1" thickBot="1">
      <c r="A71" s="294">
        <v>56</v>
      </c>
      <c r="B71" s="884" t="s">
        <v>152</v>
      </c>
      <c r="C71" s="904"/>
      <c r="D71" s="904"/>
      <c r="E71" s="905"/>
      <c r="F71" s="370"/>
      <c r="G71" s="277"/>
      <c r="H71" s="341"/>
      <c r="I71" s="639">
        <f>SUM(I69:I70)</f>
        <v>546420</v>
      </c>
      <c r="J71" s="341"/>
      <c r="K71" s="639">
        <f>SUM(K69:K70)</f>
        <v>190930</v>
      </c>
      <c r="L71" s="341"/>
      <c r="M71" s="639">
        <f>SUM(M69:M70)</f>
        <v>252520</v>
      </c>
      <c r="N71" s="341"/>
      <c r="O71" s="639">
        <f>SUM(O69:O70)</f>
        <v>191535</v>
      </c>
      <c r="P71" s="341"/>
      <c r="Q71" s="639">
        <f>SUM(Q69:Q70)</f>
        <v>276230</v>
      </c>
      <c r="R71" s="341"/>
      <c r="S71" s="639">
        <f>SUM(S69:S70)</f>
        <v>571230</v>
      </c>
      <c r="T71" s="341"/>
      <c r="U71" s="639">
        <f>SUM(U69:U70)</f>
        <v>269830</v>
      </c>
      <c r="V71" s="341"/>
      <c r="W71" s="639">
        <f>SUM(W69:W70)</f>
        <v>368371</v>
      </c>
      <c r="X71" s="341"/>
      <c r="Y71" s="639">
        <f>SUM(Y69:Y70)</f>
        <v>459380</v>
      </c>
      <c r="Z71" s="341"/>
      <c r="AA71" s="639">
        <f>SUM(AA69:AA70)</f>
        <v>266627</v>
      </c>
      <c r="AB71" s="341"/>
      <c r="AC71" s="639">
        <f>SUM(AC69:AC70)</f>
        <v>318396</v>
      </c>
      <c r="AD71" s="341"/>
      <c r="AE71" s="639">
        <f>SUM(AE69:AE70)</f>
        <v>145000</v>
      </c>
      <c r="AF71" s="341"/>
      <c r="AG71" s="639">
        <f>SUM(AG69:AG70)</f>
        <v>113300</v>
      </c>
      <c r="AH71" s="341"/>
      <c r="AI71" s="639">
        <f>SUM(AI69:AI70)</f>
        <v>140950</v>
      </c>
      <c r="AJ71" s="341"/>
      <c r="AK71" s="639">
        <f>SUM(AK69:AK70)</f>
        <v>135000</v>
      </c>
      <c r="AL71" s="341"/>
      <c r="AM71" s="639">
        <f>SUM(AM69:AM70)</f>
        <v>199500</v>
      </c>
      <c r="AN71" s="341"/>
      <c r="AO71" s="639">
        <f>SUM(AO69:AO70)</f>
        <v>411425</v>
      </c>
      <c r="AP71" s="341"/>
      <c r="AQ71" s="639">
        <f>SUM(AQ69:AQ70)</f>
        <v>166700</v>
      </c>
      <c r="AR71" s="341"/>
      <c r="AS71" s="639">
        <f>SUM(AS69:AS70)</f>
        <v>114220</v>
      </c>
      <c r="AT71" s="341"/>
      <c r="AU71" s="639">
        <f>SUM(AU69:AU70)</f>
        <v>329768</v>
      </c>
      <c r="AV71" s="341"/>
      <c r="AW71" s="639">
        <f>SUM(AW69:AW70)</f>
        <v>223549</v>
      </c>
      <c r="AX71" s="341"/>
      <c r="AY71" s="639">
        <f>SUM(AY69:AY70)</f>
        <v>161738</v>
      </c>
      <c r="AZ71" s="341"/>
      <c r="BA71" s="639">
        <f>SUM(BA69:BA70)</f>
        <v>117420</v>
      </c>
      <c r="BB71" s="341"/>
      <c r="BC71" s="639">
        <f>SUM(BC69:BC70)</f>
        <v>188045</v>
      </c>
      <c r="BD71" s="341"/>
      <c r="BE71" s="639">
        <f>SUM(BE69:BE70)</f>
        <v>79105</v>
      </c>
      <c r="BF71" s="341"/>
      <c r="BG71" s="658">
        <f>SUM(BG69:BG70)</f>
        <v>520290</v>
      </c>
      <c r="BH71" s="341"/>
      <c r="BI71" s="639">
        <f>SUM(BI69:BI70)</f>
        <v>306170</v>
      </c>
      <c r="BJ71" s="341"/>
      <c r="BK71" s="639">
        <f>SUM(BK69:BK70)</f>
        <v>290240</v>
      </c>
      <c r="BL71" s="341"/>
      <c r="BM71" s="639">
        <f>SUM(BM69:BM70)</f>
        <v>193950</v>
      </c>
      <c r="BN71" s="342"/>
      <c r="BO71" s="639">
        <f>SUM(BO69:BO70)</f>
        <v>694274</v>
      </c>
      <c r="BP71" s="343"/>
      <c r="BQ71" s="639">
        <f>SUM(BQ69:BQ70)</f>
        <v>2200</v>
      </c>
      <c r="BR71" s="343"/>
      <c r="BS71" s="639">
        <f>SUM(BS69:BS70)</f>
        <v>0</v>
      </c>
      <c r="BT71" s="343"/>
      <c r="BU71" s="639">
        <f>SUM(BU69:BU70)</f>
        <v>57032</v>
      </c>
      <c r="BV71" s="343"/>
      <c r="BW71" s="639">
        <f>SUM(BW69:BW70)</f>
        <v>14445</v>
      </c>
      <c r="BX71" s="343"/>
      <c r="BY71" s="639">
        <f>SUM(BY69:BY70)</f>
        <v>9275</v>
      </c>
      <c r="BZ71" s="343"/>
      <c r="CA71" s="639">
        <f>SUM(CA69:CA70)</f>
        <v>14325</v>
      </c>
      <c r="CB71" s="343"/>
      <c r="CC71" s="639">
        <f>SUM(CC69:CC70)</f>
        <v>15285</v>
      </c>
      <c r="CD71" s="343"/>
      <c r="CE71" s="639">
        <f>SUM(CE69:CE70)</f>
        <v>129000</v>
      </c>
      <c r="CF71" s="343"/>
      <c r="CG71" s="639">
        <f>SUM(CG69:CG70)</f>
        <v>0</v>
      </c>
      <c r="CH71" s="343"/>
      <c r="CI71" s="640">
        <f>SUM(CI69:CI70)</f>
        <v>14480</v>
      </c>
      <c r="CJ71" s="585">
        <f t="shared" si="40"/>
        <v>0</v>
      </c>
      <c r="CK71" s="598">
        <f t="shared" si="41"/>
        <v>8498155</v>
      </c>
    </row>
    <row r="72" spans="5:95" ht="15.75" customHeight="1">
      <c r="E72" s="168"/>
      <c r="AD72" s="47"/>
      <c r="AE72" s="47"/>
      <c r="CK72" s="59"/>
      <c r="CL72" s="130"/>
      <c r="CM72" s="130"/>
      <c r="CN72" s="130"/>
      <c r="CO72" s="130"/>
      <c r="CP72" s="130"/>
      <c r="CQ72" s="130"/>
    </row>
    <row r="73" spans="2:5" ht="12.75">
      <c r="B73" s="824" t="s">
        <v>474</v>
      </c>
      <c r="C73" s="823"/>
      <c r="D73" s="823"/>
      <c r="E73" s="823"/>
    </row>
    <row r="75" spans="2:5" ht="12.75">
      <c r="B75" s="823" t="s">
        <v>436</v>
      </c>
      <c r="C75" s="823"/>
      <c r="D75" s="823"/>
      <c r="E75" s="823"/>
    </row>
    <row r="86" ht="15.75" customHeight="1">
      <c r="BX86" s="47"/>
    </row>
  </sheetData>
  <sheetProtection/>
  <mergeCells count="430">
    <mergeCell ref="CJ9:CK9"/>
    <mergeCell ref="CH9:CI9"/>
    <mergeCell ref="BT9:BU9"/>
    <mergeCell ref="BV9:BW9"/>
    <mergeCell ref="BX9:BY9"/>
    <mergeCell ref="BZ9:CA9"/>
    <mergeCell ref="CB9:CC9"/>
    <mergeCell ref="CF9:CG9"/>
    <mergeCell ref="CD9:CE9"/>
    <mergeCell ref="CF10:CG10"/>
    <mergeCell ref="BZ10:CA10"/>
    <mergeCell ref="BP9:BQ9"/>
    <mergeCell ref="BR9:BS9"/>
    <mergeCell ref="BT10:BU10"/>
    <mergeCell ref="BV10:BW10"/>
    <mergeCell ref="CB10:CC10"/>
    <mergeCell ref="CD10:CE10"/>
    <mergeCell ref="BX10:BY10"/>
    <mergeCell ref="BJ9:BK9"/>
    <mergeCell ref="BL9:BM9"/>
    <mergeCell ref="BN9:BO9"/>
    <mergeCell ref="BB9:BC9"/>
    <mergeCell ref="BD9:BE9"/>
    <mergeCell ref="BF9:BG9"/>
    <mergeCell ref="AN9:AO9"/>
    <mergeCell ref="BH9:BI9"/>
    <mergeCell ref="AX9:AY9"/>
    <mergeCell ref="AZ9:BA9"/>
    <mergeCell ref="AP9:AQ9"/>
    <mergeCell ref="AR9:AS9"/>
    <mergeCell ref="AT9:AU9"/>
    <mergeCell ref="AV9:AW9"/>
    <mergeCell ref="AJ9:AK9"/>
    <mergeCell ref="AL9:AM9"/>
    <mergeCell ref="AB9:AC9"/>
    <mergeCell ref="X9:Y9"/>
    <mergeCell ref="AF9:AG9"/>
    <mergeCell ref="AH10:AI10"/>
    <mergeCell ref="R9:S9"/>
    <mergeCell ref="T9:U9"/>
    <mergeCell ref="R10:S10"/>
    <mergeCell ref="AH9:AI9"/>
    <mergeCell ref="Z9:AA9"/>
    <mergeCell ref="T10:U10"/>
    <mergeCell ref="AD9:AE9"/>
    <mergeCell ref="V9:W9"/>
    <mergeCell ref="B23:E23"/>
    <mergeCell ref="J10:K10"/>
    <mergeCell ref="B22:E22"/>
    <mergeCell ref="B21:E21"/>
    <mergeCell ref="H10:I10"/>
    <mergeCell ref="B16:E16"/>
    <mergeCell ref="B15:E15"/>
    <mergeCell ref="B20:E20"/>
    <mergeCell ref="B17:E17"/>
    <mergeCell ref="B18:E18"/>
    <mergeCell ref="B30:E30"/>
    <mergeCell ref="B31:E31"/>
    <mergeCell ref="B29:E29"/>
    <mergeCell ref="B24:E24"/>
    <mergeCell ref="B28:E28"/>
    <mergeCell ref="B26:E26"/>
    <mergeCell ref="B25:E25"/>
    <mergeCell ref="B27:E27"/>
    <mergeCell ref="N10:O10"/>
    <mergeCell ref="P10:Q10"/>
    <mergeCell ref="P9:Q9"/>
    <mergeCell ref="L10:M10"/>
    <mergeCell ref="L9:M9"/>
    <mergeCell ref="N9:O9"/>
    <mergeCell ref="B19:E19"/>
    <mergeCell ref="CJ10:CJ11"/>
    <mergeCell ref="CK10:CK11"/>
    <mergeCell ref="B12:E12"/>
    <mergeCell ref="B14:E14"/>
    <mergeCell ref="B13:E13"/>
    <mergeCell ref="BN10:BO10"/>
    <mergeCell ref="BP10:BQ10"/>
    <mergeCell ref="BR10:BS10"/>
    <mergeCell ref="CH10:CI10"/>
    <mergeCell ref="BJ10:BK10"/>
    <mergeCell ref="BL10:BM10"/>
    <mergeCell ref="AR10:AS10"/>
    <mergeCell ref="AT10:AU10"/>
    <mergeCell ref="AV10:AW10"/>
    <mergeCell ref="BD10:BE10"/>
    <mergeCell ref="BB10:BC10"/>
    <mergeCell ref="AX10:AY10"/>
    <mergeCell ref="AZ10:BA10"/>
    <mergeCell ref="BH10:BI10"/>
    <mergeCell ref="AP10:AQ10"/>
    <mergeCell ref="AL10:AM10"/>
    <mergeCell ref="AN10:AO10"/>
    <mergeCell ref="BF10:BG10"/>
    <mergeCell ref="A8:G8"/>
    <mergeCell ref="G9:G11"/>
    <mergeCell ref="H9:I9"/>
    <mergeCell ref="J9:K9"/>
    <mergeCell ref="A9:A11"/>
    <mergeCell ref="B9:E11"/>
    <mergeCell ref="F9:F11"/>
    <mergeCell ref="B32:E32"/>
    <mergeCell ref="B33:E33"/>
    <mergeCell ref="B34:E34"/>
    <mergeCell ref="AJ10:AK10"/>
    <mergeCell ref="X10:Y10"/>
    <mergeCell ref="AB10:AC10"/>
    <mergeCell ref="AD10:AE10"/>
    <mergeCell ref="AF10:AG10"/>
    <mergeCell ref="Z10:AA10"/>
    <mergeCell ref="V10:W10"/>
    <mergeCell ref="B36:E36"/>
    <mergeCell ref="A39:E39"/>
    <mergeCell ref="B41:E41"/>
    <mergeCell ref="B35:E35"/>
    <mergeCell ref="B46:E46"/>
    <mergeCell ref="B44:E44"/>
    <mergeCell ref="B45:E45"/>
    <mergeCell ref="B37:E37"/>
    <mergeCell ref="B38:E38"/>
    <mergeCell ref="B43:E43"/>
    <mergeCell ref="B42:E42"/>
    <mergeCell ref="B40:E40"/>
    <mergeCell ref="B53:E53"/>
    <mergeCell ref="B54:E54"/>
    <mergeCell ref="B49:E49"/>
    <mergeCell ref="B47:E47"/>
    <mergeCell ref="B48:E48"/>
    <mergeCell ref="B59:E59"/>
    <mergeCell ref="B61:E61"/>
    <mergeCell ref="B63:E63"/>
    <mergeCell ref="B62:E62"/>
    <mergeCell ref="B70:E70"/>
    <mergeCell ref="B66:E66"/>
    <mergeCell ref="B50:E50"/>
    <mergeCell ref="B52:E52"/>
    <mergeCell ref="B58:E58"/>
    <mergeCell ref="B60:E60"/>
    <mergeCell ref="B55:E55"/>
    <mergeCell ref="B56:E56"/>
    <mergeCell ref="B57:E57"/>
    <mergeCell ref="A51:E51"/>
    <mergeCell ref="B64:E64"/>
    <mergeCell ref="B65:E65"/>
    <mergeCell ref="B69:E69"/>
    <mergeCell ref="B68:E68"/>
    <mergeCell ref="B67:E67"/>
    <mergeCell ref="B73:E73"/>
    <mergeCell ref="B75:E75"/>
    <mergeCell ref="H1:I1"/>
    <mergeCell ref="H2:I2"/>
    <mergeCell ref="H3:I3"/>
    <mergeCell ref="H4:I4"/>
    <mergeCell ref="H5:I5"/>
    <mergeCell ref="H6:I6"/>
    <mergeCell ref="H7:I7"/>
    <mergeCell ref="B71:E71"/>
    <mergeCell ref="J1:K1"/>
    <mergeCell ref="J2:K2"/>
    <mergeCell ref="J3:K3"/>
    <mergeCell ref="J4:K4"/>
    <mergeCell ref="J5:K5"/>
    <mergeCell ref="J6:K6"/>
    <mergeCell ref="J7:K7"/>
    <mergeCell ref="L1:M1"/>
    <mergeCell ref="L2:M2"/>
    <mergeCell ref="L3:M3"/>
    <mergeCell ref="L4:M4"/>
    <mergeCell ref="L5:M5"/>
    <mergeCell ref="L6:M6"/>
    <mergeCell ref="L7:M7"/>
    <mergeCell ref="N1:O1"/>
    <mergeCell ref="N2:O2"/>
    <mergeCell ref="N3:O3"/>
    <mergeCell ref="N4:O4"/>
    <mergeCell ref="N5:O5"/>
    <mergeCell ref="N6:O6"/>
    <mergeCell ref="N7:O7"/>
    <mergeCell ref="P1:Q1"/>
    <mergeCell ref="P2:Q2"/>
    <mergeCell ref="P3:Q3"/>
    <mergeCell ref="P4:Q4"/>
    <mergeCell ref="P5:Q5"/>
    <mergeCell ref="P6:Q6"/>
    <mergeCell ref="P7:Q7"/>
    <mergeCell ref="R1:S1"/>
    <mergeCell ref="R2:S2"/>
    <mergeCell ref="R3:S3"/>
    <mergeCell ref="R4:S4"/>
    <mergeCell ref="R5:S5"/>
    <mergeCell ref="R6:S6"/>
    <mergeCell ref="R7:S7"/>
    <mergeCell ref="T1:U1"/>
    <mergeCell ref="T2:U2"/>
    <mergeCell ref="T3:U3"/>
    <mergeCell ref="T4:U4"/>
    <mergeCell ref="T5:U5"/>
    <mergeCell ref="T6:U6"/>
    <mergeCell ref="T7:U7"/>
    <mergeCell ref="V1:W1"/>
    <mergeCell ref="V2:W2"/>
    <mergeCell ref="V3:W3"/>
    <mergeCell ref="V4:W4"/>
    <mergeCell ref="V5:W5"/>
    <mergeCell ref="V6:W6"/>
    <mergeCell ref="V7:W7"/>
    <mergeCell ref="X1:Y1"/>
    <mergeCell ref="X2:Y2"/>
    <mergeCell ref="X3:Y3"/>
    <mergeCell ref="X4:Y4"/>
    <mergeCell ref="X5:Y5"/>
    <mergeCell ref="X6:Y6"/>
    <mergeCell ref="X7:Y7"/>
    <mergeCell ref="Z1:AA1"/>
    <mergeCell ref="Z2:AA2"/>
    <mergeCell ref="Z3:AA3"/>
    <mergeCell ref="Z4:AA4"/>
    <mergeCell ref="Z5:AA5"/>
    <mergeCell ref="Z6:AA6"/>
    <mergeCell ref="Z7:AA7"/>
    <mergeCell ref="AB1:AC1"/>
    <mergeCell ref="AB2:AC2"/>
    <mergeCell ref="AB3:AC3"/>
    <mergeCell ref="AB4:AC4"/>
    <mergeCell ref="AB5:AC5"/>
    <mergeCell ref="AB6:AC6"/>
    <mergeCell ref="AB7:AC7"/>
    <mergeCell ref="AD1:AE1"/>
    <mergeCell ref="AD2:AE2"/>
    <mergeCell ref="AD3:AE3"/>
    <mergeCell ref="AD4:AE4"/>
    <mergeCell ref="AD5:AE5"/>
    <mergeCell ref="AD6:AE6"/>
    <mergeCell ref="AD7:AE7"/>
    <mergeCell ref="AF1:AG1"/>
    <mergeCell ref="AF2:AG2"/>
    <mergeCell ref="AF3:AG3"/>
    <mergeCell ref="AF4:AG4"/>
    <mergeCell ref="AF5:AG5"/>
    <mergeCell ref="AF6:AG6"/>
    <mergeCell ref="AF7:AG7"/>
    <mergeCell ref="AH1:AI1"/>
    <mergeCell ref="AH2:AI2"/>
    <mergeCell ref="AH3:AI3"/>
    <mergeCell ref="AH4:AI4"/>
    <mergeCell ref="AH5:AI5"/>
    <mergeCell ref="AH6:AI6"/>
    <mergeCell ref="AH7:AI7"/>
    <mergeCell ref="AJ1:AK1"/>
    <mergeCell ref="AJ2:AK2"/>
    <mergeCell ref="AJ3:AK3"/>
    <mergeCell ref="AJ4:AK4"/>
    <mergeCell ref="AJ5:AK5"/>
    <mergeCell ref="AJ6:AK6"/>
    <mergeCell ref="AJ7:AK7"/>
    <mergeCell ref="AL1:AM1"/>
    <mergeCell ref="AL2:AM2"/>
    <mergeCell ref="AL3:AM3"/>
    <mergeCell ref="AL4:AM4"/>
    <mergeCell ref="AL5:AM5"/>
    <mergeCell ref="AL6:AM6"/>
    <mergeCell ref="AL7:AM7"/>
    <mergeCell ref="AN1:AO1"/>
    <mergeCell ref="AN2:AO2"/>
    <mergeCell ref="AN3:AO3"/>
    <mergeCell ref="AN4:AO4"/>
    <mergeCell ref="AN5:AO5"/>
    <mergeCell ref="AN6:AO6"/>
    <mergeCell ref="AN7:AO7"/>
    <mergeCell ref="AP1:AQ1"/>
    <mergeCell ref="AP2:AQ2"/>
    <mergeCell ref="AP3:AQ3"/>
    <mergeCell ref="AP4:AQ4"/>
    <mergeCell ref="AP5:AQ5"/>
    <mergeCell ref="AP6:AQ6"/>
    <mergeCell ref="AP7:AQ7"/>
    <mergeCell ref="AR1:AS1"/>
    <mergeCell ref="AR2:AS2"/>
    <mergeCell ref="AR3:AS3"/>
    <mergeCell ref="AR4:AS4"/>
    <mergeCell ref="AR5:AS5"/>
    <mergeCell ref="AR6:AS6"/>
    <mergeCell ref="AR7:AS7"/>
    <mergeCell ref="AT1:AU1"/>
    <mergeCell ref="AT2:AU2"/>
    <mergeCell ref="AT3:AU3"/>
    <mergeCell ref="AT4:AU4"/>
    <mergeCell ref="AT5:AU5"/>
    <mergeCell ref="AT6:AU6"/>
    <mergeCell ref="AT7:AU7"/>
    <mergeCell ref="AV1:AW1"/>
    <mergeCell ref="AV2:AW2"/>
    <mergeCell ref="AV3:AW3"/>
    <mergeCell ref="AV4:AW4"/>
    <mergeCell ref="AV5:AW5"/>
    <mergeCell ref="AV6:AW6"/>
    <mergeCell ref="AV7:AW7"/>
    <mergeCell ref="AX1:AY1"/>
    <mergeCell ref="AX2:AY2"/>
    <mergeCell ref="AX3:AY3"/>
    <mergeCell ref="AX4:AY4"/>
    <mergeCell ref="AX5:AY5"/>
    <mergeCell ref="AX6:AY6"/>
    <mergeCell ref="AX7:AY7"/>
    <mergeCell ref="AZ1:BA1"/>
    <mergeCell ref="AZ2:BA2"/>
    <mergeCell ref="AZ3:BA3"/>
    <mergeCell ref="AZ4:BA4"/>
    <mergeCell ref="AZ5:BA5"/>
    <mergeCell ref="AZ6:BA6"/>
    <mergeCell ref="AZ7:BA7"/>
    <mergeCell ref="BB1:BC1"/>
    <mergeCell ref="BB2:BC2"/>
    <mergeCell ref="BB3:BC3"/>
    <mergeCell ref="BB4:BC4"/>
    <mergeCell ref="BB5:BC5"/>
    <mergeCell ref="BB6:BC6"/>
    <mergeCell ref="BB7:BC7"/>
    <mergeCell ref="BD1:BE1"/>
    <mergeCell ref="BD2:BE2"/>
    <mergeCell ref="BD3:BE3"/>
    <mergeCell ref="BD4:BE4"/>
    <mergeCell ref="BD5:BE5"/>
    <mergeCell ref="BD6:BE6"/>
    <mergeCell ref="BD7:BE7"/>
    <mergeCell ref="BF1:BG1"/>
    <mergeCell ref="BF2:BG2"/>
    <mergeCell ref="BF3:BG3"/>
    <mergeCell ref="BF4:BG4"/>
    <mergeCell ref="BF5:BG5"/>
    <mergeCell ref="BF6:BG6"/>
    <mergeCell ref="BF7:BG7"/>
    <mergeCell ref="BH1:BI1"/>
    <mergeCell ref="BH2:BI2"/>
    <mergeCell ref="BH3:BI3"/>
    <mergeCell ref="BH4:BI4"/>
    <mergeCell ref="BH5:BI5"/>
    <mergeCell ref="BH6:BI6"/>
    <mergeCell ref="BH7:BI7"/>
    <mergeCell ref="BJ1:BK1"/>
    <mergeCell ref="BJ2:BK2"/>
    <mergeCell ref="BJ3:BK3"/>
    <mergeCell ref="BJ4:BK4"/>
    <mergeCell ref="BJ5:BK5"/>
    <mergeCell ref="BJ6:BK6"/>
    <mergeCell ref="BJ7:BK7"/>
    <mergeCell ref="BL1:BM1"/>
    <mergeCell ref="BL2:BM2"/>
    <mergeCell ref="BL3:BM3"/>
    <mergeCell ref="BL4:BM4"/>
    <mergeCell ref="BL5:BM5"/>
    <mergeCell ref="BL6:BM6"/>
    <mergeCell ref="BL7:BM7"/>
    <mergeCell ref="BN1:BO1"/>
    <mergeCell ref="BN2:BO2"/>
    <mergeCell ref="BN3:BO3"/>
    <mergeCell ref="BN4:BO4"/>
    <mergeCell ref="BN5:BO5"/>
    <mergeCell ref="BN6:BO6"/>
    <mergeCell ref="BN7:BO7"/>
    <mergeCell ref="BP1:BQ1"/>
    <mergeCell ref="BP2:BQ2"/>
    <mergeCell ref="BP3:BQ3"/>
    <mergeCell ref="BP4:BQ4"/>
    <mergeCell ref="BP5:BQ5"/>
    <mergeCell ref="BP6:BQ6"/>
    <mergeCell ref="BP7:BQ7"/>
    <mergeCell ref="BR1:BS1"/>
    <mergeCell ref="BR2:BS2"/>
    <mergeCell ref="BR3:BS3"/>
    <mergeCell ref="BR4:BS4"/>
    <mergeCell ref="BR5:BS5"/>
    <mergeCell ref="BR6:BS6"/>
    <mergeCell ref="BR7:BS7"/>
    <mergeCell ref="BT1:BU1"/>
    <mergeCell ref="BT2:BU2"/>
    <mergeCell ref="BT3:BU3"/>
    <mergeCell ref="BT4:BU4"/>
    <mergeCell ref="BT5:BU5"/>
    <mergeCell ref="BT6:BU6"/>
    <mergeCell ref="BT7:BU7"/>
    <mergeCell ref="BV1:BW1"/>
    <mergeCell ref="BV2:BW2"/>
    <mergeCell ref="BV3:BW3"/>
    <mergeCell ref="BV4:BW4"/>
    <mergeCell ref="BV5:BW5"/>
    <mergeCell ref="BV6:BW6"/>
    <mergeCell ref="BV7:BW7"/>
    <mergeCell ref="BX1:BY1"/>
    <mergeCell ref="BX2:BY2"/>
    <mergeCell ref="BX3:BY3"/>
    <mergeCell ref="BX4:BY4"/>
    <mergeCell ref="BX5:BY5"/>
    <mergeCell ref="BX6:BY6"/>
    <mergeCell ref="BX7:BY7"/>
    <mergeCell ref="BZ1:CA1"/>
    <mergeCell ref="BZ2:CA2"/>
    <mergeCell ref="BZ3:CA3"/>
    <mergeCell ref="BZ4:CA4"/>
    <mergeCell ref="BZ5:CA5"/>
    <mergeCell ref="BZ6:CA6"/>
    <mergeCell ref="BZ7:CA7"/>
    <mergeCell ref="CB1:CC1"/>
    <mergeCell ref="CB2:CC2"/>
    <mergeCell ref="CB3:CC3"/>
    <mergeCell ref="CB4:CC4"/>
    <mergeCell ref="CB5:CC5"/>
    <mergeCell ref="CB6:CC6"/>
    <mergeCell ref="CB7:CC7"/>
    <mergeCell ref="CD1:CE1"/>
    <mergeCell ref="CD2:CE2"/>
    <mergeCell ref="CD3:CE3"/>
    <mergeCell ref="CD4:CE4"/>
    <mergeCell ref="CD5:CE5"/>
    <mergeCell ref="CD6:CE6"/>
    <mergeCell ref="CD7:CE7"/>
    <mergeCell ref="CF1:CG1"/>
    <mergeCell ref="CF2:CG2"/>
    <mergeCell ref="CF3:CG3"/>
    <mergeCell ref="CF4:CG4"/>
    <mergeCell ref="CF5:CG5"/>
    <mergeCell ref="CF6:CG6"/>
    <mergeCell ref="CF7:CG7"/>
    <mergeCell ref="CH5:CI5"/>
    <mergeCell ref="CH6:CI6"/>
    <mergeCell ref="CH7:CI7"/>
    <mergeCell ref="CH1:CI1"/>
    <mergeCell ref="CH2:CI2"/>
    <mergeCell ref="CH3:CI3"/>
    <mergeCell ref="CH4:CI4"/>
  </mergeCells>
  <printOptions/>
  <pageMargins left="1.11" right="0.17" top="0.33" bottom="0.1968503937007874" header="0.26" footer="0.15748031496062992"/>
  <pageSetup horizontalDpi="600" verticalDpi="600" orientation="portrait" paperSize="9" scale="70" r:id="rId1"/>
  <colBreaks count="2" manualBreakCount="2">
    <brk id="45" max="76" man="1"/>
    <brk id="89" max="7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3"/>
  <sheetViews>
    <sheetView zoomScale="75" zoomScaleNormal="75" zoomScaleSheetLayoutView="100" zoomScalePageLayoutView="0" workbookViewId="0" topLeftCell="A1">
      <selection activeCell="O64" sqref="O64"/>
    </sheetView>
  </sheetViews>
  <sheetFormatPr defaultColWidth="9.00390625" defaultRowHeight="12.75"/>
  <cols>
    <col min="1" max="1" width="5.00390625" style="0" customWidth="1"/>
    <col min="5" max="5" width="46.375" style="0" customWidth="1"/>
    <col min="6" max="6" width="8.00390625" style="0" customWidth="1"/>
    <col min="7" max="7" width="8.625" style="0" customWidth="1"/>
    <col min="8" max="8" width="9.625" style="0" customWidth="1"/>
    <col min="9" max="9" width="10.375" style="0" customWidth="1"/>
    <col min="10" max="10" width="8.875" style="0" customWidth="1"/>
    <col min="11" max="11" width="11.125" style="0" customWidth="1"/>
    <col min="12" max="12" width="8.625" style="0" customWidth="1"/>
    <col min="13" max="13" width="12.75390625" style="0" customWidth="1"/>
    <col min="14" max="14" width="8.75390625" style="0" customWidth="1"/>
    <col min="15" max="15" width="15.00390625" style="0" customWidth="1"/>
  </cols>
  <sheetData>
    <row r="1" spans="1:15" ht="18.75" thickBot="1">
      <c r="A1" s="742" t="s">
        <v>248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</row>
    <row r="2" spans="1:15" ht="16.5" customHeight="1">
      <c r="A2" s="1036" t="s">
        <v>0</v>
      </c>
      <c r="B2" s="1039" t="s">
        <v>37</v>
      </c>
      <c r="C2" s="1039"/>
      <c r="D2" s="1039"/>
      <c r="E2" s="1040"/>
      <c r="F2" s="1051" t="s">
        <v>2</v>
      </c>
      <c r="G2" s="1033" t="s">
        <v>38</v>
      </c>
      <c r="H2" s="1049" t="s">
        <v>63</v>
      </c>
      <c r="I2" s="1030"/>
      <c r="J2" s="1029" t="s">
        <v>64</v>
      </c>
      <c r="K2" s="1030"/>
      <c r="L2" s="1029" t="s">
        <v>73</v>
      </c>
      <c r="M2" s="1047"/>
      <c r="N2" s="1045" t="s">
        <v>65</v>
      </c>
      <c r="O2" s="1046"/>
    </row>
    <row r="3" spans="1:15" ht="15.75" thickBot="1">
      <c r="A3" s="1037"/>
      <c r="B3" s="1041"/>
      <c r="C3" s="1041"/>
      <c r="D3" s="1041"/>
      <c r="E3" s="1042"/>
      <c r="F3" s="1052"/>
      <c r="G3" s="1034"/>
      <c r="H3" s="1050"/>
      <c r="I3" s="1032"/>
      <c r="J3" s="1031"/>
      <c r="K3" s="1032"/>
      <c r="L3" s="1031"/>
      <c r="M3" s="1048"/>
      <c r="N3" s="1027" t="s">
        <v>71</v>
      </c>
      <c r="O3" s="1028"/>
    </row>
    <row r="4" spans="1:15" ht="30.75" thickBot="1">
      <c r="A4" s="1038"/>
      <c r="B4" s="1043"/>
      <c r="C4" s="1043"/>
      <c r="D4" s="1043"/>
      <c r="E4" s="1044"/>
      <c r="F4" s="1053"/>
      <c r="G4" s="1035"/>
      <c r="H4" s="161" t="s">
        <v>6</v>
      </c>
      <c r="I4" s="162" t="s">
        <v>7</v>
      </c>
      <c r="J4" s="163" t="s">
        <v>6</v>
      </c>
      <c r="K4" s="164" t="s">
        <v>7</v>
      </c>
      <c r="L4" s="165" t="s">
        <v>6</v>
      </c>
      <c r="M4" s="166" t="s">
        <v>7</v>
      </c>
      <c r="N4" s="161" t="s">
        <v>6</v>
      </c>
      <c r="O4" s="166" t="s">
        <v>7</v>
      </c>
    </row>
    <row r="5" spans="1:15" ht="15" customHeight="1" thickBot="1">
      <c r="A5" s="284"/>
      <c r="B5" s="884" t="s">
        <v>39</v>
      </c>
      <c r="C5" s="885"/>
      <c r="D5" s="885"/>
      <c r="E5" s="886"/>
      <c r="F5" s="200"/>
      <c r="G5" s="199"/>
      <c r="H5" s="269"/>
      <c r="I5" s="270"/>
      <c r="J5" s="271"/>
      <c r="K5" s="272"/>
      <c r="L5" s="273"/>
      <c r="M5" s="274"/>
      <c r="N5" s="266"/>
      <c r="O5" s="267"/>
    </row>
    <row r="6" spans="1:15" ht="22.5" customHeight="1">
      <c r="A6" s="197">
        <v>1</v>
      </c>
      <c r="B6" s="1021" t="s">
        <v>331</v>
      </c>
      <c r="C6" s="1022"/>
      <c r="D6" s="1022"/>
      <c r="E6" s="1023"/>
      <c r="F6" s="203" t="s">
        <v>41</v>
      </c>
      <c r="G6" s="268">
        <v>2350</v>
      </c>
      <c r="H6" s="204">
        <f>'Рем.стр.ДУ-1'!BP13</f>
        <v>0</v>
      </c>
      <c r="I6" s="205">
        <f>'Рем.стр.ДУ-1'!BQ13</f>
        <v>0</v>
      </c>
      <c r="J6" s="199">
        <f>'Рем.стр.ДУ 2'!BL13</f>
        <v>0</v>
      </c>
      <c r="K6" s="198">
        <f>'Рем.стр.ДУ 2'!BM13</f>
        <v>0</v>
      </c>
      <c r="L6" s="200">
        <f>'Рем.стр.ДУ-3'!CJ13</f>
        <v>0</v>
      </c>
      <c r="M6" s="275">
        <f>'Рем.стр.ДУ-3'!CK13</f>
        <v>0</v>
      </c>
      <c r="N6" s="201">
        <f aca="true" t="shared" si="0" ref="N6:O13">H6+J6+L6</f>
        <v>0</v>
      </c>
      <c r="O6" s="202">
        <f t="shared" si="0"/>
        <v>0</v>
      </c>
    </row>
    <row r="7" spans="1:15" s="152" customFormat="1" ht="27.75" customHeight="1">
      <c r="A7" s="197">
        <v>2</v>
      </c>
      <c r="B7" s="1010" t="s">
        <v>90</v>
      </c>
      <c r="C7" s="1000"/>
      <c r="D7" s="1000"/>
      <c r="E7" s="1001"/>
      <c r="F7" s="203" t="s">
        <v>40</v>
      </c>
      <c r="G7" s="268">
        <v>9500</v>
      </c>
      <c r="H7" s="204">
        <f>'Рем.стр.ДУ-1'!BP14</f>
        <v>0</v>
      </c>
      <c r="I7" s="205">
        <f>'Рем.стр.ДУ-1'!BQ14</f>
        <v>0</v>
      </c>
      <c r="J7" s="199">
        <f>'Рем.стр.ДУ 2'!BL14</f>
        <v>0</v>
      </c>
      <c r="K7" s="198">
        <f>'Рем.стр.ДУ 2'!BM14</f>
        <v>0</v>
      </c>
      <c r="L7" s="200">
        <f>'Рем.стр.ДУ-3'!CJ14</f>
        <v>0</v>
      </c>
      <c r="M7" s="275">
        <f>'Рем.стр.ДУ-3'!CK14</f>
        <v>0</v>
      </c>
      <c r="N7" s="201">
        <f t="shared" si="0"/>
        <v>0</v>
      </c>
      <c r="O7" s="202">
        <f t="shared" si="0"/>
        <v>0</v>
      </c>
    </row>
    <row r="8" spans="1:15" s="152" customFormat="1" ht="27.75" customHeight="1">
      <c r="A8" s="197">
        <v>3</v>
      </c>
      <c r="B8" s="999" t="s">
        <v>143</v>
      </c>
      <c r="C8" s="1000"/>
      <c r="D8" s="1000"/>
      <c r="E8" s="1001"/>
      <c r="F8" s="203" t="s">
        <v>41</v>
      </c>
      <c r="G8" s="268">
        <v>350</v>
      </c>
      <c r="H8" s="204">
        <f>'Рем.стр.ДУ-1'!BP15</f>
        <v>0</v>
      </c>
      <c r="I8" s="205">
        <f>'Рем.стр.ДУ-1'!BQ15</f>
        <v>0</v>
      </c>
      <c r="J8" s="199">
        <f>'Рем.стр.ДУ 2'!BL15</f>
        <v>0</v>
      </c>
      <c r="K8" s="198">
        <f>'Рем.стр.ДУ 2'!BM15</f>
        <v>0</v>
      </c>
      <c r="L8" s="200">
        <f>'Рем.стр.ДУ-3'!CJ15</f>
        <v>0</v>
      </c>
      <c r="M8" s="275">
        <f>'Рем.стр.ДУ-3'!CK15</f>
        <v>0</v>
      </c>
      <c r="N8" s="201">
        <f t="shared" si="0"/>
        <v>0</v>
      </c>
      <c r="O8" s="202">
        <f t="shared" si="0"/>
        <v>0</v>
      </c>
    </row>
    <row r="9" spans="1:15" ht="26.25" customHeight="1">
      <c r="A9" s="197">
        <v>4</v>
      </c>
      <c r="B9" s="1010" t="s">
        <v>351</v>
      </c>
      <c r="C9" s="1002"/>
      <c r="D9" s="1002"/>
      <c r="E9" s="1003"/>
      <c r="F9" s="203" t="s">
        <v>41</v>
      </c>
      <c r="G9" s="268">
        <v>1600</v>
      </c>
      <c r="H9" s="204">
        <f>'Рем.стр.ДУ-1'!BP16</f>
        <v>0</v>
      </c>
      <c r="I9" s="205">
        <f>'Рем.стр.ДУ-1'!BQ16</f>
        <v>0</v>
      </c>
      <c r="J9" s="199">
        <f>'Рем.стр.ДУ 2'!BL16</f>
        <v>0</v>
      </c>
      <c r="K9" s="198">
        <f>'Рем.стр.ДУ 2'!BM16</f>
        <v>0</v>
      </c>
      <c r="L9" s="200">
        <f>'Рем.стр.ДУ-3'!CJ16</f>
        <v>0</v>
      </c>
      <c r="M9" s="275">
        <f>'Рем.стр.ДУ-3'!CK16</f>
        <v>0</v>
      </c>
      <c r="N9" s="201">
        <f t="shared" si="0"/>
        <v>0</v>
      </c>
      <c r="O9" s="202">
        <f t="shared" si="0"/>
        <v>0</v>
      </c>
    </row>
    <row r="10" spans="1:15" s="152" customFormat="1" ht="22.5" customHeight="1">
      <c r="A10" s="197">
        <v>5</v>
      </c>
      <c r="B10" s="999" t="s">
        <v>330</v>
      </c>
      <c r="C10" s="1002"/>
      <c r="D10" s="1002"/>
      <c r="E10" s="1003"/>
      <c r="F10" s="203" t="s">
        <v>344</v>
      </c>
      <c r="G10" s="268">
        <v>1550</v>
      </c>
      <c r="H10" s="204">
        <f>'Рем.стр.ДУ-1'!BP17</f>
        <v>0</v>
      </c>
      <c r="I10" s="205">
        <f>'Рем.стр.ДУ-1'!BQ17</f>
        <v>0</v>
      </c>
      <c r="J10" s="199">
        <f>'Рем.стр.ДУ 2'!BL17</f>
        <v>0</v>
      </c>
      <c r="K10" s="198">
        <f>'Рем.стр.ДУ 2'!BM17</f>
        <v>0</v>
      </c>
      <c r="L10" s="200">
        <f>'Рем.стр.ДУ-3'!CJ17</f>
        <v>70</v>
      </c>
      <c r="M10" s="275">
        <f>'Рем.стр.ДУ-3'!CK17</f>
        <v>108500</v>
      </c>
      <c r="N10" s="201">
        <f t="shared" si="0"/>
        <v>70</v>
      </c>
      <c r="O10" s="202">
        <f t="shared" si="0"/>
        <v>108500</v>
      </c>
    </row>
    <row r="11" spans="1:15" s="152" customFormat="1" ht="24" customHeight="1">
      <c r="A11" s="197">
        <v>6</v>
      </c>
      <c r="B11" s="999" t="s">
        <v>309</v>
      </c>
      <c r="C11" s="1002"/>
      <c r="D11" s="1002"/>
      <c r="E11" s="1003"/>
      <c r="F11" s="203" t="s">
        <v>91</v>
      </c>
      <c r="G11" s="268">
        <v>560</v>
      </c>
      <c r="H11" s="204">
        <f>'Рем.стр.ДУ-1'!BP18</f>
        <v>0</v>
      </c>
      <c r="I11" s="205">
        <f>'Рем.стр.ДУ-1'!BQ18</f>
        <v>0</v>
      </c>
      <c r="J11" s="199">
        <f>'Рем.стр.ДУ 2'!BL18</f>
        <v>0</v>
      </c>
      <c r="K11" s="198">
        <f>'Рем.стр.ДУ 2'!BM18</f>
        <v>0</v>
      </c>
      <c r="L11" s="200">
        <f>'Рем.стр.ДУ-3'!CJ18</f>
        <v>0</v>
      </c>
      <c r="M11" s="275">
        <f>'Рем.стр.ДУ-3'!CK18</f>
        <v>0</v>
      </c>
      <c r="N11" s="201">
        <f t="shared" si="0"/>
        <v>0</v>
      </c>
      <c r="O11" s="202">
        <f t="shared" si="0"/>
        <v>0</v>
      </c>
    </row>
    <row r="12" spans="1:15" ht="22.5" customHeight="1">
      <c r="A12" s="197">
        <v>7</v>
      </c>
      <c r="B12" s="999" t="s">
        <v>142</v>
      </c>
      <c r="C12" s="1002"/>
      <c r="D12" s="1002"/>
      <c r="E12" s="1003"/>
      <c r="F12" s="203" t="s">
        <v>41</v>
      </c>
      <c r="G12" s="268">
        <v>450</v>
      </c>
      <c r="H12" s="204">
        <f>'Рем.стр.ДУ-1'!BP19</f>
        <v>1000</v>
      </c>
      <c r="I12" s="205">
        <f>'Рем.стр.ДУ-1'!BQ19</f>
        <v>450000</v>
      </c>
      <c r="J12" s="199">
        <f>'Рем.стр.ДУ 2'!BL19</f>
        <v>50</v>
      </c>
      <c r="K12" s="198">
        <f>'Рем.стр.ДУ 2'!BM19</f>
        <v>22500</v>
      </c>
      <c r="L12" s="200">
        <f>'Рем.стр.ДУ-3'!CJ19</f>
        <v>2350</v>
      </c>
      <c r="M12" s="275">
        <f>'Рем.стр.ДУ-3'!CK19</f>
        <v>1057500</v>
      </c>
      <c r="N12" s="201">
        <f t="shared" si="0"/>
        <v>3400</v>
      </c>
      <c r="O12" s="202">
        <f t="shared" si="0"/>
        <v>1530000</v>
      </c>
    </row>
    <row r="13" spans="1:15" s="152" customFormat="1" ht="22.5" customHeight="1" thickBot="1">
      <c r="A13" s="197">
        <v>8</v>
      </c>
      <c r="B13" s="1021" t="s">
        <v>226</v>
      </c>
      <c r="C13" s="1022"/>
      <c r="D13" s="1022"/>
      <c r="E13" s="1023"/>
      <c r="F13" s="203" t="s">
        <v>41</v>
      </c>
      <c r="G13" s="268">
        <v>1350</v>
      </c>
      <c r="H13" s="204">
        <f>'Рем.стр.ДУ-1'!BP20</f>
        <v>0</v>
      </c>
      <c r="I13" s="205">
        <f>'Рем.стр.ДУ-1'!BQ20</f>
        <v>0</v>
      </c>
      <c r="J13" s="199">
        <f>'Рем.стр.ДУ 2'!BL20</f>
        <v>0</v>
      </c>
      <c r="K13" s="198">
        <f>'Рем.стр.ДУ 2'!BM20</f>
        <v>0</v>
      </c>
      <c r="L13" s="200">
        <f>'Рем.стр.ДУ-3'!CJ20</f>
        <v>72</v>
      </c>
      <c r="M13" s="275">
        <f>'Рем.стр.ДУ-3'!CK20</f>
        <v>97200</v>
      </c>
      <c r="N13" s="201">
        <f t="shared" si="0"/>
        <v>72</v>
      </c>
      <c r="O13" s="202">
        <f t="shared" si="0"/>
        <v>97200</v>
      </c>
    </row>
    <row r="14" spans="1:15" ht="15.75" customHeight="1" thickBot="1">
      <c r="A14" s="284"/>
      <c r="B14" s="884" t="s">
        <v>43</v>
      </c>
      <c r="C14" s="885"/>
      <c r="D14" s="885"/>
      <c r="E14" s="886"/>
      <c r="F14" s="207"/>
      <c r="G14" s="268"/>
      <c r="H14" s="204"/>
      <c r="I14" s="205"/>
      <c r="J14" s="199"/>
      <c r="K14" s="198"/>
      <c r="L14" s="200"/>
      <c r="M14" s="275"/>
      <c r="N14" s="201"/>
      <c r="O14" s="202"/>
    </row>
    <row r="15" spans="1:15" ht="19.5" customHeight="1">
      <c r="A15" s="197">
        <v>9</v>
      </c>
      <c r="B15" s="1024" t="s">
        <v>121</v>
      </c>
      <c r="C15" s="1025"/>
      <c r="D15" s="1025"/>
      <c r="E15" s="1026"/>
      <c r="F15" s="203" t="s">
        <v>42</v>
      </c>
      <c r="G15" s="268">
        <v>600</v>
      </c>
      <c r="H15" s="204">
        <f>'Рем.стр.ДУ-1'!BP22</f>
        <v>50</v>
      </c>
      <c r="I15" s="205">
        <f>'Рем.стр.ДУ-1'!BQ22</f>
        <v>30000</v>
      </c>
      <c r="J15" s="199">
        <f>'Рем.стр.ДУ 2'!BL22</f>
        <v>0</v>
      </c>
      <c r="K15" s="198">
        <f>'Рем.стр.ДУ 2'!BM22</f>
        <v>0</v>
      </c>
      <c r="L15" s="200">
        <f>'Рем.стр.ДУ-3'!CJ22</f>
        <v>0</v>
      </c>
      <c r="M15" s="275">
        <f>'Рем.стр.ДУ-3'!CK22</f>
        <v>0</v>
      </c>
      <c r="N15" s="201">
        <f>H15+J15+L15</f>
        <v>50</v>
      </c>
      <c r="O15" s="202">
        <f>I15+K15+M15</f>
        <v>30000</v>
      </c>
    </row>
    <row r="16" spans="1:15" ht="22.5" customHeight="1">
      <c r="A16" s="197">
        <v>10</v>
      </c>
      <c r="B16" s="1010" t="s">
        <v>312</v>
      </c>
      <c r="C16" s="1002"/>
      <c r="D16" s="1002"/>
      <c r="E16" s="1003"/>
      <c r="F16" s="203" t="s">
        <v>41</v>
      </c>
      <c r="G16" s="268">
        <v>4500</v>
      </c>
      <c r="H16" s="204">
        <f>'Рем.стр.ДУ-1'!BP23</f>
        <v>0</v>
      </c>
      <c r="I16" s="205">
        <f>'Рем.стр.ДУ-1'!BQ23</f>
        <v>0</v>
      </c>
      <c r="J16" s="199">
        <f>'Рем.стр.ДУ 2'!BL23</f>
        <v>0</v>
      </c>
      <c r="K16" s="198">
        <f>'Рем.стр.ДУ 2'!BM23</f>
        <v>0</v>
      </c>
      <c r="L16" s="200">
        <f>'Рем.стр.ДУ-3'!CJ23</f>
        <v>0</v>
      </c>
      <c r="M16" s="275">
        <f>'Рем.стр.ДУ-3'!CK23</f>
        <v>0</v>
      </c>
      <c r="N16" s="201">
        <f>H16+J16+L16</f>
        <v>0</v>
      </c>
      <c r="O16" s="202">
        <f>I16+K16+M16</f>
        <v>0</v>
      </c>
    </row>
    <row r="17" spans="1:15" s="152" customFormat="1" ht="22.5" customHeight="1">
      <c r="A17" s="197">
        <v>11</v>
      </c>
      <c r="B17" s="999" t="s">
        <v>311</v>
      </c>
      <c r="C17" s="1002"/>
      <c r="D17" s="1002"/>
      <c r="E17" s="1003"/>
      <c r="F17" s="203" t="s">
        <v>41</v>
      </c>
      <c r="G17" s="268">
        <v>3000</v>
      </c>
      <c r="H17" s="204">
        <f>'Рем.стр.ДУ-1'!BP24</f>
        <v>27</v>
      </c>
      <c r="I17" s="205">
        <f>'Рем.стр.ДУ-1'!BQ24</f>
        <v>81000</v>
      </c>
      <c r="J17" s="199">
        <f>'Рем.стр.ДУ 2'!BL24</f>
        <v>0</v>
      </c>
      <c r="K17" s="198">
        <f>'Рем.стр.ДУ 2'!BM24</f>
        <v>0</v>
      </c>
      <c r="L17" s="200">
        <f>'Рем.стр.ДУ-3'!CJ24</f>
        <v>0</v>
      </c>
      <c r="M17" s="275">
        <f>'Рем.стр.ДУ-3'!CK24</f>
        <v>0</v>
      </c>
      <c r="N17" s="201">
        <f aca="true" t="shared" si="1" ref="N17:N31">H17+J17+L17</f>
        <v>27</v>
      </c>
      <c r="O17" s="202">
        <f aca="true" t="shared" si="2" ref="O17:O31">I17+K17+M17</f>
        <v>81000</v>
      </c>
    </row>
    <row r="18" spans="1:15" s="152" customFormat="1" ht="22.5" customHeight="1">
      <c r="A18" s="197">
        <v>12</v>
      </c>
      <c r="B18" s="1010" t="s">
        <v>44</v>
      </c>
      <c r="C18" s="1000"/>
      <c r="D18" s="1000"/>
      <c r="E18" s="1001"/>
      <c r="F18" s="203" t="s">
        <v>41</v>
      </c>
      <c r="G18" s="268">
        <v>860</v>
      </c>
      <c r="H18" s="204">
        <f>'Рем.стр.ДУ-1'!BP25</f>
        <v>5</v>
      </c>
      <c r="I18" s="205">
        <f>'Рем.стр.ДУ-1'!BQ25</f>
        <v>4300</v>
      </c>
      <c r="J18" s="199">
        <f>'Рем.стр.ДУ 2'!BL25</f>
        <v>0</v>
      </c>
      <c r="K18" s="198">
        <f>'Рем.стр.ДУ 2'!BM25</f>
        <v>0</v>
      </c>
      <c r="L18" s="200">
        <f>'Рем.стр.ДУ-3'!CJ25</f>
        <v>42</v>
      </c>
      <c r="M18" s="275">
        <f>'Рем.стр.ДУ-3'!CK25</f>
        <v>36120</v>
      </c>
      <c r="N18" s="201">
        <f t="shared" si="1"/>
        <v>47</v>
      </c>
      <c r="O18" s="202">
        <f t="shared" si="2"/>
        <v>40420</v>
      </c>
    </row>
    <row r="19" spans="1:15" s="152" customFormat="1" ht="22.5" customHeight="1">
      <c r="A19" s="197">
        <v>13</v>
      </c>
      <c r="B19" s="1010" t="s">
        <v>94</v>
      </c>
      <c r="C19" s="1000"/>
      <c r="D19" s="1000"/>
      <c r="E19" s="1001"/>
      <c r="F19" s="203" t="s">
        <v>91</v>
      </c>
      <c r="G19" s="268">
        <v>650</v>
      </c>
      <c r="H19" s="204">
        <f>'Рем.стр.ДУ-1'!BP26</f>
        <v>0</v>
      </c>
      <c r="I19" s="205">
        <f>'Рем.стр.ДУ-1'!BQ26</f>
        <v>0</v>
      </c>
      <c r="J19" s="199">
        <f>'Рем.стр.ДУ 2'!BL26</f>
        <v>0</v>
      </c>
      <c r="K19" s="198">
        <f>'Рем.стр.ДУ 2'!BM26</f>
        <v>0</v>
      </c>
      <c r="L19" s="200">
        <f>'Рем.стр.ДУ-3'!CJ26</f>
        <v>133</v>
      </c>
      <c r="M19" s="275">
        <f>'Рем.стр.ДУ-3'!CK26</f>
        <v>86450</v>
      </c>
      <c r="N19" s="201">
        <f t="shared" si="1"/>
        <v>133</v>
      </c>
      <c r="O19" s="202">
        <f t="shared" si="2"/>
        <v>86450</v>
      </c>
    </row>
    <row r="20" spans="1:15" s="152" customFormat="1" ht="22.5" customHeight="1">
      <c r="A20" s="197">
        <v>14</v>
      </c>
      <c r="B20" s="1010" t="s">
        <v>307</v>
      </c>
      <c r="C20" s="1000"/>
      <c r="D20" s="1000"/>
      <c r="E20" s="1001"/>
      <c r="F20" s="203" t="s">
        <v>41</v>
      </c>
      <c r="G20" s="268">
        <v>1200</v>
      </c>
      <c r="H20" s="204">
        <f>'Рем.стр.ДУ-1'!BP27</f>
        <v>0</v>
      </c>
      <c r="I20" s="205">
        <f>'Рем.стр.ДУ-1'!BQ27</f>
        <v>0</v>
      </c>
      <c r="J20" s="199">
        <f>'Рем.стр.ДУ 2'!BL27</f>
        <v>0</v>
      </c>
      <c r="K20" s="198">
        <f>'Рем.стр.ДУ 2'!BM27</f>
        <v>0</v>
      </c>
      <c r="L20" s="200">
        <f>'Рем.стр.ДУ-3'!CJ27</f>
        <v>3</v>
      </c>
      <c r="M20" s="275">
        <f>'Рем.стр.ДУ-3'!CK27</f>
        <v>3600</v>
      </c>
      <c r="N20" s="201">
        <f t="shared" si="1"/>
        <v>3</v>
      </c>
      <c r="O20" s="202">
        <f t="shared" si="2"/>
        <v>3600</v>
      </c>
    </row>
    <row r="21" spans="1:15" s="152" customFormat="1" ht="22.5" customHeight="1">
      <c r="A21" s="197">
        <v>15</v>
      </c>
      <c r="B21" s="1010" t="s">
        <v>224</v>
      </c>
      <c r="C21" s="1000"/>
      <c r="D21" s="1000"/>
      <c r="E21" s="1001"/>
      <c r="F21" s="203" t="s">
        <v>41</v>
      </c>
      <c r="G21" s="268">
        <v>1650</v>
      </c>
      <c r="H21" s="204">
        <f>'Рем.стр.ДУ-1'!BP28</f>
        <v>0</v>
      </c>
      <c r="I21" s="205">
        <f>'Рем.стр.ДУ-1'!BQ28</f>
        <v>0</v>
      </c>
      <c r="J21" s="199">
        <f>'Рем.стр.ДУ 2'!BL28</f>
        <v>0</v>
      </c>
      <c r="K21" s="198">
        <f>'Рем.стр.ДУ 2'!BM28</f>
        <v>0</v>
      </c>
      <c r="L21" s="200">
        <f>'Рем.стр.ДУ-3'!CJ28</f>
        <v>219</v>
      </c>
      <c r="M21" s="275">
        <f>'Рем.стр.ДУ-3'!CK28</f>
        <v>361350</v>
      </c>
      <c r="N21" s="201">
        <f t="shared" si="1"/>
        <v>219</v>
      </c>
      <c r="O21" s="202">
        <f t="shared" si="2"/>
        <v>361350</v>
      </c>
    </row>
    <row r="22" spans="1:15" s="152" customFormat="1" ht="22.5" customHeight="1">
      <c r="A22" s="197">
        <v>16</v>
      </c>
      <c r="B22" s="999" t="s">
        <v>162</v>
      </c>
      <c r="C22" s="1000"/>
      <c r="D22" s="1000"/>
      <c r="E22" s="1001"/>
      <c r="F22" s="203" t="s">
        <v>41</v>
      </c>
      <c r="G22" s="268">
        <v>450</v>
      </c>
      <c r="H22" s="204">
        <f>'Рем.стр.ДУ-1'!BP29</f>
        <v>90</v>
      </c>
      <c r="I22" s="205">
        <f>'Рем.стр.ДУ-1'!BQ29</f>
        <v>40500</v>
      </c>
      <c r="J22" s="199">
        <f>'Рем.стр.ДУ 2'!BL29</f>
        <v>78</v>
      </c>
      <c r="K22" s="198">
        <f>'Рем.стр.ДУ 2'!BM29</f>
        <v>35100</v>
      </c>
      <c r="L22" s="200">
        <f>'Рем.стр.ДУ-3'!CJ29</f>
        <v>16</v>
      </c>
      <c r="M22" s="275">
        <f>'Рем.стр.ДУ-3'!CK29</f>
        <v>7200</v>
      </c>
      <c r="N22" s="201">
        <f t="shared" si="1"/>
        <v>184</v>
      </c>
      <c r="O22" s="202">
        <f t="shared" si="2"/>
        <v>82800</v>
      </c>
    </row>
    <row r="23" spans="1:15" s="152" customFormat="1" ht="22.5" customHeight="1">
      <c r="A23" s="197">
        <v>17</v>
      </c>
      <c r="B23" s="999" t="s">
        <v>332</v>
      </c>
      <c r="C23" s="1002"/>
      <c r="D23" s="1002"/>
      <c r="E23" s="1003"/>
      <c r="F23" s="203" t="s">
        <v>41</v>
      </c>
      <c r="G23" s="268">
        <v>30</v>
      </c>
      <c r="H23" s="204">
        <f>'Рем.стр.ДУ-1'!BP30</f>
        <v>605</v>
      </c>
      <c r="I23" s="205">
        <f>'Рем.стр.ДУ-1'!BQ30</f>
        <v>18150</v>
      </c>
      <c r="J23" s="199">
        <f>'Рем.стр.ДУ 2'!BL30</f>
        <v>0</v>
      </c>
      <c r="K23" s="198">
        <f>'Рем.стр.ДУ 2'!BM30</f>
        <v>0</v>
      </c>
      <c r="L23" s="200">
        <f>'Рем.стр.ДУ-3'!CJ30</f>
        <v>0</v>
      </c>
      <c r="M23" s="275">
        <f>'Рем.стр.ДУ-3'!CK30</f>
        <v>0</v>
      </c>
      <c r="N23" s="201">
        <f>H23+J23+L23</f>
        <v>605</v>
      </c>
      <c r="O23" s="202">
        <f t="shared" si="2"/>
        <v>18150</v>
      </c>
    </row>
    <row r="24" spans="1:15" s="152" customFormat="1" ht="25.5" customHeight="1">
      <c r="A24" s="197">
        <v>18</v>
      </c>
      <c r="B24" s="999" t="s">
        <v>201</v>
      </c>
      <c r="C24" s="1000"/>
      <c r="D24" s="1000"/>
      <c r="E24" s="1001"/>
      <c r="F24" s="203" t="s">
        <v>41</v>
      </c>
      <c r="G24" s="268">
        <v>400</v>
      </c>
      <c r="H24" s="492">
        <v>0</v>
      </c>
      <c r="I24" s="205">
        <f>'Рем.стр.ДУ-1'!BQ31</f>
        <v>56000</v>
      </c>
      <c r="J24" s="199">
        <f>'Рем.стр.ДУ 2'!BL31</f>
        <v>23</v>
      </c>
      <c r="K24" s="198">
        <f>'Рем.стр.ДУ 2'!BM31</f>
        <v>9200</v>
      </c>
      <c r="L24" s="200">
        <f>'Рем.стр.ДУ-3'!CJ31</f>
        <v>0</v>
      </c>
      <c r="M24" s="275">
        <f>'Рем.стр.ДУ-3'!CK31</f>
        <v>0</v>
      </c>
      <c r="N24" s="201">
        <f>J24+L24</f>
        <v>23</v>
      </c>
      <c r="O24" s="202">
        <f t="shared" si="2"/>
        <v>65200</v>
      </c>
    </row>
    <row r="25" spans="1:15" s="152" customFormat="1" ht="25.5" customHeight="1">
      <c r="A25" s="197">
        <v>19</v>
      </c>
      <c r="B25" s="999" t="s">
        <v>202</v>
      </c>
      <c r="C25" s="1002"/>
      <c r="D25" s="1002"/>
      <c r="E25" s="1003"/>
      <c r="F25" s="634" t="s">
        <v>41</v>
      </c>
      <c r="G25" s="431">
        <v>350</v>
      </c>
      <c r="H25" s="492">
        <v>0</v>
      </c>
      <c r="I25" s="205">
        <f>'Рем.стр.ДУ-1'!BQ33</f>
        <v>13000</v>
      </c>
      <c r="J25" s="199">
        <f>'Рем.стр.ДУ 2'!BL32</f>
        <v>168</v>
      </c>
      <c r="K25" s="198">
        <f>'Рем.стр.ДУ 2'!BM32</f>
        <v>58800</v>
      </c>
      <c r="L25" s="200">
        <f>'Рем.стр.ДУ-3'!CJ32</f>
        <v>0</v>
      </c>
      <c r="M25" s="275">
        <f>'Рем.стр.ДУ-3'!CK32</f>
        <v>0</v>
      </c>
      <c r="N25" s="201">
        <f t="shared" si="1"/>
        <v>168</v>
      </c>
      <c r="O25" s="202">
        <f t="shared" si="2"/>
        <v>71800</v>
      </c>
    </row>
    <row r="26" spans="1:15" ht="20.25" customHeight="1">
      <c r="A26" s="197">
        <v>20</v>
      </c>
      <c r="B26" s="999" t="s">
        <v>169</v>
      </c>
      <c r="C26" s="1002"/>
      <c r="D26" s="1002"/>
      <c r="E26" s="1003"/>
      <c r="F26" s="203" t="s">
        <v>17</v>
      </c>
      <c r="G26" s="268">
        <v>13000</v>
      </c>
      <c r="H26" s="204">
        <f>'Рем.стр.ДУ-1'!BP33</f>
        <v>1</v>
      </c>
      <c r="I26" s="205">
        <f>'Рем.стр.ДУ-1'!BQ33</f>
        <v>13000</v>
      </c>
      <c r="J26" s="199">
        <f>'Рем.стр.ДУ 2'!BL33</f>
        <v>0</v>
      </c>
      <c r="K26" s="198">
        <f>'Рем.стр.ДУ 2'!BM33</f>
        <v>0</v>
      </c>
      <c r="L26" s="200">
        <f>'Рем.стр.ДУ-3'!CJ33</f>
        <v>0</v>
      </c>
      <c r="M26" s="275">
        <f>'Рем.стр.ДУ-3'!CK33</f>
        <v>0</v>
      </c>
      <c r="N26" s="201">
        <f t="shared" si="1"/>
        <v>1</v>
      </c>
      <c r="O26" s="202">
        <f t="shared" si="2"/>
        <v>13000</v>
      </c>
    </row>
    <row r="27" spans="1:15" s="152" customFormat="1" ht="24" customHeight="1">
      <c r="A27" s="197">
        <v>21</v>
      </c>
      <c r="B27" s="999" t="s">
        <v>348</v>
      </c>
      <c r="C27" s="1002"/>
      <c r="D27" s="1002"/>
      <c r="E27" s="1003"/>
      <c r="F27" s="206" t="s">
        <v>41</v>
      </c>
      <c r="G27" s="268">
        <v>2000</v>
      </c>
      <c r="H27" s="204">
        <f>'Рем.стр.ДУ-1'!BP34</f>
        <v>0</v>
      </c>
      <c r="I27" s="205">
        <f>'Рем.стр.ДУ-1'!BQ34</f>
        <v>0</v>
      </c>
      <c r="J27" s="199">
        <f>'Рем.стр.ДУ 2'!BL34</f>
        <v>0</v>
      </c>
      <c r="K27" s="198">
        <f>'Рем.стр.ДУ 2'!BM34</f>
        <v>0</v>
      </c>
      <c r="L27" s="200">
        <f>'Рем.стр.ДУ-3'!CJ34</f>
        <v>36</v>
      </c>
      <c r="M27" s="275">
        <f>'Рем.стр.ДУ-3'!CK34</f>
        <v>72000</v>
      </c>
      <c r="N27" s="201">
        <f t="shared" si="1"/>
        <v>36</v>
      </c>
      <c r="O27" s="202">
        <f t="shared" si="2"/>
        <v>72000</v>
      </c>
    </row>
    <row r="28" spans="1:15" ht="22.5" customHeight="1">
      <c r="A28" s="197">
        <v>22</v>
      </c>
      <c r="B28" s="1010" t="s">
        <v>45</v>
      </c>
      <c r="C28" s="1000"/>
      <c r="D28" s="1000"/>
      <c r="E28" s="1001"/>
      <c r="F28" s="203" t="s">
        <v>17</v>
      </c>
      <c r="G28" s="268">
        <v>9600</v>
      </c>
      <c r="H28" s="204">
        <f>'Рем.стр.ДУ-1'!BP35</f>
        <v>7</v>
      </c>
      <c r="I28" s="205">
        <f>'Рем.стр.ДУ-1'!BQ35</f>
        <v>67200</v>
      </c>
      <c r="J28" s="199">
        <f>'Рем.стр.ДУ 2'!BL35</f>
        <v>0</v>
      </c>
      <c r="K28" s="198">
        <f>'Рем.стр.ДУ 2'!BM35</f>
        <v>0</v>
      </c>
      <c r="L28" s="200">
        <f>'Рем.стр.ДУ-3'!CJ35</f>
        <v>7</v>
      </c>
      <c r="M28" s="275">
        <f>'Рем.стр.ДУ-3'!CK35</f>
        <v>67200</v>
      </c>
      <c r="N28" s="201">
        <f t="shared" si="1"/>
        <v>14</v>
      </c>
      <c r="O28" s="202">
        <f t="shared" si="2"/>
        <v>134400</v>
      </c>
    </row>
    <row r="29" spans="1:15" s="152" customFormat="1" ht="22.5" customHeight="1">
      <c r="A29" s="197">
        <v>23</v>
      </c>
      <c r="B29" s="999" t="s">
        <v>223</v>
      </c>
      <c r="C29" s="1002"/>
      <c r="D29" s="1002"/>
      <c r="E29" s="1003"/>
      <c r="F29" s="203" t="s">
        <v>40</v>
      </c>
      <c r="G29" s="268">
        <v>9000</v>
      </c>
      <c r="H29" s="204">
        <f>'Рем.стр.ДУ-1'!BP36</f>
        <v>0</v>
      </c>
      <c r="I29" s="205">
        <f>'Рем.стр.ДУ-1'!BQ36</f>
        <v>0</v>
      </c>
      <c r="J29" s="199">
        <f>'Рем.стр.ДУ 2'!BL36</f>
        <v>0</v>
      </c>
      <c r="K29" s="198">
        <f>'Рем.стр.ДУ 2'!BM36</f>
        <v>0</v>
      </c>
      <c r="L29" s="200">
        <f>'Рем.стр.ДУ-3'!CJ36</f>
        <v>0.5</v>
      </c>
      <c r="M29" s="275">
        <f>'Рем.стр.ДУ-3'!CK36</f>
        <v>2500</v>
      </c>
      <c r="N29" s="201">
        <f t="shared" si="1"/>
        <v>0.5</v>
      </c>
      <c r="O29" s="202">
        <f t="shared" si="2"/>
        <v>2500</v>
      </c>
    </row>
    <row r="30" spans="1:15" s="152" customFormat="1" ht="21" customHeight="1">
      <c r="A30" s="197">
        <v>24</v>
      </c>
      <c r="B30" s="1010" t="s">
        <v>327</v>
      </c>
      <c r="C30" s="1002"/>
      <c r="D30" s="1002"/>
      <c r="E30" s="1003"/>
      <c r="F30" s="203" t="s">
        <v>41</v>
      </c>
      <c r="G30" s="268">
        <v>750</v>
      </c>
      <c r="H30" s="204">
        <f>'Рем.стр.ДУ-1'!BP37</f>
        <v>0</v>
      </c>
      <c r="I30" s="205">
        <f>'Рем.стр.ДУ-1'!BQ37</f>
        <v>0</v>
      </c>
      <c r="J30" s="199">
        <f>'Рем.стр.ДУ 2'!BL37</f>
        <v>364</v>
      </c>
      <c r="K30" s="198">
        <f>'Рем.стр.ДУ 2'!BM37</f>
        <v>273000</v>
      </c>
      <c r="L30" s="200">
        <f>'Рем.стр.ДУ-3'!CJ37</f>
        <v>172</v>
      </c>
      <c r="M30" s="275">
        <f>'Рем.стр.ДУ-3'!CK37</f>
        <v>129000</v>
      </c>
      <c r="N30" s="201">
        <f t="shared" si="1"/>
        <v>536</v>
      </c>
      <c r="O30" s="202">
        <f t="shared" si="2"/>
        <v>402000</v>
      </c>
    </row>
    <row r="31" spans="1:15" ht="22.5" customHeight="1" thickBot="1">
      <c r="A31" s="285">
        <v>25</v>
      </c>
      <c r="B31" s="1017" t="s">
        <v>188</v>
      </c>
      <c r="C31" s="1018"/>
      <c r="D31" s="1018"/>
      <c r="E31" s="1019"/>
      <c r="F31" s="203" t="s">
        <v>17</v>
      </c>
      <c r="G31" s="268">
        <v>25000</v>
      </c>
      <c r="H31" s="204">
        <f>'Рем.стр.ДУ-1'!BP38</f>
        <v>0</v>
      </c>
      <c r="I31" s="205">
        <f>'Рем.стр.ДУ-1'!BQ38</f>
        <v>0</v>
      </c>
      <c r="J31" s="199">
        <f>'Рем.стр.ДУ 2'!BL38</f>
        <v>4</v>
      </c>
      <c r="K31" s="198">
        <f>'Рем.стр.ДУ 2'!BM38</f>
        <v>100000</v>
      </c>
      <c r="L31" s="200">
        <f>'Рем.стр.ДУ-3'!CJ38</f>
        <v>2</v>
      </c>
      <c r="M31" s="275">
        <f>'Рем.стр.ДУ-3'!CK38</f>
        <v>50000</v>
      </c>
      <c r="N31" s="201">
        <f t="shared" si="1"/>
        <v>6</v>
      </c>
      <c r="O31" s="202">
        <f t="shared" si="2"/>
        <v>150000</v>
      </c>
    </row>
    <row r="32" spans="1:15" ht="18" customHeight="1" thickBot="1">
      <c r="A32" s="287"/>
      <c r="B32" s="1020" t="s">
        <v>46</v>
      </c>
      <c r="C32" s="885"/>
      <c r="D32" s="885"/>
      <c r="E32" s="886"/>
      <c r="F32" s="207"/>
      <c r="G32" s="268"/>
      <c r="H32" s="204"/>
      <c r="I32" s="205"/>
      <c r="J32" s="199"/>
      <c r="K32" s="198"/>
      <c r="L32" s="200"/>
      <c r="M32" s="275"/>
      <c r="N32" s="201"/>
      <c r="O32" s="202"/>
    </row>
    <row r="33" spans="1:15" s="152" customFormat="1" ht="22.5" customHeight="1">
      <c r="A33" s="286">
        <v>26</v>
      </c>
      <c r="B33" s="1014" t="s">
        <v>67</v>
      </c>
      <c r="C33" s="1015"/>
      <c r="D33" s="1015"/>
      <c r="E33" s="1016"/>
      <c r="F33" s="203" t="s">
        <v>17</v>
      </c>
      <c r="G33" s="268">
        <v>39000</v>
      </c>
      <c r="H33" s="204">
        <f>'Рем.стр.ДУ-1'!BP40</f>
        <v>10</v>
      </c>
      <c r="I33" s="205">
        <f>'Рем.стр.ДУ-1'!BQ40</f>
        <v>384000</v>
      </c>
      <c r="J33" s="199">
        <f>'Рем.стр.ДУ 2'!BL40</f>
        <v>6</v>
      </c>
      <c r="K33" s="198">
        <f>'Рем.стр.ДУ 2'!BM40</f>
        <v>198000</v>
      </c>
      <c r="L33" s="200">
        <f>'Рем.стр.ДУ-3'!CJ40</f>
        <v>14</v>
      </c>
      <c r="M33" s="275">
        <f>'Рем.стр.ДУ-3'!CK40</f>
        <v>521000</v>
      </c>
      <c r="N33" s="201">
        <f aca="true" t="shared" si="3" ref="N33:N43">H33+J33+L33</f>
        <v>30</v>
      </c>
      <c r="O33" s="202">
        <f aca="true" t="shared" si="4" ref="O33:O43">I33+K33+M33</f>
        <v>1103000</v>
      </c>
    </row>
    <row r="34" spans="1:15" ht="22.5" customHeight="1">
      <c r="A34" s="197">
        <v>27</v>
      </c>
      <c r="B34" s="1010" t="s">
        <v>47</v>
      </c>
      <c r="C34" s="1000"/>
      <c r="D34" s="1000"/>
      <c r="E34" s="1001"/>
      <c r="F34" s="203" t="s">
        <v>17</v>
      </c>
      <c r="G34" s="268">
        <v>14500</v>
      </c>
      <c r="H34" s="204">
        <f>'Рем.стр.ДУ-1'!BP41</f>
        <v>11</v>
      </c>
      <c r="I34" s="205">
        <f>'Рем.стр.ДУ-1'!BQ41</f>
        <v>132500</v>
      </c>
      <c r="J34" s="199">
        <f>'Рем.стр.ДУ 2'!BL41</f>
        <v>0</v>
      </c>
      <c r="K34" s="198">
        <f>'Рем.стр.ДУ 2'!BM41</f>
        <v>0</v>
      </c>
      <c r="L34" s="200">
        <f>'Рем.стр.ДУ-3'!CJ41</f>
        <v>26</v>
      </c>
      <c r="M34" s="275">
        <f>'Рем.стр.ДУ-3'!CK41</f>
        <v>366500</v>
      </c>
      <c r="N34" s="201">
        <f t="shared" si="3"/>
        <v>37</v>
      </c>
      <c r="O34" s="202">
        <f t="shared" si="4"/>
        <v>499000</v>
      </c>
    </row>
    <row r="35" spans="1:15" ht="22.5" customHeight="1">
      <c r="A35" s="197">
        <v>28</v>
      </c>
      <c r="B35" s="999" t="s">
        <v>349</v>
      </c>
      <c r="C35" s="1002"/>
      <c r="D35" s="1002"/>
      <c r="E35" s="1003"/>
      <c r="F35" s="203" t="s">
        <v>41</v>
      </c>
      <c r="G35" s="268">
        <v>1000</v>
      </c>
      <c r="H35" s="204">
        <f>'Рем.стр.ДУ-1'!BP42</f>
        <v>0</v>
      </c>
      <c r="I35" s="205">
        <f>'Рем.стр.ДУ-1'!BQ42</f>
        <v>0</v>
      </c>
      <c r="J35" s="199">
        <f>'Рем.стр.ДУ 2'!BL42</f>
        <v>0</v>
      </c>
      <c r="K35" s="198">
        <f>'Рем.стр.ДУ 2'!BM42</f>
        <v>0</v>
      </c>
      <c r="L35" s="200">
        <f>'Рем.стр.ДУ-3'!CJ42</f>
        <v>16.8</v>
      </c>
      <c r="M35" s="275">
        <f>'Рем.стр.ДУ-3'!CK42</f>
        <v>16800</v>
      </c>
      <c r="N35" s="201">
        <f t="shared" si="3"/>
        <v>16.8</v>
      </c>
      <c r="O35" s="202">
        <f t="shared" si="4"/>
        <v>16800</v>
      </c>
    </row>
    <row r="36" spans="1:15" ht="22.5" customHeight="1">
      <c r="A36" s="197">
        <v>29</v>
      </c>
      <c r="B36" s="1010" t="s">
        <v>122</v>
      </c>
      <c r="C36" s="1002"/>
      <c r="D36" s="1002"/>
      <c r="E36" s="1003"/>
      <c r="F36" s="203" t="s">
        <v>17</v>
      </c>
      <c r="G36" s="268">
        <v>14000</v>
      </c>
      <c r="H36" s="204">
        <f>'Рем.стр.ДУ-1'!BP43</f>
        <v>10</v>
      </c>
      <c r="I36" s="205">
        <f>'Рем.стр.ДУ-1'!BQ43</f>
        <v>140000</v>
      </c>
      <c r="J36" s="199">
        <f>'Рем.стр.ДУ 2'!BL43</f>
        <v>4</v>
      </c>
      <c r="K36" s="198">
        <f>'Рем.стр.ДУ 2'!BM43</f>
        <v>56000</v>
      </c>
      <c r="L36" s="200">
        <f>'Рем.стр.ДУ-3'!CJ43</f>
        <v>0</v>
      </c>
      <c r="M36" s="275">
        <f>'Рем.стр.ДУ-3'!CK43</f>
        <v>0</v>
      </c>
      <c r="N36" s="201">
        <f t="shared" si="3"/>
        <v>14</v>
      </c>
      <c r="O36" s="202">
        <f t="shared" si="4"/>
        <v>196000</v>
      </c>
    </row>
    <row r="37" spans="1:15" ht="22.5" customHeight="1">
      <c r="A37" s="197">
        <v>30</v>
      </c>
      <c r="B37" s="999" t="s">
        <v>200</v>
      </c>
      <c r="C37" s="1000"/>
      <c r="D37" s="1000"/>
      <c r="E37" s="1001"/>
      <c r="F37" s="206" t="s">
        <v>17</v>
      </c>
      <c r="G37" s="268">
        <v>29000</v>
      </c>
      <c r="H37" s="204">
        <f>'Рем.стр.ДУ-1'!BP44</f>
        <v>0</v>
      </c>
      <c r="I37" s="205">
        <f>'Рем.стр.ДУ-1'!BQ44</f>
        <v>0</v>
      </c>
      <c r="J37" s="199">
        <f>'Рем.стр.ДУ 2'!BL44</f>
        <v>0</v>
      </c>
      <c r="K37" s="198">
        <f>'Рем.стр.ДУ 2'!BM44</f>
        <v>0</v>
      </c>
      <c r="L37" s="200">
        <f>'Рем.стр.ДУ-3'!CJ44</f>
        <v>18</v>
      </c>
      <c r="M37" s="275">
        <f>'Рем.стр.ДУ-3'!CK44</f>
        <v>522000</v>
      </c>
      <c r="N37" s="201">
        <f t="shared" si="3"/>
        <v>18</v>
      </c>
      <c r="O37" s="202">
        <f t="shared" si="4"/>
        <v>522000</v>
      </c>
    </row>
    <row r="38" spans="1:15" ht="22.5" customHeight="1">
      <c r="A38" s="197">
        <v>31</v>
      </c>
      <c r="B38" s="999" t="s">
        <v>96</v>
      </c>
      <c r="C38" s="1002"/>
      <c r="D38" s="1002"/>
      <c r="E38" s="1003"/>
      <c r="F38" s="203" t="s">
        <v>17</v>
      </c>
      <c r="G38" s="268">
        <v>10000</v>
      </c>
      <c r="H38" s="204">
        <f>'Рем.стр.ДУ-1'!BP45</f>
        <v>0</v>
      </c>
      <c r="I38" s="205">
        <f>'Рем.стр.ДУ-1'!BQ45</f>
        <v>0</v>
      </c>
      <c r="J38" s="199">
        <f>'Рем.стр.ДУ 2'!BL45</f>
        <v>0</v>
      </c>
      <c r="K38" s="198">
        <f>'Рем.стр.ДУ 2'!BM45</f>
        <v>0</v>
      </c>
      <c r="L38" s="200">
        <f>'Рем.стр.ДУ-3'!CJ45</f>
        <v>30</v>
      </c>
      <c r="M38" s="275">
        <f>'Рем.стр.ДУ-3'!CK45</f>
        <v>326000</v>
      </c>
      <c r="N38" s="201">
        <f t="shared" si="3"/>
        <v>30</v>
      </c>
      <c r="O38" s="202">
        <f t="shared" si="4"/>
        <v>326000</v>
      </c>
    </row>
    <row r="39" spans="1:15" ht="22.5" customHeight="1">
      <c r="A39" s="197">
        <v>32</v>
      </c>
      <c r="B39" s="999" t="s">
        <v>97</v>
      </c>
      <c r="C39" s="1002"/>
      <c r="D39" s="1002"/>
      <c r="E39" s="1003"/>
      <c r="F39" s="203" t="s">
        <v>17</v>
      </c>
      <c r="G39" s="268">
        <v>14500</v>
      </c>
      <c r="H39" s="204">
        <f>'Рем.стр.ДУ-1'!BP46</f>
        <v>0</v>
      </c>
      <c r="I39" s="205">
        <f>'Рем.стр.ДУ-1'!BQ46</f>
        <v>0</v>
      </c>
      <c r="J39" s="199">
        <f>'Рем.стр.ДУ 2'!BL46</f>
        <v>10</v>
      </c>
      <c r="K39" s="198">
        <f>'Рем.стр.ДУ 2'!BM46</f>
        <v>145000</v>
      </c>
      <c r="L39" s="200">
        <f>'Рем.стр.ДУ-3'!CJ46</f>
        <v>0</v>
      </c>
      <c r="M39" s="275">
        <f>'Рем.стр.ДУ-3'!CK46</f>
        <v>0</v>
      </c>
      <c r="N39" s="201">
        <f t="shared" si="3"/>
        <v>10</v>
      </c>
      <c r="O39" s="202">
        <f t="shared" si="4"/>
        <v>145000</v>
      </c>
    </row>
    <row r="40" spans="1:15" ht="22.5" customHeight="1">
      <c r="A40" s="197">
        <v>33</v>
      </c>
      <c r="B40" s="999" t="s">
        <v>98</v>
      </c>
      <c r="C40" s="1002"/>
      <c r="D40" s="1002"/>
      <c r="E40" s="1003"/>
      <c r="F40" s="203" t="s">
        <v>17</v>
      </c>
      <c r="G40" s="268">
        <v>8000</v>
      </c>
      <c r="H40" s="204">
        <f>'Рем.стр.ДУ-1'!BP47</f>
        <v>4</v>
      </c>
      <c r="I40" s="205">
        <f>'Рем.стр.ДУ-1'!BQ47</f>
        <v>32000</v>
      </c>
      <c r="J40" s="199">
        <f>'Рем.стр.ДУ 2'!BL47</f>
        <v>0</v>
      </c>
      <c r="K40" s="198">
        <f>'Рем.стр.ДУ 2'!BM47</f>
        <v>0</v>
      </c>
      <c r="L40" s="200">
        <f>'Рем.стр.ДУ-3'!CJ47</f>
        <v>48</v>
      </c>
      <c r="M40" s="275">
        <f>'Рем.стр.ДУ-3'!CK47</f>
        <v>372000</v>
      </c>
      <c r="N40" s="201">
        <f t="shared" si="3"/>
        <v>52</v>
      </c>
      <c r="O40" s="202">
        <f t="shared" si="4"/>
        <v>404000</v>
      </c>
    </row>
    <row r="41" spans="1:15" s="152" customFormat="1" ht="22.5" customHeight="1">
      <c r="A41" s="197">
        <v>34</v>
      </c>
      <c r="B41" s="1010" t="s">
        <v>203</v>
      </c>
      <c r="C41" s="1002"/>
      <c r="D41" s="1002"/>
      <c r="E41" s="1003"/>
      <c r="F41" s="203" t="s">
        <v>41</v>
      </c>
      <c r="G41" s="268">
        <v>1400</v>
      </c>
      <c r="H41" s="204">
        <f>'Рем.стр.ДУ-1'!BP48</f>
        <v>0</v>
      </c>
      <c r="I41" s="205">
        <f>'Рем.стр.ДУ-1'!BQ48</f>
        <v>0</v>
      </c>
      <c r="J41" s="199">
        <f>'Рем.стр.ДУ 2'!BL48</f>
        <v>85</v>
      </c>
      <c r="K41" s="198">
        <f>'Рем.стр.ДУ 2'!BM48</f>
        <v>119000</v>
      </c>
      <c r="L41" s="200">
        <f>'Рем.стр.ДУ-3'!CJ48</f>
        <v>21</v>
      </c>
      <c r="M41" s="275">
        <f>'Рем.стр.ДУ-3'!CK48</f>
        <v>29400</v>
      </c>
      <c r="N41" s="201">
        <f t="shared" si="3"/>
        <v>106</v>
      </c>
      <c r="O41" s="202">
        <f t="shared" si="4"/>
        <v>148400</v>
      </c>
    </row>
    <row r="42" spans="1:15" s="152" customFormat="1" ht="22.5" customHeight="1">
      <c r="A42" s="197">
        <v>35</v>
      </c>
      <c r="B42" s="999" t="s">
        <v>316</v>
      </c>
      <c r="C42" s="1002"/>
      <c r="D42" s="1002"/>
      <c r="E42" s="1003"/>
      <c r="F42" s="203" t="s">
        <v>41</v>
      </c>
      <c r="G42" s="268">
        <v>100</v>
      </c>
      <c r="H42" s="204">
        <f>'Рем.стр.ДУ-1'!BP49</f>
        <v>36</v>
      </c>
      <c r="I42" s="205">
        <f>'Рем.стр.ДУ-1'!BQ49</f>
        <v>3600</v>
      </c>
      <c r="J42" s="199">
        <f>'Рем.стр.ДУ 2'!BL49</f>
        <v>0</v>
      </c>
      <c r="K42" s="198">
        <f>'Рем.стр.ДУ 2'!BM49</f>
        <v>0</v>
      </c>
      <c r="L42" s="200">
        <f>'Рем.стр.ДУ-3'!CJ49</f>
        <v>0</v>
      </c>
      <c r="M42" s="275">
        <f>'Рем.стр.ДУ-3'!CK49</f>
        <v>0</v>
      </c>
      <c r="N42" s="201">
        <f t="shared" si="3"/>
        <v>36</v>
      </c>
      <c r="O42" s="202">
        <f t="shared" si="4"/>
        <v>3600</v>
      </c>
    </row>
    <row r="43" spans="1:15" s="152" customFormat="1" ht="22.5" customHeight="1" thickBot="1">
      <c r="A43" s="285">
        <v>36</v>
      </c>
      <c r="B43" s="1054" t="s">
        <v>318</v>
      </c>
      <c r="C43" s="1055"/>
      <c r="D43" s="1055"/>
      <c r="E43" s="1056"/>
      <c r="F43" s="207" t="s">
        <v>17</v>
      </c>
      <c r="G43" s="268">
        <v>24000</v>
      </c>
      <c r="H43" s="204">
        <f>'Рем.стр.ДУ-1'!BP50</f>
        <v>10</v>
      </c>
      <c r="I43" s="205">
        <f>'Рем.стр.ДУ-1'!BQ50</f>
        <v>215590</v>
      </c>
      <c r="J43" s="199">
        <f>'Рем.стр.ДУ 2'!BL50</f>
        <v>0</v>
      </c>
      <c r="K43" s="198">
        <f>'Рем.стр.ДУ 2'!BM50</f>
        <v>0</v>
      </c>
      <c r="L43" s="200">
        <f>'Рем.стр.ДУ-3'!CJ50</f>
        <v>14</v>
      </c>
      <c r="M43" s="275">
        <f>'Рем.стр.ДУ-3'!CK50</f>
        <v>336000</v>
      </c>
      <c r="N43" s="201">
        <f t="shared" si="3"/>
        <v>24</v>
      </c>
      <c r="O43" s="202">
        <f t="shared" si="4"/>
        <v>551590</v>
      </c>
    </row>
    <row r="44" spans="1:15" ht="18" customHeight="1" thickBot="1">
      <c r="A44" s="884" t="s">
        <v>48</v>
      </c>
      <c r="B44" s="885"/>
      <c r="C44" s="885"/>
      <c r="D44" s="885"/>
      <c r="E44" s="886"/>
      <c r="F44" s="207"/>
      <c r="G44" s="268"/>
      <c r="H44" s="204"/>
      <c r="I44" s="205"/>
      <c r="J44" s="199"/>
      <c r="K44" s="198"/>
      <c r="L44" s="200"/>
      <c r="M44" s="275"/>
      <c r="N44" s="201"/>
      <c r="O44" s="202"/>
    </row>
    <row r="45" spans="1:15" s="152" customFormat="1" ht="22.5" customHeight="1">
      <c r="A45" s="286">
        <v>37</v>
      </c>
      <c r="B45" s="1014" t="s">
        <v>76</v>
      </c>
      <c r="C45" s="1015"/>
      <c r="D45" s="1015"/>
      <c r="E45" s="1016"/>
      <c r="F45" s="203" t="s">
        <v>41</v>
      </c>
      <c r="G45" s="268">
        <v>1250</v>
      </c>
      <c r="H45" s="204">
        <f>'Рем.стр.ДУ-1'!BP52</f>
        <v>0</v>
      </c>
      <c r="I45" s="205">
        <f>'Рем.стр.ДУ-1'!BQ52</f>
        <v>0</v>
      </c>
      <c r="J45" s="199">
        <f>'Рем.стр.ДУ 2'!BL52</f>
        <v>13</v>
      </c>
      <c r="K45" s="198">
        <f>'Рем.стр.ДУ 2'!BM52</f>
        <v>16250</v>
      </c>
      <c r="L45" s="200">
        <f>'Рем.стр.ДУ-3'!CJ52</f>
        <v>0</v>
      </c>
      <c r="M45" s="275">
        <f>'Рем.стр.ДУ-3'!CK52</f>
        <v>0</v>
      </c>
      <c r="N45" s="201">
        <f aca="true" t="shared" si="5" ref="N45:N63">H45+J45+L45</f>
        <v>13</v>
      </c>
      <c r="O45" s="202">
        <f aca="true" t="shared" si="6" ref="O45:O61">I45+K45+M45</f>
        <v>16250</v>
      </c>
    </row>
    <row r="46" spans="1:15" ht="22.5" customHeight="1">
      <c r="A46" s="197">
        <v>38</v>
      </c>
      <c r="B46" s="1010" t="s">
        <v>92</v>
      </c>
      <c r="C46" s="1000"/>
      <c r="D46" s="1000"/>
      <c r="E46" s="1001"/>
      <c r="F46" s="203" t="s">
        <v>41</v>
      </c>
      <c r="G46" s="268"/>
      <c r="H46" s="204">
        <f>'Рем.стр.ДУ-1'!BP53</f>
        <v>2421.1</v>
      </c>
      <c r="I46" s="205">
        <f>'Рем.стр.ДУ-1'!BQ53</f>
        <v>977586</v>
      </c>
      <c r="J46" s="199">
        <f>'Рем.стр.ДУ 2'!BL53</f>
        <v>1247</v>
      </c>
      <c r="K46" s="198">
        <f>'Рем.стр.ДУ 2'!BM53</f>
        <v>619353</v>
      </c>
      <c r="L46" s="200">
        <f>'Рем.стр.ДУ-3'!CJ53</f>
        <v>3044.5</v>
      </c>
      <c r="M46" s="275">
        <f>'Рем.стр.ДУ-3'!CK53</f>
        <v>1443828</v>
      </c>
      <c r="N46" s="201">
        <f t="shared" si="5"/>
        <v>6712.6</v>
      </c>
      <c r="O46" s="202">
        <f t="shared" si="6"/>
        <v>3040767</v>
      </c>
    </row>
    <row r="47" spans="1:15" ht="22.5" customHeight="1">
      <c r="A47" s="197">
        <v>39</v>
      </c>
      <c r="B47" s="1010" t="s">
        <v>186</v>
      </c>
      <c r="C47" s="1000"/>
      <c r="D47" s="1000"/>
      <c r="E47" s="1001"/>
      <c r="F47" s="203" t="s">
        <v>41</v>
      </c>
      <c r="G47" s="268">
        <v>400</v>
      </c>
      <c r="H47" s="204">
        <f>'Рем.стр.ДУ-1'!BP54</f>
        <v>10</v>
      </c>
      <c r="I47" s="205">
        <f>'Рем.стр.ДУ-1'!BQ54</f>
        <v>4000</v>
      </c>
      <c r="J47" s="199">
        <f>'Рем.стр.ДУ 2'!BL54</f>
        <v>0</v>
      </c>
      <c r="K47" s="198">
        <f>'Рем.стр.ДУ 2'!BM54</f>
        <v>0</v>
      </c>
      <c r="L47" s="200">
        <f>'Рем.стр.ДУ-3'!CJ54</f>
        <v>400</v>
      </c>
      <c r="M47" s="275">
        <f>'Рем.стр.ДУ-3'!CK54</f>
        <v>255832</v>
      </c>
      <c r="N47" s="201">
        <f t="shared" si="5"/>
        <v>410</v>
      </c>
      <c r="O47" s="202">
        <f t="shared" si="6"/>
        <v>259832</v>
      </c>
    </row>
    <row r="48" spans="1:15" ht="22.5" customHeight="1">
      <c r="A48" s="197">
        <v>40</v>
      </c>
      <c r="B48" s="1010" t="s">
        <v>49</v>
      </c>
      <c r="C48" s="1000"/>
      <c r="D48" s="1000"/>
      <c r="E48" s="1001"/>
      <c r="F48" s="203" t="s">
        <v>17</v>
      </c>
      <c r="G48" s="268">
        <v>4000</v>
      </c>
      <c r="H48" s="204">
        <f>'Рем.стр.ДУ-1'!BP55</f>
        <v>59</v>
      </c>
      <c r="I48" s="205">
        <f>'Рем.стр.ДУ-1'!BQ55</f>
        <v>236000</v>
      </c>
      <c r="J48" s="199">
        <f>'Рем.стр.ДУ 2'!BL55</f>
        <v>3</v>
      </c>
      <c r="K48" s="198">
        <f>'Рем.стр.ДУ 2'!BM55</f>
        <v>12000</v>
      </c>
      <c r="L48" s="200">
        <f>'Рем.стр.ДУ-3'!CJ55</f>
        <v>4</v>
      </c>
      <c r="M48" s="275">
        <f>'Рем.стр.ДУ-3'!CK55</f>
        <v>16000</v>
      </c>
      <c r="N48" s="201">
        <f t="shared" si="5"/>
        <v>66</v>
      </c>
      <c r="O48" s="202">
        <f t="shared" si="6"/>
        <v>264000</v>
      </c>
    </row>
    <row r="49" spans="1:15" ht="22.5" customHeight="1">
      <c r="A49" s="197">
        <v>41</v>
      </c>
      <c r="B49" s="1010" t="s">
        <v>50</v>
      </c>
      <c r="C49" s="1000"/>
      <c r="D49" s="1000"/>
      <c r="E49" s="1001"/>
      <c r="F49" s="203" t="s">
        <v>17</v>
      </c>
      <c r="G49" s="268">
        <v>6500</v>
      </c>
      <c r="H49" s="204">
        <f>'Рем.стр.ДУ-1'!BP56</f>
        <v>2</v>
      </c>
      <c r="I49" s="205">
        <f>'Рем.стр.ДУ-1'!BQ56</f>
        <v>13000</v>
      </c>
      <c r="J49" s="199">
        <f>'Рем.стр.ДУ 2'!BL56</f>
        <v>0</v>
      </c>
      <c r="K49" s="198">
        <f>'Рем.стр.ДУ 2'!BM56</f>
        <v>0</v>
      </c>
      <c r="L49" s="200">
        <f>'Рем.стр.ДУ-3'!CJ56</f>
        <v>1</v>
      </c>
      <c r="M49" s="275">
        <f>'Рем.стр.ДУ-3'!CK56</f>
        <v>6500</v>
      </c>
      <c r="N49" s="201">
        <f t="shared" si="5"/>
        <v>3</v>
      </c>
      <c r="O49" s="202">
        <f t="shared" si="6"/>
        <v>19500</v>
      </c>
    </row>
    <row r="50" spans="1:15" s="152" customFormat="1" ht="22.5" customHeight="1">
      <c r="A50" s="197">
        <v>42</v>
      </c>
      <c r="B50" s="999" t="s">
        <v>187</v>
      </c>
      <c r="C50" s="1000"/>
      <c r="D50" s="1000"/>
      <c r="E50" s="1001"/>
      <c r="F50" s="203" t="s">
        <v>17</v>
      </c>
      <c r="G50" s="268">
        <v>16500</v>
      </c>
      <c r="H50" s="204">
        <f>'Рем.стр.ДУ-1'!BP57</f>
        <v>1</v>
      </c>
      <c r="I50" s="205">
        <f>'Рем.стр.ДУ-1'!BQ57</f>
        <v>16500</v>
      </c>
      <c r="J50" s="199">
        <f>'Рем.стр.ДУ 2'!BL57</f>
        <v>0</v>
      </c>
      <c r="K50" s="198">
        <f>'Рем.стр.ДУ 2'!BM57</f>
        <v>0</v>
      </c>
      <c r="L50" s="200">
        <f>'Рем.стр.ДУ-3'!CJ57</f>
        <v>0</v>
      </c>
      <c r="M50" s="275">
        <f>'Рем.стр.ДУ-3'!CK57</f>
        <v>4000</v>
      </c>
      <c r="N50" s="201">
        <f t="shared" si="5"/>
        <v>1</v>
      </c>
      <c r="O50" s="202">
        <f t="shared" si="6"/>
        <v>20500</v>
      </c>
    </row>
    <row r="51" spans="1:15" s="152" customFormat="1" ht="22.5" customHeight="1">
      <c r="A51" s="197">
        <v>43</v>
      </c>
      <c r="B51" s="999" t="s">
        <v>72</v>
      </c>
      <c r="C51" s="1002"/>
      <c r="D51" s="1002"/>
      <c r="E51" s="1003"/>
      <c r="F51" s="203" t="s">
        <v>17</v>
      </c>
      <c r="G51" s="268">
        <v>5000</v>
      </c>
      <c r="H51" s="204">
        <f>'Рем.стр.ДУ-1'!BP58</f>
        <v>0</v>
      </c>
      <c r="I51" s="205">
        <f>'Рем.стр.ДУ-1'!BQ58</f>
        <v>0</v>
      </c>
      <c r="J51" s="199">
        <f>'Рем.стр.ДУ 2'!BL58</f>
        <v>1</v>
      </c>
      <c r="K51" s="198">
        <f>'Рем.стр.ДУ 2'!BM58</f>
        <v>5000</v>
      </c>
      <c r="L51" s="200">
        <f>'Рем.стр.ДУ-3'!CJ58</f>
        <v>0</v>
      </c>
      <c r="M51" s="275">
        <f>'Рем.стр.ДУ-3'!CK58</f>
        <v>0</v>
      </c>
      <c r="N51" s="201">
        <f t="shared" si="5"/>
        <v>1</v>
      </c>
      <c r="O51" s="202">
        <f t="shared" si="6"/>
        <v>5000</v>
      </c>
    </row>
    <row r="52" spans="1:15" ht="22.5" customHeight="1">
      <c r="A52" s="197">
        <v>44</v>
      </c>
      <c r="B52" s="1010" t="s">
        <v>93</v>
      </c>
      <c r="C52" s="1000"/>
      <c r="D52" s="1000"/>
      <c r="E52" s="1001"/>
      <c r="F52" s="203" t="s">
        <v>17</v>
      </c>
      <c r="G52" s="268">
        <v>21000</v>
      </c>
      <c r="H52" s="204">
        <f>'Рем.стр.ДУ-1'!BP59</f>
        <v>0</v>
      </c>
      <c r="I52" s="205">
        <f>'Рем.стр.ДУ-1'!BQ59</f>
        <v>0</v>
      </c>
      <c r="J52" s="199">
        <f>'Рем.стр.ДУ 2'!BL59</f>
        <v>0</v>
      </c>
      <c r="K52" s="198">
        <f>'Рем.стр.ДУ 2'!BM59</f>
        <v>0</v>
      </c>
      <c r="L52" s="200">
        <f>'Рем.стр.ДУ-3'!CJ59</f>
        <v>0</v>
      </c>
      <c r="M52" s="275">
        <f>'Рем.стр.ДУ-3'!CK59</f>
        <v>0</v>
      </c>
      <c r="N52" s="201">
        <f t="shared" si="5"/>
        <v>0</v>
      </c>
      <c r="O52" s="202">
        <f t="shared" si="6"/>
        <v>0</v>
      </c>
    </row>
    <row r="53" spans="1:15" ht="22.5" customHeight="1">
      <c r="A53" s="197">
        <v>45</v>
      </c>
      <c r="B53" s="999" t="s">
        <v>341</v>
      </c>
      <c r="C53" s="1000"/>
      <c r="D53" s="1000"/>
      <c r="E53" s="1001"/>
      <c r="F53" s="203" t="s">
        <v>17</v>
      </c>
      <c r="G53" s="268">
        <v>18000</v>
      </c>
      <c r="H53" s="204">
        <f>'Рем.стр.ДУ-1'!BP60</f>
        <v>2</v>
      </c>
      <c r="I53" s="205">
        <f>'Рем.стр.ДУ-1'!BQ60</f>
        <v>36000</v>
      </c>
      <c r="J53" s="199">
        <f>'Рем.стр.ДУ 2'!BL60</f>
        <v>0</v>
      </c>
      <c r="K53" s="198">
        <f>'Рем.стр.ДУ 2'!BM60</f>
        <v>0</v>
      </c>
      <c r="L53" s="200">
        <f>'Рем.стр.ДУ-3'!CJ60</f>
        <v>0</v>
      </c>
      <c r="M53" s="275">
        <f>'Рем.стр.ДУ-3'!CK60</f>
        <v>0</v>
      </c>
      <c r="N53" s="201">
        <f t="shared" si="5"/>
        <v>2</v>
      </c>
      <c r="O53" s="202">
        <f t="shared" si="6"/>
        <v>36000</v>
      </c>
    </row>
    <row r="54" spans="1:15" ht="22.5" customHeight="1">
      <c r="A54" s="197">
        <v>46</v>
      </c>
      <c r="B54" s="999" t="s">
        <v>99</v>
      </c>
      <c r="C54" s="1002"/>
      <c r="D54" s="1002"/>
      <c r="E54" s="1003"/>
      <c r="F54" s="203" t="s">
        <v>17</v>
      </c>
      <c r="G54" s="268">
        <v>14500</v>
      </c>
      <c r="H54" s="204">
        <f>'Рем.стр.ДУ-1'!BP61</f>
        <v>1</v>
      </c>
      <c r="I54" s="205">
        <f>'Рем.стр.ДУ-1'!BQ61</f>
        <v>14500</v>
      </c>
      <c r="J54" s="199">
        <f>'Рем.стр.ДУ 2'!BL61</f>
        <v>0</v>
      </c>
      <c r="K54" s="198">
        <f>'Рем.стр.ДУ 2'!BM61</f>
        <v>0</v>
      </c>
      <c r="L54" s="200">
        <f>'Рем.стр.ДУ-3'!CJ61</f>
        <v>0</v>
      </c>
      <c r="M54" s="275">
        <f>'Рем.стр.ДУ-3'!CK61</f>
        <v>0</v>
      </c>
      <c r="N54" s="201">
        <f t="shared" si="5"/>
        <v>1</v>
      </c>
      <c r="O54" s="202">
        <f t="shared" si="6"/>
        <v>14500</v>
      </c>
    </row>
    <row r="55" spans="1:15" ht="22.5" customHeight="1">
      <c r="A55" s="197">
        <v>47</v>
      </c>
      <c r="B55" s="1010" t="s">
        <v>115</v>
      </c>
      <c r="C55" s="1002"/>
      <c r="D55" s="1002"/>
      <c r="E55" s="1002"/>
      <c r="F55" s="203" t="s">
        <v>17</v>
      </c>
      <c r="G55" s="268">
        <v>3200</v>
      </c>
      <c r="H55" s="204">
        <f>'Рем.стр.ДУ-1'!BP62</f>
        <v>0</v>
      </c>
      <c r="I55" s="205">
        <f>'Рем.стр.ДУ-1'!BQ62</f>
        <v>0</v>
      </c>
      <c r="J55" s="199">
        <f>'Рем.стр.ДУ 2'!BL62</f>
        <v>0</v>
      </c>
      <c r="K55" s="198">
        <f>'Рем.стр.ДУ 2'!BM62</f>
        <v>0</v>
      </c>
      <c r="L55" s="200">
        <f>'Рем.стр.ДУ-3'!CJ62</f>
        <v>0</v>
      </c>
      <c r="M55" s="275">
        <f>'Рем.стр.ДУ-3'!CK62</f>
        <v>0</v>
      </c>
      <c r="N55" s="201">
        <f t="shared" si="5"/>
        <v>0</v>
      </c>
      <c r="O55" s="202">
        <f t="shared" si="6"/>
        <v>0</v>
      </c>
    </row>
    <row r="56" spans="1:15" s="152" customFormat="1" ht="22.5" customHeight="1">
      <c r="A56" s="197">
        <v>48</v>
      </c>
      <c r="B56" s="999" t="s">
        <v>227</v>
      </c>
      <c r="C56" s="1002"/>
      <c r="D56" s="1002"/>
      <c r="E56" s="1003"/>
      <c r="F56" s="203" t="s">
        <v>17</v>
      </c>
      <c r="G56" s="268">
        <v>400</v>
      </c>
      <c r="H56" s="204">
        <f>'Рем.стр.ДУ-1'!BP63</f>
        <v>47</v>
      </c>
      <c r="I56" s="205">
        <f>'Рем.стр.ДУ-1'!BQ63</f>
        <v>18800</v>
      </c>
      <c r="J56" s="199">
        <f>'Рем.стр.ДУ 2'!BL63</f>
        <v>30</v>
      </c>
      <c r="K56" s="198">
        <f>'Рем.стр.ДУ 2'!BM63</f>
        <v>12000</v>
      </c>
      <c r="L56" s="200">
        <f>'Рем.стр.ДУ-3'!CJ63</f>
        <v>187</v>
      </c>
      <c r="M56" s="275">
        <f>'Рем.стр.ДУ-3'!CK63</f>
        <v>74800</v>
      </c>
      <c r="N56" s="201">
        <f t="shared" si="5"/>
        <v>264</v>
      </c>
      <c r="O56" s="202">
        <f t="shared" si="6"/>
        <v>105600</v>
      </c>
    </row>
    <row r="57" spans="1:15" s="152" customFormat="1" ht="22.5" customHeight="1">
      <c r="A57" s="197">
        <v>49</v>
      </c>
      <c r="B57" s="999" t="s">
        <v>213</v>
      </c>
      <c r="C57" s="1000"/>
      <c r="D57" s="1000"/>
      <c r="E57" s="1001"/>
      <c r="F57" s="203" t="s">
        <v>139</v>
      </c>
      <c r="G57" s="268">
        <v>1200</v>
      </c>
      <c r="H57" s="204">
        <f>'Рем.стр.ДУ-1'!BP64</f>
        <v>0</v>
      </c>
      <c r="I57" s="205">
        <f>'Рем.стр.ДУ-1'!BQ64</f>
        <v>0</v>
      </c>
      <c r="J57" s="199">
        <f>'Рем.стр.ДУ 2'!BL64</f>
        <v>0</v>
      </c>
      <c r="K57" s="198">
        <f>'Рем.стр.ДУ 2'!BM64</f>
        <v>0</v>
      </c>
      <c r="L57" s="200">
        <f>'Рем.стр.ДУ-3'!CJ64</f>
        <v>287</v>
      </c>
      <c r="M57" s="275">
        <f>'Рем.стр.ДУ-3'!CK64</f>
        <v>344400</v>
      </c>
      <c r="N57" s="201">
        <f t="shared" si="5"/>
        <v>287</v>
      </c>
      <c r="O57" s="202">
        <f t="shared" si="6"/>
        <v>344400</v>
      </c>
    </row>
    <row r="58" spans="1:15" s="152" customFormat="1" ht="22.5" customHeight="1">
      <c r="A58" s="197">
        <v>50</v>
      </c>
      <c r="B58" s="999" t="s">
        <v>214</v>
      </c>
      <c r="C58" s="1002"/>
      <c r="D58" s="1002"/>
      <c r="E58" s="1003"/>
      <c r="F58" s="203" t="s">
        <v>212</v>
      </c>
      <c r="G58" s="268">
        <v>5300</v>
      </c>
      <c r="H58" s="204">
        <f>'Рем.стр.ДУ-1'!BP65</f>
        <v>0</v>
      </c>
      <c r="I58" s="205">
        <f>'Рем.стр.ДУ-1'!BQ65</f>
        <v>0</v>
      </c>
      <c r="J58" s="199">
        <f>'Рем.стр.ДУ 2'!BL65</f>
        <v>0</v>
      </c>
      <c r="K58" s="198">
        <f>'Рем.стр.ДУ 2'!BM65</f>
        <v>0</v>
      </c>
      <c r="L58" s="200">
        <f>'Рем.стр.ДУ-3'!CJ65</f>
        <v>0</v>
      </c>
      <c r="M58" s="275">
        <f>'Рем.стр.ДУ-3'!CK65</f>
        <v>0</v>
      </c>
      <c r="N58" s="201">
        <f t="shared" si="5"/>
        <v>0</v>
      </c>
      <c r="O58" s="202">
        <f t="shared" si="6"/>
        <v>0</v>
      </c>
    </row>
    <row r="59" spans="1:15" s="152" customFormat="1" ht="22.5" customHeight="1">
      <c r="A59" s="197">
        <v>51</v>
      </c>
      <c r="B59" s="999" t="s">
        <v>333</v>
      </c>
      <c r="C59" s="1000"/>
      <c r="D59" s="1000"/>
      <c r="E59" s="1001"/>
      <c r="F59" s="203" t="s">
        <v>42</v>
      </c>
      <c r="G59" s="268">
        <v>60</v>
      </c>
      <c r="H59" s="204">
        <f>'Рем.стр.ДУ-1'!BP66</f>
        <v>1911</v>
      </c>
      <c r="I59" s="205">
        <f>'Рем.стр.ДУ-1'!BQ66</f>
        <v>114660</v>
      </c>
      <c r="J59" s="199">
        <f>'Рем.стр.ДУ 2'!BL66</f>
        <v>0</v>
      </c>
      <c r="K59" s="198">
        <f>'Рем.стр.ДУ 2'!BM66</f>
        <v>0</v>
      </c>
      <c r="L59" s="200">
        <f>'Рем.стр.ДУ-3'!CJ66</f>
        <v>0</v>
      </c>
      <c r="M59" s="275">
        <f>'Рем.стр.ДУ-3'!CK66</f>
        <v>0</v>
      </c>
      <c r="N59" s="201">
        <f t="shared" si="5"/>
        <v>1911</v>
      </c>
      <c r="O59" s="202">
        <f t="shared" si="6"/>
        <v>114660</v>
      </c>
    </row>
    <row r="60" spans="1:15" s="152" customFormat="1" ht="21.75" customHeight="1">
      <c r="A60" s="197">
        <v>52</v>
      </c>
      <c r="B60" s="1010" t="s">
        <v>183</v>
      </c>
      <c r="C60" s="1002"/>
      <c r="D60" s="1002"/>
      <c r="E60" s="1003"/>
      <c r="F60" s="203" t="s">
        <v>17</v>
      </c>
      <c r="G60" s="268">
        <v>5500</v>
      </c>
      <c r="H60" s="204">
        <f>'Рем.стр.ДУ-1'!BP67</f>
        <v>19</v>
      </c>
      <c r="I60" s="205">
        <f>'Рем.стр.ДУ-1'!BQ67</f>
        <v>195850</v>
      </c>
      <c r="J60" s="199">
        <f>'Рем.стр.ДУ 2'!BL67</f>
        <v>0</v>
      </c>
      <c r="K60" s="198">
        <v>0</v>
      </c>
      <c r="L60" s="200">
        <f>'Рем.стр.ДУ-3'!CJ67</f>
        <v>0</v>
      </c>
      <c r="M60" s="275">
        <f>'Рем.стр.ДУ-3'!CK67</f>
        <v>0</v>
      </c>
      <c r="N60" s="201">
        <f>H60+J60+L62</f>
        <v>19</v>
      </c>
      <c r="O60" s="202">
        <f t="shared" si="6"/>
        <v>195850</v>
      </c>
    </row>
    <row r="61" spans="1:15" s="47" customFormat="1" ht="24.75" customHeight="1" thickBot="1">
      <c r="A61" s="197">
        <v>53</v>
      </c>
      <c r="B61" s="1021" t="s">
        <v>31</v>
      </c>
      <c r="C61" s="1022"/>
      <c r="D61" s="1022"/>
      <c r="E61" s="1023"/>
      <c r="F61" s="599" t="s">
        <v>32</v>
      </c>
      <c r="G61" s="600"/>
      <c r="H61" s="204">
        <f>'Рем.стр.ДУ-1'!BP68</f>
        <v>0</v>
      </c>
      <c r="I61" s="205">
        <f>'Рем.стр.ДУ-1'!BQ68</f>
        <v>40000</v>
      </c>
      <c r="J61" s="199">
        <f>'Рем.стр.ДУ 2'!BL68</f>
        <v>0</v>
      </c>
      <c r="K61" s="198">
        <f>'Рем.стр.ДУ 2'!BM68</f>
        <v>8000</v>
      </c>
      <c r="L61" s="200">
        <f>'Рем.стр.ДУ-3'!CJ68</f>
        <v>0</v>
      </c>
      <c r="M61" s="275">
        <f>'Рем.стр.ДУ-3'!CK68</f>
        <v>423400</v>
      </c>
      <c r="N61" s="201">
        <f t="shared" si="5"/>
        <v>0</v>
      </c>
      <c r="O61" s="202">
        <f t="shared" si="6"/>
        <v>471400</v>
      </c>
    </row>
    <row r="62" spans="1:15" ht="22.5" customHeight="1" thickBot="1">
      <c r="A62" s="197">
        <v>54</v>
      </c>
      <c r="B62" s="1011" t="s">
        <v>160</v>
      </c>
      <c r="C62" s="1012"/>
      <c r="D62" s="1012"/>
      <c r="E62" s="1013"/>
      <c r="F62" s="602"/>
      <c r="G62" s="603"/>
      <c r="H62" s="362">
        <f>'Рем.стр.ДУ-1'!BP69</f>
        <v>0</v>
      </c>
      <c r="I62" s="604">
        <f>'Рем.стр.ДУ-1'!BQ69</f>
        <v>3334736</v>
      </c>
      <c r="J62" s="363">
        <f>'Рем.стр.ДУ 2'!BL69</f>
        <v>0</v>
      </c>
      <c r="K62" s="605">
        <f>'Рем.стр.ДУ 2'!BM69</f>
        <v>1689203</v>
      </c>
      <c r="L62" s="364">
        <f>'Рем.стр.ДУ-3'!CJ67</f>
        <v>0</v>
      </c>
      <c r="M62" s="605">
        <f>'Рем.стр.ДУ-3'!CK69</f>
        <v>7027680</v>
      </c>
      <c r="N62" s="365">
        <f t="shared" si="5"/>
        <v>0</v>
      </c>
      <c r="O62" s="366">
        <f>I62+K62+M62</f>
        <v>12051619</v>
      </c>
    </row>
    <row r="63" spans="1:15" ht="21" customHeight="1" thickBot="1">
      <c r="A63" s="197">
        <v>55</v>
      </c>
      <c r="B63" s="1004" t="s">
        <v>246</v>
      </c>
      <c r="C63" s="1005"/>
      <c r="D63" s="1005"/>
      <c r="E63" s="1006"/>
      <c r="F63" s="355"/>
      <c r="G63" s="359"/>
      <c r="H63" s="356"/>
      <c r="I63" s="360">
        <f>'Рем.стр.ДУ-1'!BQ70</f>
        <v>632510</v>
      </c>
      <c r="J63" s="355"/>
      <c r="K63" s="361">
        <f>'Рем.стр.ДУ 2'!BM70</f>
        <v>643740</v>
      </c>
      <c r="L63" s="355"/>
      <c r="M63" s="461">
        <f>'Рем.стр.ДУ-3'!CK70</f>
        <v>1470475</v>
      </c>
      <c r="N63" s="601">
        <f t="shared" si="5"/>
        <v>0</v>
      </c>
      <c r="O63" s="638">
        <f>I63+K63+M63</f>
        <v>2746725</v>
      </c>
    </row>
    <row r="64" spans="1:15" s="47" customFormat="1" ht="23.25" customHeight="1" thickBot="1">
      <c r="A64" s="197">
        <v>56</v>
      </c>
      <c r="B64" s="1007" t="s">
        <v>51</v>
      </c>
      <c r="C64" s="1008"/>
      <c r="D64" s="1008"/>
      <c r="E64" s="1009"/>
      <c r="F64" s="60"/>
      <c r="G64" s="595"/>
      <c r="H64" s="60"/>
      <c r="I64" s="596">
        <f>'Рем.стр.ДУ-1'!BQ71</f>
        <v>3967246</v>
      </c>
      <c r="J64" s="553"/>
      <c r="K64" s="299">
        <f>'Рем.стр.ДУ 2'!BM71</f>
        <v>2332943</v>
      </c>
      <c r="L64" s="553"/>
      <c r="M64" s="597">
        <f>'Рем.стр.ДУ-3'!CK71</f>
        <v>8498155</v>
      </c>
      <c r="N64" s="60"/>
      <c r="O64" s="642">
        <f>I64+K64+M64</f>
        <v>14798344</v>
      </c>
    </row>
    <row r="73" ht="15.75">
      <c r="I73" s="459"/>
    </row>
  </sheetData>
  <sheetProtection/>
  <mergeCells count="70">
    <mergeCell ref="B11:E11"/>
    <mergeCell ref="B56:E56"/>
    <mergeCell ref="B34:E34"/>
    <mergeCell ref="B40:E40"/>
    <mergeCell ref="B43:E43"/>
    <mergeCell ref="B55:E55"/>
    <mergeCell ref="B41:E41"/>
    <mergeCell ref="B39:E39"/>
    <mergeCell ref="B54:E54"/>
    <mergeCell ref="B52:E52"/>
    <mergeCell ref="L2:M3"/>
    <mergeCell ref="B23:E23"/>
    <mergeCell ref="B30:E30"/>
    <mergeCell ref="B21:E21"/>
    <mergeCell ref="H2:I3"/>
    <mergeCell ref="B19:E19"/>
    <mergeCell ref="F2:F4"/>
    <mergeCell ref="B12:E12"/>
    <mergeCell ref="B8:E8"/>
    <mergeCell ref="B10:E10"/>
    <mergeCell ref="B61:E61"/>
    <mergeCell ref="B24:E24"/>
    <mergeCell ref="B27:E27"/>
    <mergeCell ref="B29:E29"/>
    <mergeCell ref="B28:E28"/>
    <mergeCell ref="B58:E58"/>
    <mergeCell ref="B42:E42"/>
    <mergeCell ref="B46:E46"/>
    <mergeCell ref="B47:E47"/>
    <mergeCell ref="B53:E53"/>
    <mergeCell ref="A1:O1"/>
    <mergeCell ref="B7:E7"/>
    <mergeCell ref="B5:E5"/>
    <mergeCell ref="B6:E6"/>
    <mergeCell ref="N3:O3"/>
    <mergeCell ref="J2:K3"/>
    <mergeCell ref="G2:G4"/>
    <mergeCell ref="A2:A4"/>
    <mergeCell ref="B2:E4"/>
    <mergeCell ref="N2:O2"/>
    <mergeCell ref="B48:E48"/>
    <mergeCell ref="B49:E49"/>
    <mergeCell ref="B51:E51"/>
    <mergeCell ref="B50:E50"/>
    <mergeCell ref="B35:E35"/>
    <mergeCell ref="B13:E13"/>
    <mergeCell ref="B14:E14"/>
    <mergeCell ref="B15:E15"/>
    <mergeCell ref="B20:E20"/>
    <mergeCell ref="B22:E22"/>
    <mergeCell ref="B9:E9"/>
    <mergeCell ref="B26:E26"/>
    <mergeCell ref="B45:E45"/>
    <mergeCell ref="B17:E17"/>
    <mergeCell ref="B18:E18"/>
    <mergeCell ref="B16:E16"/>
    <mergeCell ref="B36:E36"/>
    <mergeCell ref="B31:E31"/>
    <mergeCell ref="B32:E32"/>
    <mergeCell ref="B33:E33"/>
    <mergeCell ref="B59:E59"/>
    <mergeCell ref="B25:E25"/>
    <mergeCell ref="B63:E63"/>
    <mergeCell ref="B64:E64"/>
    <mergeCell ref="A44:E44"/>
    <mergeCell ref="B57:E57"/>
    <mergeCell ref="B60:E60"/>
    <mergeCell ref="B62:E62"/>
    <mergeCell ref="B37:E37"/>
    <mergeCell ref="B38:E38"/>
  </mergeCells>
  <printOptions/>
  <pageMargins left="0.36" right="0" top="0.75" bottom="0.15748031496062992" header="0.15748031496062992" footer="0.15748031496062992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4.125" style="0" customWidth="1"/>
    <col min="2" max="2" width="32.375" style="0" customWidth="1"/>
    <col min="3" max="3" width="13.375" style="0" customWidth="1"/>
    <col min="4" max="4" width="12.00390625" style="0" customWidth="1"/>
    <col min="5" max="5" width="13.25390625" style="0" customWidth="1"/>
    <col min="6" max="6" width="13.75390625" style="0" customWidth="1"/>
  </cols>
  <sheetData>
    <row r="2" spans="1:6" ht="15.75">
      <c r="A2" s="1057" t="s">
        <v>353</v>
      </c>
      <c r="B2" s="1058"/>
      <c r="C2" s="1058"/>
      <c r="D2" s="1058"/>
      <c r="E2" s="1058"/>
      <c r="F2" s="1058"/>
    </row>
    <row r="3" ht="13.5" thickBot="1"/>
    <row r="4" spans="1:6" ht="12.75">
      <c r="A4" s="463"/>
      <c r="B4" s="67"/>
      <c r="C4" s="67"/>
      <c r="D4" s="67"/>
      <c r="E4" s="67"/>
      <c r="F4" s="67"/>
    </row>
    <row r="5" spans="1:6" ht="12.75">
      <c r="A5" s="464" t="s">
        <v>78</v>
      </c>
      <c r="B5" s="68" t="s">
        <v>79</v>
      </c>
      <c r="C5" s="68" t="s">
        <v>63</v>
      </c>
      <c r="D5" s="68" t="s">
        <v>64</v>
      </c>
      <c r="E5" s="68" t="s">
        <v>73</v>
      </c>
      <c r="F5" s="68" t="s">
        <v>80</v>
      </c>
    </row>
    <row r="6" spans="1:6" ht="12.75">
      <c r="A6" s="464" t="s">
        <v>57</v>
      </c>
      <c r="B6" s="68"/>
      <c r="C6" s="68"/>
      <c r="D6" s="68"/>
      <c r="E6" s="68"/>
      <c r="F6" s="68"/>
    </row>
    <row r="7" spans="1:6" ht="13.5" thickBot="1">
      <c r="A7" s="465"/>
      <c r="B7" s="156"/>
      <c r="C7" s="156"/>
      <c r="D7" s="156"/>
      <c r="E7" s="156"/>
      <c r="F7" s="156"/>
    </row>
    <row r="8" spans="1:6" ht="12.75" customHeight="1" thickBot="1" thickTop="1">
      <c r="A8" s="466">
        <v>1</v>
      </c>
      <c r="B8" s="470">
        <v>2</v>
      </c>
      <c r="C8" s="157">
        <v>3</v>
      </c>
      <c r="D8" s="157">
        <v>4</v>
      </c>
      <c r="E8" s="157">
        <v>5</v>
      </c>
      <c r="F8" s="276">
        <v>6</v>
      </c>
    </row>
    <row r="9" spans="1:7" ht="13.5" thickTop="1">
      <c r="A9" s="154">
        <v>1</v>
      </c>
      <c r="B9" s="471" t="s">
        <v>81</v>
      </c>
      <c r="C9" s="467">
        <f>'Рем.стр.ДУ-1'!BQ71</f>
        <v>3967246</v>
      </c>
      <c r="D9" s="155">
        <f>'Рем.стр.ДУ 2'!BM71</f>
        <v>2332943</v>
      </c>
      <c r="E9" s="155">
        <f>'Рем.стр.ДУ-3'!CK71</f>
        <v>8498155</v>
      </c>
      <c r="F9" s="150">
        <f>C9+D9+E9</f>
        <v>14798344</v>
      </c>
      <c r="G9" s="47"/>
    </row>
    <row r="10" spans="1:7" ht="12.75">
      <c r="A10" s="70">
        <v>2</v>
      </c>
      <c r="B10" s="472" t="s">
        <v>82</v>
      </c>
      <c r="C10" s="177">
        <f>'Сан.ДУ-1'!V82</f>
        <v>304520</v>
      </c>
      <c r="D10" s="462">
        <f>'Сан.ДУ-2'!R82</f>
        <v>198120</v>
      </c>
      <c r="E10" s="122">
        <f>'Сан.ДУ-3'!BT82</f>
        <v>587030</v>
      </c>
      <c r="F10" s="150">
        <f>C10+D10+E10</f>
        <v>1089670</v>
      </c>
      <c r="G10" s="47"/>
    </row>
    <row r="11" spans="1:8" ht="13.5" thickBot="1">
      <c r="A11" s="90">
        <v>3</v>
      </c>
      <c r="B11" s="91" t="s">
        <v>83</v>
      </c>
      <c r="C11" s="468">
        <f>'Эл.ДУ-1'!T52</f>
        <v>0</v>
      </c>
      <c r="D11" s="117">
        <f>'Эл. ДУ-2'!V59</f>
        <v>191860</v>
      </c>
      <c r="E11" s="118">
        <f>'Эл. ДУ-3'!BT59</f>
        <v>749315</v>
      </c>
      <c r="F11" s="228">
        <f>C11+D11+E11</f>
        <v>941175</v>
      </c>
      <c r="G11" s="47"/>
      <c r="H11" s="59"/>
    </row>
    <row r="12" spans="1:8" ht="13.5" thickBot="1">
      <c r="A12" s="119"/>
      <c r="B12" s="120" t="s">
        <v>114</v>
      </c>
      <c r="C12" s="475">
        <f>SUM(C9:C11)</f>
        <v>4271766</v>
      </c>
      <c r="D12" s="475">
        <f>D9+D10</f>
        <v>2531063</v>
      </c>
      <c r="E12" s="475">
        <f>SUM(E9:E11)</f>
        <v>9834500</v>
      </c>
      <c r="F12" s="475">
        <f>SUM(F9:F11)</f>
        <v>16829189</v>
      </c>
      <c r="H12" s="59"/>
    </row>
    <row r="13" spans="1:6" ht="12.75">
      <c r="A13" s="69"/>
      <c r="B13" s="45"/>
      <c r="C13" s="45"/>
      <c r="D13" s="45"/>
      <c r="E13" s="45"/>
      <c r="F13" s="452"/>
    </row>
    <row r="14" spans="1:6" ht="12.75">
      <c r="A14" s="69"/>
      <c r="B14" s="45"/>
      <c r="C14" s="45"/>
      <c r="D14" s="45"/>
      <c r="E14" s="45"/>
      <c r="F14" s="45"/>
    </row>
    <row r="15" spans="1:6" ht="12.75">
      <c r="A15" s="45"/>
      <c r="B15" s="45"/>
      <c r="C15" s="45"/>
      <c r="D15" s="45"/>
      <c r="E15" s="45"/>
      <c r="F15" s="45"/>
    </row>
    <row r="17" spans="6:11" ht="12.75">
      <c r="F17" s="59"/>
      <c r="H17" s="59"/>
      <c r="K17" s="484"/>
    </row>
    <row r="18" spans="1:6" ht="15.75">
      <c r="A18" s="1057" t="s">
        <v>354</v>
      </c>
      <c r="B18" s="1058"/>
      <c r="C18" s="1058"/>
      <c r="D18" s="1058"/>
      <c r="E18" s="1058"/>
      <c r="F18" s="1058"/>
    </row>
    <row r="19" ht="13.5" thickBot="1"/>
    <row r="20" spans="1:6" ht="12.75">
      <c r="A20" s="463"/>
      <c r="B20" s="67"/>
      <c r="C20" s="67"/>
      <c r="D20" s="67"/>
      <c r="E20" s="67"/>
      <c r="F20" s="67"/>
    </row>
    <row r="21" spans="1:6" ht="12.75">
      <c r="A21" s="464" t="s">
        <v>78</v>
      </c>
      <c r="B21" s="68" t="s">
        <v>79</v>
      </c>
      <c r="C21" s="68" t="s">
        <v>63</v>
      </c>
      <c r="D21" s="68" t="s">
        <v>64</v>
      </c>
      <c r="E21" s="68" t="s">
        <v>73</v>
      </c>
      <c r="F21" s="68" t="s">
        <v>80</v>
      </c>
    </row>
    <row r="22" spans="1:6" ht="12.75">
      <c r="A22" s="464" t="s">
        <v>57</v>
      </c>
      <c r="B22" s="68"/>
      <c r="C22" s="68"/>
      <c r="D22" s="68"/>
      <c r="E22" s="68"/>
      <c r="F22" s="68"/>
    </row>
    <row r="23" spans="1:6" ht="13.5" thickBot="1">
      <c r="A23" s="465"/>
      <c r="B23" s="156"/>
      <c r="C23" s="156"/>
      <c r="D23" s="156"/>
      <c r="E23" s="156"/>
      <c r="F23" s="156"/>
    </row>
    <row r="24" spans="1:6" ht="14.25" thickBot="1" thickTop="1">
      <c r="A24" s="466">
        <v>1</v>
      </c>
      <c r="B24" s="470">
        <v>2</v>
      </c>
      <c r="C24" s="157">
        <v>3</v>
      </c>
      <c r="D24" s="157">
        <v>4</v>
      </c>
      <c r="E24" s="157">
        <v>5</v>
      </c>
      <c r="F24" s="276">
        <v>6</v>
      </c>
    </row>
    <row r="25" spans="1:6" ht="13.5" thickTop="1">
      <c r="A25" s="154">
        <v>1</v>
      </c>
      <c r="B25" s="471" t="s">
        <v>81</v>
      </c>
      <c r="C25" s="467">
        <f>'Рем.стр.ДУ-1'!BQ69</f>
        <v>3334736</v>
      </c>
      <c r="D25" s="155">
        <f>'Рем.стр.ДУ 2'!BM69</f>
        <v>1689203</v>
      </c>
      <c r="E25" s="155">
        <f>'Рем.стр.ДУ-3'!CK69</f>
        <v>7027680</v>
      </c>
      <c r="F25" s="150">
        <f>C25+D25+E25</f>
        <v>12051619</v>
      </c>
    </row>
    <row r="26" spans="1:6" ht="12.75">
      <c r="A26" s="70">
        <v>2</v>
      </c>
      <c r="B26" s="472" t="s">
        <v>82</v>
      </c>
      <c r="C26" s="177">
        <f>'Сан.ДУ-1'!V80</f>
        <v>304520</v>
      </c>
      <c r="D26" s="462">
        <f>'Сан.ДУ-2'!R80</f>
        <v>198120</v>
      </c>
      <c r="E26" s="122">
        <f>'Сан.ДУ-3'!BT80</f>
        <v>587030</v>
      </c>
      <c r="F26" s="150">
        <f>C26+D26+E26</f>
        <v>1089670</v>
      </c>
    </row>
    <row r="27" spans="1:6" ht="13.5" thickBot="1">
      <c r="A27" s="90">
        <v>3</v>
      </c>
      <c r="B27" s="91" t="s">
        <v>83</v>
      </c>
      <c r="C27" s="468">
        <f>'Эл.ДУ-1'!T50</f>
        <v>0</v>
      </c>
      <c r="D27" s="117">
        <f>'Эл. ДУ-2'!V57</f>
        <v>191860</v>
      </c>
      <c r="E27" s="118">
        <f>'Эл. ДУ-3'!BT57</f>
        <v>749315</v>
      </c>
      <c r="F27" s="228">
        <f>C27+D27+E27</f>
        <v>941175</v>
      </c>
    </row>
    <row r="28" spans="1:6" ht="13.5" thickBot="1">
      <c r="A28" s="119"/>
      <c r="B28" s="120" t="s">
        <v>114</v>
      </c>
      <c r="C28" s="475">
        <f>SUM(C25:C27)</f>
        <v>3639256</v>
      </c>
      <c r="D28" s="469">
        <f>SUM(D25:D27)</f>
        <v>2079183</v>
      </c>
      <c r="E28" s="475">
        <f>SUM(E25:E27)</f>
        <v>8364025</v>
      </c>
      <c r="F28" s="475">
        <f>SUM(F25:F27)</f>
        <v>14082464</v>
      </c>
    </row>
    <row r="33" spans="3:9" ht="12.75">
      <c r="C33" s="12"/>
      <c r="D33" s="12"/>
      <c r="E33" s="12"/>
      <c r="F33" s="12"/>
      <c r="G33" s="12"/>
      <c r="H33" s="12"/>
      <c r="I33" s="12"/>
    </row>
    <row r="34" spans="3:9" ht="15.75">
      <c r="C34" s="12"/>
      <c r="D34" s="708"/>
      <c r="E34" s="707"/>
      <c r="F34" s="707"/>
      <c r="G34" s="707"/>
      <c r="H34" s="707"/>
      <c r="I34" s="707"/>
    </row>
    <row r="35" spans="3:9" ht="12.75">
      <c r="C35" s="12"/>
      <c r="D35" s="12"/>
      <c r="E35" s="12"/>
      <c r="F35" s="12"/>
      <c r="G35" s="12"/>
      <c r="H35" s="12"/>
      <c r="I35" s="12"/>
    </row>
    <row r="36" spans="3:9" ht="12.75">
      <c r="C36" s="12"/>
      <c r="D36" s="481"/>
      <c r="E36" s="481"/>
      <c r="F36" s="481"/>
      <c r="G36" s="481"/>
      <c r="H36" s="481"/>
      <c r="I36" s="481"/>
    </row>
    <row r="37" spans="3:9" ht="12.75">
      <c r="C37" s="12"/>
      <c r="D37" s="481"/>
      <c r="E37" s="481"/>
      <c r="F37" s="481"/>
      <c r="G37" s="481"/>
      <c r="H37" s="481"/>
      <c r="I37" s="481"/>
    </row>
    <row r="38" spans="3:9" ht="12.75">
      <c r="C38" s="12"/>
      <c r="D38" s="481"/>
      <c r="E38" s="481"/>
      <c r="F38" s="481"/>
      <c r="G38" s="481"/>
      <c r="H38" s="481"/>
      <c r="I38" s="481"/>
    </row>
    <row r="39" spans="3:9" ht="12.75">
      <c r="C39" s="12"/>
      <c r="D39" s="481"/>
      <c r="E39" s="481"/>
      <c r="F39" s="481"/>
      <c r="G39" s="481"/>
      <c r="H39" s="481"/>
      <c r="I39" s="481"/>
    </row>
    <row r="40" spans="3:9" ht="12.75">
      <c r="C40" s="12"/>
      <c r="D40" s="482"/>
      <c r="E40" s="482"/>
      <c r="F40" s="482"/>
      <c r="G40" s="482"/>
      <c r="H40" s="482"/>
      <c r="I40" s="482"/>
    </row>
    <row r="41" spans="3:9" ht="12.75">
      <c r="C41" s="12"/>
      <c r="D41" s="481"/>
      <c r="E41" s="483"/>
      <c r="F41" s="484"/>
      <c r="G41" s="485"/>
      <c r="H41" s="485"/>
      <c r="I41" s="485"/>
    </row>
    <row r="42" spans="3:9" ht="12.75">
      <c r="C42" s="12"/>
      <c r="D42" s="481"/>
      <c r="E42" s="483"/>
      <c r="F42" s="224"/>
      <c r="G42" s="486"/>
      <c r="H42" s="485"/>
      <c r="I42" s="485"/>
    </row>
    <row r="43" spans="3:9" ht="12.75">
      <c r="C43" s="12"/>
      <c r="D43" s="481"/>
      <c r="E43" s="483"/>
      <c r="F43" s="224"/>
      <c r="G43" s="224"/>
      <c r="H43" s="487"/>
      <c r="I43" s="485"/>
    </row>
    <row r="44" spans="3:9" ht="12.75">
      <c r="C44" s="12"/>
      <c r="D44" s="481"/>
      <c r="E44" s="483"/>
      <c r="F44" s="487"/>
      <c r="G44" s="487"/>
      <c r="H44" s="487"/>
      <c r="I44" s="487"/>
    </row>
    <row r="45" spans="3:9" ht="12.75">
      <c r="C45" s="12"/>
      <c r="D45" s="12"/>
      <c r="E45" s="12"/>
      <c r="F45" s="12"/>
      <c r="G45" s="12"/>
      <c r="H45" s="12"/>
      <c r="I45" s="12"/>
    </row>
    <row r="46" spans="3:9" ht="12.75">
      <c r="C46" s="12"/>
      <c r="D46" s="12"/>
      <c r="E46" s="12"/>
      <c r="F46" s="12"/>
      <c r="G46" s="12"/>
      <c r="H46" s="12"/>
      <c r="I46" s="12"/>
    </row>
  </sheetData>
  <sheetProtection/>
  <mergeCells count="3">
    <mergeCell ref="A2:F2"/>
    <mergeCell ref="A18:F18"/>
    <mergeCell ref="D34:I34"/>
  </mergeCells>
  <printOptions/>
  <pageMargins left="0.75" right="0.26" top="1" bottom="1" header="0.5" footer="0.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06"/>
  <sheetViews>
    <sheetView view="pageBreakPreview" zoomScale="75" zoomScaleNormal="75" zoomScaleSheetLayoutView="75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86" sqref="B86:D86"/>
    </sheetView>
  </sheetViews>
  <sheetFormatPr defaultColWidth="9.00390625" defaultRowHeight="12.75"/>
  <cols>
    <col min="1" max="1" width="4.25390625" style="0" customWidth="1"/>
    <col min="2" max="2" width="49.625" style="0" customWidth="1"/>
    <col min="3" max="3" width="9.625" style="0" customWidth="1"/>
    <col min="4" max="4" width="8.125" style="0" customWidth="1"/>
    <col min="5" max="5" width="10.00390625" style="0" customWidth="1"/>
    <col min="6" max="6" width="10.75390625" style="0" customWidth="1"/>
    <col min="7" max="7" width="8.125" style="0" customWidth="1"/>
    <col min="8" max="8" width="10.625" style="0" customWidth="1"/>
    <col min="9" max="9" width="8.625" style="0" customWidth="1"/>
    <col min="10" max="10" width="11.25390625" style="0" customWidth="1"/>
    <col min="11" max="11" width="8.625" style="0" customWidth="1"/>
    <col min="12" max="12" width="12.00390625" style="0" customWidth="1"/>
    <col min="13" max="13" width="9.625" style="0" customWidth="1"/>
    <col min="14" max="14" width="11.25390625" style="0" customWidth="1"/>
    <col min="15" max="15" width="7.75390625" style="0" customWidth="1"/>
    <col min="16" max="16" width="12.00390625" style="0" customWidth="1"/>
    <col min="17" max="17" width="10.625" style="0" customWidth="1"/>
    <col min="18" max="18" width="12.875" style="0" customWidth="1"/>
  </cols>
  <sheetData>
    <row r="1" spans="5:16" ht="12.75">
      <c r="E1" s="705" t="s">
        <v>395</v>
      </c>
      <c r="F1" s="705"/>
      <c r="G1" s="705" t="s">
        <v>395</v>
      </c>
      <c r="H1" s="705"/>
      <c r="I1" s="705" t="s">
        <v>395</v>
      </c>
      <c r="J1" s="705"/>
      <c r="K1" s="705" t="s">
        <v>395</v>
      </c>
      <c r="L1" s="705"/>
      <c r="M1" s="705" t="s">
        <v>395</v>
      </c>
      <c r="N1" s="705"/>
      <c r="O1" s="705" t="s">
        <v>395</v>
      </c>
      <c r="P1" s="705"/>
    </row>
    <row r="2" spans="5:16" ht="12.75">
      <c r="E2" s="705" t="s">
        <v>427</v>
      </c>
      <c r="F2" s="705"/>
      <c r="G2" s="705" t="s">
        <v>427</v>
      </c>
      <c r="H2" s="705"/>
      <c r="I2" s="705" t="s">
        <v>427</v>
      </c>
      <c r="J2" s="705"/>
      <c r="K2" s="705" t="s">
        <v>427</v>
      </c>
      <c r="L2" s="705"/>
      <c r="M2" s="705" t="s">
        <v>427</v>
      </c>
      <c r="N2" s="705"/>
      <c r="O2" s="705" t="s">
        <v>427</v>
      </c>
      <c r="P2" s="705"/>
    </row>
    <row r="3" spans="5:16" ht="12.75">
      <c r="E3" s="705" t="s">
        <v>368</v>
      </c>
      <c r="F3" s="705"/>
      <c r="G3" s="705" t="s">
        <v>368</v>
      </c>
      <c r="H3" s="705"/>
      <c r="I3" s="705" t="s">
        <v>368</v>
      </c>
      <c r="J3" s="705"/>
      <c r="K3" s="705" t="s">
        <v>368</v>
      </c>
      <c r="L3" s="705"/>
      <c r="M3" s="705" t="s">
        <v>368</v>
      </c>
      <c r="N3" s="705"/>
      <c r="O3" s="705" t="s">
        <v>368</v>
      </c>
      <c r="P3" s="705"/>
    </row>
    <row r="4" spans="5:16" ht="12.75">
      <c r="E4" s="705" t="s">
        <v>398</v>
      </c>
      <c r="F4" s="705"/>
      <c r="G4" s="706" t="s">
        <v>403</v>
      </c>
      <c r="H4" s="705"/>
      <c r="I4" s="706" t="s">
        <v>404</v>
      </c>
      <c r="J4" s="705"/>
      <c r="K4" s="706" t="s">
        <v>401</v>
      </c>
      <c r="L4" s="705"/>
      <c r="M4" s="706" t="s">
        <v>418</v>
      </c>
      <c r="N4" s="705"/>
      <c r="O4" s="706" t="s">
        <v>422</v>
      </c>
      <c r="P4" s="705"/>
    </row>
    <row r="5" spans="5:16" ht="12.75">
      <c r="E5" s="706" t="s">
        <v>369</v>
      </c>
      <c r="F5" s="705"/>
      <c r="G5" s="706" t="s">
        <v>369</v>
      </c>
      <c r="H5" s="705"/>
      <c r="I5" s="706" t="s">
        <v>369</v>
      </c>
      <c r="J5" s="705"/>
      <c r="K5" s="706" t="s">
        <v>369</v>
      </c>
      <c r="L5" s="705"/>
      <c r="M5" s="706" t="s">
        <v>369</v>
      </c>
      <c r="N5" s="705"/>
      <c r="O5" s="706" t="s">
        <v>369</v>
      </c>
      <c r="P5" s="705"/>
    </row>
    <row r="6" spans="5:16" ht="12.75">
      <c r="E6" s="705" t="s">
        <v>370</v>
      </c>
      <c r="F6" s="705"/>
      <c r="G6" s="705" t="s">
        <v>370</v>
      </c>
      <c r="H6" s="705"/>
      <c r="I6" s="705" t="s">
        <v>370</v>
      </c>
      <c r="J6" s="705"/>
      <c r="K6" s="705" t="s">
        <v>370</v>
      </c>
      <c r="L6" s="705"/>
      <c r="M6" s="705" t="s">
        <v>370</v>
      </c>
      <c r="N6" s="705"/>
      <c r="O6" s="705" t="s">
        <v>370</v>
      </c>
      <c r="P6" s="705"/>
    </row>
    <row r="7" spans="5:16" ht="12.75">
      <c r="E7" s="705" t="s">
        <v>428</v>
      </c>
      <c r="F7" s="705"/>
      <c r="G7" s="705" t="s">
        <v>428</v>
      </c>
      <c r="H7" s="705"/>
      <c r="I7" s="705" t="s">
        <v>428</v>
      </c>
      <c r="J7" s="705"/>
      <c r="K7" s="705" t="s">
        <v>428</v>
      </c>
      <c r="L7" s="705"/>
      <c r="M7" s="705" t="s">
        <v>428</v>
      </c>
      <c r="N7" s="705"/>
      <c r="O7" s="705" t="s">
        <v>428</v>
      </c>
      <c r="P7" s="705"/>
    </row>
    <row r="8" spans="1:16" ht="16.5" customHeight="1" thickBot="1">
      <c r="A8" s="721" t="s">
        <v>237</v>
      </c>
      <c r="B8" s="722"/>
      <c r="C8" s="722"/>
      <c r="D8" s="722"/>
      <c r="E8" s="396"/>
      <c r="F8" s="396"/>
      <c r="G8" s="50"/>
      <c r="H8" s="234"/>
      <c r="I8" s="168"/>
      <c r="J8" s="50"/>
      <c r="K8" s="50"/>
      <c r="L8" s="50"/>
      <c r="M8" s="50"/>
      <c r="N8" s="50"/>
      <c r="O8" s="50"/>
      <c r="P8" s="50"/>
    </row>
    <row r="9" spans="1:18" ht="22.5" customHeight="1" thickBot="1">
      <c r="A9" s="131"/>
      <c r="B9" s="132"/>
      <c r="C9" s="131"/>
      <c r="D9" s="132"/>
      <c r="E9" s="724" t="s">
        <v>286</v>
      </c>
      <c r="F9" s="725"/>
      <c r="G9" s="719" t="s">
        <v>287</v>
      </c>
      <c r="H9" s="720"/>
      <c r="I9" s="719" t="s">
        <v>287</v>
      </c>
      <c r="J9" s="720"/>
      <c r="K9" s="719" t="s">
        <v>287</v>
      </c>
      <c r="L9" s="720"/>
      <c r="M9" s="726" t="s">
        <v>35</v>
      </c>
      <c r="N9" s="720"/>
      <c r="O9" s="719" t="s">
        <v>55</v>
      </c>
      <c r="P9" s="720"/>
      <c r="Q9" s="243" t="s">
        <v>158</v>
      </c>
      <c r="R9" s="244" t="s">
        <v>159</v>
      </c>
    </row>
    <row r="10" spans="1:18" ht="21.75" customHeight="1" thickBot="1">
      <c r="A10" s="133" t="s">
        <v>56</v>
      </c>
      <c r="B10" s="134" t="s">
        <v>1</v>
      </c>
      <c r="C10" s="133" t="s">
        <v>58</v>
      </c>
      <c r="D10" s="135" t="s">
        <v>54</v>
      </c>
      <c r="E10" s="727">
        <v>16</v>
      </c>
      <c r="F10" s="727"/>
      <c r="G10" s="727">
        <v>58</v>
      </c>
      <c r="H10" s="727"/>
      <c r="I10" s="727" t="s">
        <v>273</v>
      </c>
      <c r="J10" s="728"/>
      <c r="K10" s="719">
        <v>34</v>
      </c>
      <c r="L10" s="723"/>
      <c r="M10" s="719">
        <v>19</v>
      </c>
      <c r="N10" s="723"/>
      <c r="O10" s="719">
        <v>3</v>
      </c>
      <c r="P10" s="720"/>
      <c r="Q10" s="242" t="s">
        <v>61</v>
      </c>
      <c r="R10" s="245" t="s">
        <v>61</v>
      </c>
    </row>
    <row r="11" spans="1:18" ht="32.25" customHeight="1" thickBot="1">
      <c r="A11" s="136" t="s">
        <v>57</v>
      </c>
      <c r="B11" s="137"/>
      <c r="C11" s="136" t="s">
        <v>59</v>
      </c>
      <c r="D11" s="138" t="s">
        <v>60</v>
      </c>
      <c r="E11" s="225" t="s">
        <v>6</v>
      </c>
      <c r="F11" s="227" t="s">
        <v>7</v>
      </c>
      <c r="G11" s="225" t="s">
        <v>6</v>
      </c>
      <c r="H11" s="227" t="s">
        <v>7</v>
      </c>
      <c r="I11" s="225" t="s">
        <v>6</v>
      </c>
      <c r="J11" s="227" t="s">
        <v>7</v>
      </c>
      <c r="K11" s="225" t="s">
        <v>6</v>
      </c>
      <c r="L11" s="227" t="s">
        <v>7</v>
      </c>
      <c r="M11" s="225" t="s">
        <v>6</v>
      </c>
      <c r="N11" s="227" t="s">
        <v>7</v>
      </c>
      <c r="O11" s="240" t="s">
        <v>6</v>
      </c>
      <c r="P11" s="226" t="s">
        <v>7</v>
      </c>
      <c r="Q11" s="225" t="s">
        <v>6</v>
      </c>
      <c r="R11" s="241" t="s">
        <v>7</v>
      </c>
    </row>
    <row r="12" spans="1:18" ht="14.25">
      <c r="A12" s="87"/>
      <c r="B12" s="100" t="s">
        <v>68</v>
      </c>
      <c r="C12" s="254"/>
      <c r="D12" s="255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4"/>
      <c r="Q12" s="183"/>
      <c r="R12" s="183"/>
    </row>
    <row r="13" spans="1:18" ht="15">
      <c r="A13" s="87">
        <v>1</v>
      </c>
      <c r="B13" s="92" t="s">
        <v>8</v>
      </c>
      <c r="C13" s="256" t="s">
        <v>9</v>
      </c>
      <c r="D13" s="257">
        <v>380</v>
      </c>
      <c r="E13" s="167"/>
      <c r="F13" s="167">
        <f>D13*E13</f>
        <v>0</v>
      </c>
      <c r="G13" s="167"/>
      <c r="H13" s="167">
        <f aca="true" t="shared" si="0" ref="H13:H44">D13*G13</f>
        <v>0</v>
      </c>
      <c r="I13" s="167"/>
      <c r="J13" s="167">
        <f aca="true" t="shared" si="1" ref="J13:J44">D13*I13</f>
        <v>0</v>
      </c>
      <c r="K13" s="167"/>
      <c r="L13" s="167">
        <f>K13*D13</f>
        <v>0</v>
      </c>
      <c r="M13" s="167"/>
      <c r="N13" s="167">
        <f>M13*D13</f>
        <v>0</v>
      </c>
      <c r="O13" s="167"/>
      <c r="P13" s="218">
        <f aca="true" t="shared" si="2" ref="P13:P44">D13*O13</f>
        <v>0</v>
      </c>
      <c r="Q13" s="167">
        <f>E13+G13+I13+K13+M13+O13</f>
        <v>0</v>
      </c>
      <c r="R13" s="167">
        <f>F13+H13+J13+L13+N13+P13</f>
        <v>0</v>
      </c>
    </row>
    <row r="14" spans="1:18" ht="15">
      <c r="A14" s="87">
        <v>2</v>
      </c>
      <c r="B14" s="92" t="s">
        <v>10</v>
      </c>
      <c r="C14" s="256" t="s">
        <v>9</v>
      </c>
      <c r="D14" s="257">
        <v>450</v>
      </c>
      <c r="E14" s="167"/>
      <c r="F14" s="167">
        <f aca="true" t="shared" si="3" ref="F14:F79">D14*E14</f>
        <v>0</v>
      </c>
      <c r="G14" s="167"/>
      <c r="H14" s="167">
        <f t="shared" si="0"/>
        <v>0</v>
      </c>
      <c r="I14" s="167"/>
      <c r="J14" s="167">
        <f t="shared" si="1"/>
        <v>0</v>
      </c>
      <c r="K14" s="167"/>
      <c r="L14" s="167">
        <f aca="true" t="shared" si="4" ref="L14:L77">K14*D14</f>
        <v>0</v>
      </c>
      <c r="M14" s="167"/>
      <c r="N14" s="167">
        <f aca="true" t="shared" si="5" ref="N14:N77">M14*D14</f>
        <v>0</v>
      </c>
      <c r="O14" s="167"/>
      <c r="P14" s="218">
        <f t="shared" si="2"/>
        <v>0</v>
      </c>
      <c r="Q14" s="167">
        <f aca="true" t="shared" si="6" ref="Q14:Q77">E14+G14+I14+K14+M14+O14</f>
        <v>0</v>
      </c>
      <c r="R14" s="167">
        <f aca="true" t="shared" si="7" ref="R14:R77">F14+H14+J14+L14+N14+P14</f>
        <v>0</v>
      </c>
    </row>
    <row r="15" spans="1:18" ht="15">
      <c r="A15" s="87">
        <v>3</v>
      </c>
      <c r="B15" s="92" t="s">
        <v>11</v>
      </c>
      <c r="C15" s="256" t="s">
        <v>9</v>
      </c>
      <c r="D15" s="257">
        <v>480</v>
      </c>
      <c r="E15" s="167"/>
      <c r="F15" s="167">
        <f t="shared" si="3"/>
        <v>0</v>
      </c>
      <c r="G15" s="167"/>
      <c r="H15" s="167">
        <f t="shared" si="0"/>
        <v>0</v>
      </c>
      <c r="I15" s="167"/>
      <c r="J15" s="167">
        <f t="shared" si="1"/>
        <v>0</v>
      </c>
      <c r="K15" s="167"/>
      <c r="L15" s="167">
        <f t="shared" si="4"/>
        <v>0</v>
      </c>
      <c r="M15" s="167"/>
      <c r="N15" s="167">
        <f t="shared" si="5"/>
        <v>0</v>
      </c>
      <c r="O15" s="167"/>
      <c r="P15" s="218">
        <f t="shared" si="2"/>
        <v>0</v>
      </c>
      <c r="Q15" s="167">
        <f t="shared" si="6"/>
        <v>0</v>
      </c>
      <c r="R15" s="167">
        <f t="shared" si="7"/>
        <v>0</v>
      </c>
    </row>
    <row r="16" spans="1:18" ht="15">
      <c r="A16" s="87">
        <v>4</v>
      </c>
      <c r="B16" s="92" t="s">
        <v>12</v>
      </c>
      <c r="C16" s="256" t="s">
        <v>9</v>
      </c>
      <c r="D16" s="257">
        <v>520</v>
      </c>
      <c r="E16" s="167"/>
      <c r="F16" s="167">
        <f t="shared" si="3"/>
        <v>0</v>
      </c>
      <c r="G16" s="167"/>
      <c r="H16" s="167">
        <f t="shared" si="0"/>
        <v>0</v>
      </c>
      <c r="I16" s="167"/>
      <c r="J16" s="167">
        <f t="shared" si="1"/>
        <v>0</v>
      </c>
      <c r="K16" s="167"/>
      <c r="L16" s="167">
        <f t="shared" si="4"/>
        <v>0</v>
      </c>
      <c r="M16" s="167"/>
      <c r="N16" s="167">
        <f t="shared" si="5"/>
        <v>0</v>
      </c>
      <c r="O16" s="167"/>
      <c r="P16" s="218">
        <f t="shared" si="2"/>
        <v>0</v>
      </c>
      <c r="Q16" s="167">
        <f t="shared" si="6"/>
        <v>0</v>
      </c>
      <c r="R16" s="167">
        <f t="shared" si="7"/>
        <v>0</v>
      </c>
    </row>
    <row r="17" spans="1:18" ht="15">
      <c r="A17" s="87">
        <v>5</v>
      </c>
      <c r="B17" s="92" t="s">
        <v>13</v>
      </c>
      <c r="C17" s="256" t="s">
        <v>9</v>
      </c>
      <c r="D17" s="257">
        <v>550</v>
      </c>
      <c r="E17" s="167"/>
      <c r="F17" s="167">
        <f t="shared" si="3"/>
        <v>0</v>
      </c>
      <c r="G17" s="167"/>
      <c r="H17" s="167">
        <f t="shared" si="0"/>
        <v>0</v>
      </c>
      <c r="I17" s="167"/>
      <c r="J17" s="167">
        <f t="shared" si="1"/>
        <v>0</v>
      </c>
      <c r="K17" s="167"/>
      <c r="L17" s="167">
        <f t="shared" si="4"/>
        <v>0</v>
      </c>
      <c r="M17" s="167"/>
      <c r="N17" s="167">
        <f t="shared" si="5"/>
        <v>0</v>
      </c>
      <c r="O17" s="167"/>
      <c r="P17" s="218">
        <f t="shared" si="2"/>
        <v>0</v>
      </c>
      <c r="Q17" s="167">
        <f t="shared" si="6"/>
        <v>0</v>
      </c>
      <c r="R17" s="167">
        <f t="shared" si="7"/>
        <v>0</v>
      </c>
    </row>
    <row r="18" spans="1:18" ht="15">
      <c r="A18" s="87">
        <v>6</v>
      </c>
      <c r="B18" s="213" t="s">
        <v>138</v>
      </c>
      <c r="C18" s="256" t="s">
        <v>9</v>
      </c>
      <c r="D18" s="257">
        <v>650</v>
      </c>
      <c r="E18" s="167"/>
      <c r="F18" s="167">
        <f t="shared" si="3"/>
        <v>0</v>
      </c>
      <c r="G18" s="474"/>
      <c r="H18" s="474">
        <f t="shared" si="0"/>
        <v>0</v>
      </c>
      <c r="I18" s="167"/>
      <c r="J18" s="167">
        <f t="shared" si="1"/>
        <v>0</v>
      </c>
      <c r="K18" s="167"/>
      <c r="L18" s="167">
        <f t="shared" si="4"/>
        <v>0</v>
      </c>
      <c r="M18" s="167"/>
      <c r="N18" s="167">
        <f t="shared" si="5"/>
        <v>0</v>
      </c>
      <c r="O18" s="167"/>
      <c r="P18" s="218">
        <f t="shared" si="2"/>
        <v>0</v>
      </c>
      <c r="Q18" s="167">
        <f t="shared" si="6"/>
        <v>0</v>
      </c>
      <c r="R18" s="167">
        <f t="shared" si="7"/>
        <v>0</v>
      </c>
    </row>
    <row r="19" spans="1:18" ht="15">
      <c r="A19" s="87">
        <v>7</v>
      </c>
      <c r="B19" s="92" t="s">
        <v>14</v>
      </c>
      <c r="C19" s="256" t="s">
        <v>9</v>
      </c>
      <c r="D19" s="257">
        <v>750</v>
      </c>
      <c r="E19" s="167"/>
      <c r="F19" s="167">
        <f t="shared" si="3"/>
        <v>0</v>
      </c>
      <c r="G19" s="474"/>
      <c r="H19" s="474">
        <f t="shared" si="0"/>
        <v>0</v>
      </c>
      <c r="I19" s="167"/>
      <c r="J19" s="167">
        <f t="shared" si="1"/>
        <v>0</v>
      </c>
      <c r="K19" s="167"/>
      <c r="L19" s="167">
        <f t="shared" si="4"/>
        <v>0</v>
      </c>
      <c r="M19" s="167"/>
      <c r="N19" s="167">
        <f t="shared" si="5"/>
        <v>0</v>
      </c>
      <c r="O19" s="167"/>
      <c r="P19" s="218">
        <f t="shared" si="2"/>
        <v>0</v>
      </c>
      <c r="Q19" s="167">
        <f t="shared" si="6"/>
        <v>0</v>
      </c>
      <c r="R19" s="167">
        <f t="shared" si="7"/>
        <v>0</v>
      </c>
    </row>
    <row r="20" spans="1:18" ht="15">
      <c r="A20" s="87">
        <v>8</v>
      </c>
      <c r="B20" s="92" t="s">
        <v>15</v>
      </c>
      <c r="C20" s="256" t="s">
        <v>9</v>
      </c>
      <c r="D20" s="257">
        <v>920</v>
      </c>
      <c r="E20" s="167"/>
      <c r="F20" s="167">
        <f t="shared" si="3"/>
        <v>0</v>
      </c>
      <c r="G20" s="474"/>
      <c r="H20" s="474">
        <f t="shared" si="0"/>
        <v>0</v>
      </c>
      <c r="I20" s="167"/>
      <c r="J20" s="167">
        <f t="shared" si="1"/>
        <v>0</v>
      </c>
      <c r="K20" s="167"/>
      <c r="L20" s="167">
        <f t="shared" si="4"/>
        <v>0</v>
      </c>
      <c r="M20" s="167"/>
      <c r="N20" s="167">
        <f t="shared" si="5"/>
        <v>0</v>
      </c>
      <c r="O20" s="167"/>
      <c r="P20" s="218">
        <f t="shared" si="2"/>
        <v>0</v>
      </c>
      <c r="Q20" s="167">
        <f t="shared" si="6"/>
        <v>0</v>
      </c>
      <c r="R20" s="167">
        <f t="shared" si="7"/>
        <v>0</v>
      </c>
    </row>
    <row r="21" spans="1:18" ht="15">
      <c r="A21" s="87">
        <v>9</v>
      </c>
      <c r="B21" s="92" t="s">
        <v>77</v>
      </c>
      <c r="C21" s="256" t="s">
        <v>9</v>
      </c>
      <c r="D21" s="257">
        <v>1050</v>
      </c>
      <c r="E21" s="167"/>
      <c r="F21" s="167">
        <f t="shared" si="3"/>
        <v>0</v>
      </c>
      <c r="G21" s="474"/>
      <c r="H21" s="474">
        <f t="shared" si="0"/>
        <v>0</v>
      </c>
      <c r="I21" s="167"/>
      <c r="J21" s="167">
        <f t="shared" si="1"/>
        <v>0</v>
      </c>
      <c r="K21" s="167"/>
      <c r="L21" s="167">
        <f t="shared" si="4"/>
        <v>0</v>
      </c>
      <c r="M21" s="167"/>
      <c r="N21" s="167">
        <f t="shared" si="5"/>
        <v>0</v>
      </c>
      <c r="O21" s="167"/>
      <c r="P21" s="218">
        <f t="shared" si="2"/>
        <v>0</v>
      </c>
      <c r="Q21" s="167">
        <f t="shared" si="6"/>
        <v>0</v>
      </c>
      <c r="R21" s="167">
        <f t="shared" si="7"/>
        <v>0</v>
      </c>
    </row>
    <row r="22" spans="1:18" ht="15">
      <c r="A22" s="87">
        <v>10</v>
      </c>
      <c r="B22" s="92" t="s">
        <v>16</v>
      </c>
      <c r="C22" s="256"/>
      <c r="D22" s="257"/>
      <c r="E22" s="167"/>
      <c r="F22" s="167">
        <f t="shared" si="3"/>
        <v>0</v>
      </c>
      <c r="G22" s="474"/>
      <c r="H22" s="474">
        <f t="shared" si="0"/>
        <v>0</v>
      </c>
      <c r="I22" s="167"/>
      <c r="J22" s="167">
        <f t="shared" si="1"/>
        <v>0</v>
      </c>
      <c r="K22" s="167"/>
      <c r="L22" s="167">
        <f t="shared" si="4"/>
        <v>0</v>
      </c>
      <c r="M22" s="167"/>
      <c r="N22" s="167">
        <f t="shared" si="5"/>
        <v>0</v>
      </c>
      <c r="O22" s="167"/>
      <c r="P22" s="218">
        <f t="shared" si="2"/>
        <v>0</v>
      </c>
      <c r="Q22" s="167">
        <f t="shared" si="6"/>
        <v>0</v>
      </c>
      <c r="R22" s="167">
        <f t="shared" si="7"/>
        <v>0</v>
      </c>
    </row>
    <row r="23" spans="1:18" ht="15">
      <c r="A23" s="87">
        <v>11</v>
      </c>
      <c r="B23" s="92" t="s">
        <v>8</v>
      </c>
      <c r="C23" s="256" t="s">
        <v>17</v>
      </c>
      <c r="D23" s="257">
        <v>250</v>
      </c>
      <c r="E23" s="167"/>
      <c r="F23" s="167">
        <f t="shared" si="3"/>
        <v>0</v>
      </c>
      <c r="G23" s="474"/>
      <c r="H23" s="474">
        <f t="shared" si="0"/>
        <v>0</v>
      </c>
      <c r="I23" s="167"/>
      <c r="J23" s="167">
        <f t="shared" si="1"/>
        <v>0</v>
      </c>
      <c r="K23" s="167"/>
      <c r="L23" s="167">
        <f t="shared" si="4"/>
        <v>0</v>
      </c>
      <c r="M23" s="167"/>
      <c r="N23" s="167">
        <f t="shared" si="5"/>
        <v>0</v>
      </c>
      <c r="O23" s="167"/>
      <c r="P23" s="218">
        <f t="shared" si="2"/>
        <v>0</v>
      </c>
      <c r="Q23" s="167">
        <f t="shared" si="6"/>
        <v>0</v>
      </c>
      <c r="R23" s="167">
        <f t="shared" si="7"/>
        <v>0</v>
      </c>
    </row>
    <row r="24" spans="1:18" ht="15">
      <c r="A24" s="87">
        <v>12</v>
      </c>
      <c r="B24" s="92" t="s">
        <v>10</v>
      </c>
      <c r="C24" s="256" t="s">
        <v>17</v>
      </c>
      <c r="D24" s="257">
        <v>350</v>
      </c>
      <c r="E24" s="167"/>
      <c r="F24" s="167">
        <f t="shared" si="3"/>
        <v>0</v>
      </c>
      <c r="G24" s="474"/>
      <c r="H24" s="474">
        <f t="shared" si="0"/>
        <v>0</v>
      </c>
      <c r="I24" s="167"/>
      <c r="J24" s="167">
        <f t="shared" si="1"/>
        <v>0</v>
      </c>
      <c r="K24" s="167"/>
      <c r="L24" s="167">
        <f t="shared" si="4"/>
        <v>0</v>
      </c>
      <c r="M24" s="167"/>
      <c r="N24" s="167">
        <f t="shared" si="5"/>
        <v>0</v>
      </c>
      <c r="O24" s="167"/>
      <c r="P24" s="218">
        <f t="shared" si="2"/>
        <v>0</v>
      </c>
      <c r="Q24" s="167">
        <f t="shared" si="6"/>
        <v>0</v>
      </c>
      <c r="R24" s="167">
        <f t="shared" si="7"/>
        <v>0</v>
      </c>
    </row>
    <row r="25" spans="1:18" ht="15">
      <c r="A25" s="87">
        <v>13</v>
      </c>
      <c r="B25" s="92" t="s">
        <v>11</v>
      </c>
      <c r="C25" s="256" t="s">
        <v>17</v>
      </c>
      <c r="D25" s="257">
        <v>600</v>
      </c>
      <c r="E25" s="167"/>
      <c r="F25" s="167">
        <f t="shared" si="3"/>
        <v>0</v>
      </c>
      <c r="G25" s="474"/>
      <c r="H25" s="474">
        <f t="shared" si="0"/>
        <v>0</v>
      </c>
      <c r="I25" s="167"/>
      <c r="J25" s="167">
        <f t="shared" si="1"/>
        <v>0</v>
      </c>
      <c r="K25" s="167"/>
      <c r="L25" s="167">
        <f t="shared" si="4"/>
        <v>0</v>
      </c>
      <c r="M25" s="167"/>
      <c r="N25" s="167">
        <f t="shared" si="5"/>
        <v>0</v>
      </c>
      <c r="O25" s="167"/>
      <c r="P25" s="218">
        <f t="shared" si="2"/>
        <v>0</v>
      </c>
      <c r="Q25" s="167">
        <f t="shared" si="6"/>
        <v>0</v>
      </c>
      <c r="R25" s="167">
        <f t="shared" si="7"/>
        <v>0</v>
      </c>
    </row>
    <row r="26" spans="1:18" ht="15">
      <c r="A26" s="87">
        <v>14</v>
      </c>
      <c r="B26" s="92" t="s">
        <v>12</v>
      </c>
      <c r="C26" s="256" t="s">
        <v>17</v>
      </c>
      <c r="D26" s="257">
        <v>700</v>
      </c>
      <c r="E26" s="167"/>
      <c r="F26" s="167">
        <f t="shared" si="3"/>
        <v>0</v>
      </c>
      <c r="G26" s="474"/>
      <c r="H26" s="474">
        <f t="shared" si="0"/>
        <v>0</v>
      </c>
      <c r="I26" s="167"/>
      <c r="J26" s="167">
        <f t="shared" si="1"/>
        <v>0</v>
      </c>
      <c r="K26" s="167"/>
      <c r="L26" s="167">
        <f t="shared" si="4"/>
        <v>0</v>
      </c>
      <c r="M26" s="167"/>
      <c r="N26" s="167">
        <f t="shared" si="5"/>
        <v>0</v>
      </c>
      <c r="O26" s="167"/>
      <c r="P26" s="218">
        <f t="shared" si="2"/>
        <v>0</v>
      </c>
      <c r="Q26" s="167">
        <f t="shared" si="6"/>
        <v>0</v>
      </c>
      <c r="R26" s="167">
        <f t="shared" si="7"/>
        <v>0</v>
      </c>
    </row>
    <row r="27" spans="1:18" ht="15">
      <c r="A27" s="87">
        <v>15</v>
      </c>
      <c r="B27" s="92" t="s">
        <v>13</v>
      </c>
      <c r="C27" s="256" t="s">
        <v>17</v>
      </c>
      <c r="D27" s="257">
        <v>1150</v>
      </c>
      <c r="E27" s="167"/>
      <c r="F27" s="167">
        <f t="shared" si="3"/>
        <v>0</v>
      </c>
      <c r="G27" s="474"/>
      <c r="H27" s="474">
        <f t="shared" si="0"/>
        <v>0</v>
      </c>
      <c r="I27" s="167"/>
      <c r="J27" s="167">
        <f t="shared" si="1"/>
        <v>0</v>
      </c>
      <c r="K27" s="167"/>
      <c r="L27" s="167">
        <f t="shared" si="4"/>
        <v>0</v>
      </c>
      <c r="M27" s="167"/>
      <c r="N27" s="167">
        <f t="shared" si="5"/>
        <v>0</v>
      </c>
      <c r="O27" s="167"/>
      <c r="P27" s="218">
        <f t="shared" si="2"/>
        <v>0</v>
      </c>
      <c r="Q27" s="167">
        <f t="shared" si="6"/>
        <v>0</v>
      </c>
      <c r="R27" s="167">
        <f t="shared" si="7"/>
        <v>0</v>
      </c>
    </row>
    <row r="28" spans="1:18" ht="15">
      <c r="A28" s="87">
        <v>16</v>
      </c>
      <c r="B28" s="92" t="s">
        <v>18</v>
      </c>
      <c r="C28" s="256" t="s">
        <v>17</v>
      </c>
      <c r="D28" s="257">
        <v>1350</v>
      </c>
      <c r="E28" s="167"/>
      <c r="F28" s="167">
        <f t="shared" si="3"/>
        <v>0</v>
      </c>
      <c r="G28" s="474"/>
      <c r="H28" s="474">
        <f t="shared" si="0"/>
        <v>0</v>
      </c>
      <c r="I28" s="167"/>
      <c r="J28" s="167">
        <f t="shared" si="1"/>
        <v>0</v>
      </c>
      <c r="K28" s="167"/>
      <c r="L28" s="167">
        <f t="shared" si="4"/>
        <v>0</v>
      </c>
      <c r="M28" s="167"/>
      <c r="N28" s="167">
        <f t="shared" si="5"/>
        <v>0</v>
      </c>
      <c r="O28" s="167"/>
      <c r="P28" s="218">
        <f t="shared" si="2"/>
        <v>0</v>
      </c>
      <c r="Q28" s="167">
        <f t="shared" si="6"/>
        <v>0</v>
      </c>
      <c r="R28" s="167">
        <f t="shared" si="7"/>
        <v>0</v>
      </c>
    </row>
    <row r="29" spans="1:18" ht="15">
      <c r="A29" s="87">
        <v>17</v>
      </c>
      <c r="B29" s="92" t="s">
        <v>19</v>
      </c>
      <c r="C29" s="256"/>
      <c r="D29" s="257"/>
      <c r="E29" s="167"/>
      <c r="F29" s="167">
        <f t="shared" si="3"/>
        <v>0</v>
      </c>
      <c r="G29" s="167"/>
      <c r="H29" s="167">
        <f t="shared" si="0"/>
        <v>0</v>
      </c>
      <c r="I29" s="167"/>
      <c r="J29" s="167">
        <f t="shared" si="1"/>
        <v>0</v>
      </c>
      <c r="K29" s="167"/>
      <c r="L29" s="167">
        <f t="shared" si="4"/>
        <v>0</v>
      </c>
      <c r="M29" s="167"/>
      <c r="N29" s="167">
        <f t="shared" si="5"/>
        <v>0</v>
      </c>
      <c r="O29" s="167"/>
      <c r="P29" s="218">
        <f t="shared" si="2"/>
        <v>0</v>
      </c>
      <c r="Q29" s="167">
        <f t="shared" si="6"/>
        <v>0</v>
      </c>
      <c r="R29" s="167">
        <f t="shared" si="7"/>
        <v>0</v>
      </c>
    </row>
    <row r="30" spans="1:18" ht="15">
      <c r="A30" s="87">
        <v>18</v>
      </c>
      <c r="B30" s="92" t="s">
        <v>18</v>
      </c>
      <c r="C30" s="256" t="s">
        <v>17</v>
      </c>
      <c r="D30" s="257">
        <v>3600</v>
      </c>
      <c r="E30" s="167"/>
      <c r="F30" s="167">
        <f t="shared" si="3"/>
        <v>0</v>
      </c>
      <c r="G30" s="167"/>
      <c r="H30" s="167">
        <f t="shared" si="0"/>
        <v>0</v>
      </c>
      <c r="I30" s="167"/>
      <c r="J30" s="167">
        <f t="shared" si="1"/>
        <v>0</v>
      </c>
      <c r="K30" s="167"/>
      <c r="L30" s="167">
        <f t="shared" si="4"/>
        <v>0</v>
      </c>
      <c r="M30" s="167"/>
      <c r="N30" s="167">
        <f t="shared" si="5"/>
        <v>0</v>
      </c>
      <c r="O30" s="167"/>
      <c r="P30" s="218">
        <f t="shared" si="2"/>
        <v>0</v>
      </c>
      <c r="Q30" s="167">
        <f t="shared" si="6"/>
        <v>0</v>
      </c>
      <c r="R30" s="167">
        <f t="shared" si="7"/>
        <v>0</v>
      </c>
    </row>
    <row r="31" spans="1:18" ht="15">
      <c r="A31" s="87">
        <v>19</v>
      </c>
      <c r="B31" s="92" t="s">
        <v>20</v>
      </c>
      <c r="C31" s="256" t="s">
        <v>17</v>
      </c>
      <c r="D31" s="257">
        <v>5500</v>
      </c>
      <c r="E31" s="167"/>
      <c r="F31" s="167">
        <f t="shared" si="3"/>
        <v>0</v>
      </c>
      <c r="G31" s="167"/>
      <c r="H31" s="167">
        <f t="shared" si="0"/>
        <v>0</v>
      </c>
      <c r="I31" s="167"/>
      <c r="J31" s="167">
        <f t="shared" si="1"/>
        <v>0</v>
      </c>
      <c r="K31" s="167"/>
      <c r="L31" s="167">
        <f t="shared" si="4"/>
        <v>0</v>
      </c>
      <c r="M31" s="167"/>
      <c r="N31" s="167">
        <f t="shared" si="5"/>
        <v>0</v>
      </c>
      <c r="O31" s="167"/>
      <c r="P31" s="218">
        <f t="shared" si="2"/>
        <v>0</v>
      </c>
      <c r="Q31" s="167">
        <f t="shared" si="6"/>
        <v>0</v>
      </c>
      <c r="R31" s="167">
        <f t="shared" si="7"/>
        <v>0</v>
      </c>
    </row>
    <row r="32" spans="1:18" ht="15">
      <c r="A32" s="87">
        <v>20</v>
      </c>
      <c r="B32" s="101" t="s">
        <v>69</v>
      </c>
      <c r="C32" s="256"/>
      <c r="D32" s="257"/>
      <c r="E32" s="167"/>
      <c r="F32" s="167">
        <f t="shared" si="3"/>
        <v>0</v>
      </c>
      <c r="G32" s="167"/>
      <c r="H32" s="167">
        <f t="shared" si="0"/>
        <v>0</v>
      </c>
      <c r="I32" s="167"/>
      <c r="J32" s="167">
        <f t="shared" si="1"/>
        <v>0</v>
      </c>
      <c r="K32" s="167"/>
      <c r="L32" s="167">
        <f t="shared" si="4"/>
        <v>0</v>
      </c>
      <c r="M32" s="167"/>
      <c r="N32" s="167">
        <f t="shared" si="5"/>
        <v>0</v>
      </c>
      <c r="O32" s="167"/>
      <c r="P32" s="218">
        <f t="shared" si="2"/>
        <v>0</v>
      </c>
      <c r="Q32" s="167">
        <f t="shared" si="6"/>
        <v>0</v>
      </c>
      <c r="R32" s="167">
        <f t="shared" si="7"/>
        <v>0</v>
      </c>
    </row>
    <row r="33" spans="1:18" ht="15">
      <c r="A33" s="87">
        <v>21</v>
      </c>
      <c r="B33" s="92" t="s">
        <v>8</v>
      </c>
      <c r="C33" s="256" t="s">
        <v>9</v>
      </c>
      <c r="D33" s="257">
        <v>380</v>
      </c>
      <c r="E33" s="167"/>
      <c r="F33" s="167">
        <f t="shared" si="3"/>
        <v>0</v>
      </c>
      <c r="G33" s="167"/>
      <c r="H33" s="167">
        <f t="shared" si="0"/>
        <v>0</v>
      </c>
      <c r="I33" s="167"/>
      <c r="J33" s="167">
        <f t="shared" si="1"/>
        <v>0</v>
      </c>
      <c r="K33" s="167"/>
      <c r="L33" s="167">
        <f t="shared" si="4"/>
        <v>0</v>
      </c>
      <c r="M33" s="167"/>
      <c r="N33" s="167">
        <f t="shared" si="5"/>
        <v>0</v>
      </c>
      <c r="O33" s="167"/>
      <c r="P33" s="218">
        <f t="shared" si="2"/>
        <v>0</v>
      </c>
      <c r="Q33" s="167">
        <f t="shared" si="6"/>
        <v>0</v>
      </c>
      <c r="R33" s="167">
        <f t="shared" si="7"/>
        <v>0</v>
      </c>
    </row>
    <row r="34" spans="1:18" ht="15">
      <c r="A34" s="87">
        <v>22</v>
      </c>
      <c r="B34" s="92" t="s">
        <v>10</v>
      </c>
      <c r="C34" s="256" t="s">
        <v>9</v>
      </c>
      <c r="D34" s="257">
        <v>450</v>
      </c>
      <c r="E34" s="167"/>
      <c r="F34" s="167">
        <f t="shared" si="3"/>
        <v>0</v>
      </c>
      <c r="G34" s="167"/>
      <c r="H34" s="167">
        <f t="shared" si="0"/>
        <v>0</v>
      </c>
      <c r="I34" s="167"/>
      <c r="J34" s="167">
        <f t="shared" si="1"/>
        <v>0</v>
      </c>
      <c r="K34" s="167"/>
      <c r="L34" s="167">
        <f t="shared" si="4"/>
        <v>0</v>
      </c>
      <c r="M34" s="167"/>
      <c r="N34" s="167">
        <f t="shared" si="5"/>
        <v>0</v>
      </c>
      <c r="O34" s="167"/>
      <c r="P34" s="218">
        <f t="shared" si="2"/>
        <v>0</v>
      </c>
      <c r="Q34" s="167">
        <f t="shared" si="6"/>
        <v>0</v>
      </c>
      <c r="R34" s="167">
        <f t="shared" si="7"/>
        <v>0</v>
      </c>
    </row>
    <row r="35" spans="1:18" ht="15">
      <c r="A35" s="87">
        <v>23</v>
      </c>
      <c r="B35" s="92" t="s">
        <v>21</v>
      </c>
      <c r="C35" s="256" t="s">
        <v>9</v>
      </c>
      <c r="D35" s="257">
        <v>480</v>
      </c>
      <c r="E35" s="167"/>
      <c r="F35" s="167">
        <f t="shared" si="3"/>
        <v>0</v>
      </c>
      <c r="G35" s="167"/>
      <c r="H35" s="167">
        <f t="shared" si="0"/>
        <v>0</v>
      </c>
      <c r="I35" s="167"/>
      <c r="J35" s="167">
        <f t="shared" si="1"/>
        <v>0</v>
      </c>
      <c r="K35" s="167"/>
      <c r="L35" s="167">
        <f t="shared" si="4"/>
        <v>0</v>
      </c>
      <c r="M35" s="167"/>
      <c r="N35" s="167">
        <f t="shared" si="5"/>
        <v>0</v>
      </c>
      <c r="O35" s="167"/>
      <c r="P35" s="218">
        <f t="shared" si="2"/>
        <v>0</v>
      </c>
      <c r="Q35" s="167">
        <f t="shared" si="6"/>
        <v>0</v>
      </c>
      <c r="R35" s="167">
        <f t="shared" si="7"/>
        <v>0</v>
      </c>
    </row>
    <row r="36" spans="1:18" ht="15">
      <c r="A36" s="87">
        <v>24</v>
      </c>
      <c r="B36" s="92" t="s">
        <v>22</v>
      </c>
      <c r="C36" s="256" t="s">
        <v>9</v>
      </c>
      <c r="D36" s="257">
        <v>520</v>
      </c>
      <c r="E36" s="167"/>
      <c r="F36" s="167">
        <f t="shared" si="3"/>
        <v>0</v>
      </c>
      <c r="G36" s="167"/>
      <c r="H36" s="167">
        <f t="shared" si="0"/>
        <v>0</v>
      </c>
      <c r="I36" s="167"/>
      <c r="J36" s="167">
        <f t="shared" si="1"/>
        <v>0</v>
      </c>
      <c r="K36" s="167"/>
      <c r="L36" s="167">
        <f t="shared" si="4"/>
        <v>0</v>
      </c>
      <c r="M36" s="167"/>
      <c r="N36" s="167">
        <f t="shared" si="5"/>
        <v>0</v>
      </c>
      <c r="O36" s="167"/>
      <c r="P36" s="218">
        <f t="shared" si="2"/>
        <v>0</v>
      </c>
      <c r="Q36" s="167">
        <f t="shared" si="6"/>
        <v>0</v>
      </c>
      <c r="R36" s="167">
        <f t="shared" si="7"/>
        <v>0</v>
      </c>
    </row>
    <row r="37" spans="1:18" ht="15">
      <c r="A37" s="87">
        <v>25</v>
      </c>
      <c r="B37" s="92" t="s">
        <v>13</v>
      </c>
      <c r="C37" s="256" t="s">
        <v>9</v>
      </c>
      <c r="D37" s="257">
        <v>550</v>
      </c>
      <c r="E37" s="167">
        <v>30</v>
      </c>
      <c r="F37" s="167">
        <f t="shared" si="3"/>
        <v>16500</v>
      </c>
      <c r="G37" s="167">
        <v>10</v>
      </c>
      <c r="H37" s="167">
        <f t="shared" si="0"/>
        <v>5500</v>
      </c>
      <c r="I37" s="167">
        <v>10</v>
      </c>
      <c r="J37" s="167">
        <f t="shared" si="1"/>
        <v>5500</v>
      </c>
      <c r="K37" s="167">
        <v>15</v>
      </c>
      <c r="L37" s="167">
        <f t="shared" si="4"/>
        <v>8250</v>
      </c>
      <c r="M37" s="167"/>
      <c r="N37" s="167">
        <f t="shared" si="5"/>
        <v>0</v>
      </c>
      <c r="O37" s="167"/>
      <c r="P37" s="218">
        <f t="shared" si="2"/>
        <v>0</v>
      </c>
      <c r="Q37" s="167">
        <f t="shared" si="6"/>
        <v>65</v>
      </c>
      <c r="R37" s="167">
        <f t="shared" si="7"/>
        <v>35750</v>
      </c>
    </row>
    <row r="38" spans="1:18" ht="15">
      <c r="A38" s="87">
        <v>26</v>
      </c>
      <c r="B38" s="92" t="s">
        <v>23</v>
      </c>
      <c r="C38" s="256" t="s">
        <v>9</v>
      </c>
      <c r="D38" s="257">
        <v>750</v>
      </c>
      <c r="E38" s="167">
        <v>30</v>
      </c>
      <c r="F38" s="167">
        <f t="shared" si="3"/>
        <v>22500</v>
      </c>
      <c r="G38" s="167">
        <v>10</v>
      </c>
      <c r="H38" s="167">
        <f t="shared" si="0"/>
        <v>7500</v>
      </c>
      <c r="I38" s="167">
        <v>10</v>
      </c>
      <c r="J38" s="167">
        <f t="shared" si="1"/>
        <v>7500</v>
      </c>
      <c r="K38" s="167">
        <v>15</v>
      </c>
      <c r="L38" s="167">
        <f t="shared" si="4"/>
        <v>11250</v>
      </c>
      <c r="M38" s="167"/>
      <c r="N38" s="167">
        <f t="shared" si="5"/>
        <v>0</v>
      </c>
      <c r="O38" s="167"/>
      <c r="P38" s="218">
        <f t="shared" si="2"/>
        <v>0</v>
      </c>
      <c r="Q38" s="167">
        <f t="shared" si="6"/>
        <v>65</v>
      </c>
      <c r="R38" s="167">
        <f t="shared" si="7"/>
        <v>48750</v>
      </c>
    </row>
    <row r="39" spans="1:18" ht="15">
      <c r="A39" s="87">
        <v>27</v>
      </c>
      <c r="B39" s="92" t="s">
        <v>24</v>
      </c>
      <c r="C39" s="256" t="s">
        <v>9</v>
      </c>
      <c r="D39" s="257">
        <v>920</v>
      </c>
      <c r="E39" s="167"/>
      <c r="F39" s="167">
        <f t="shared" si="3"/>
        <v>0</v>
      </c>
      <c r="G39" s="167"/>
      <c r="H39" s="167">
        <f t="shared" si="0"/>
        <v>0</v>
      </c>
      <c r="I39" s="167"/>
      <c r="J39" s="167">
        <f t="shared" si="1"/>
        <v>0</v>
      </c>
      <c r="K39" s="167"/>
      <c r="L39" s="167">
        <f t="shared" si="4"/>
        <v>0</v>
      </c>
      <c r="M39" s="167"/>
      <c r="N39" s="167">
        <f t="shared" si="5"/>
        <v>0</v>
      </c>
      <c r="O39" s="167"/>
      <c r="P39" s="218">
        <f t="shared" si="2"/>
        <v>0</v>
      </c>
      <c r="Q39" s="167">
        <f t="shared" si="6"/>
        <v>0</v>
      </c>
      <c r="R39" s="167">
        <f t="shared" si="7"/>
        <v>0</v>
      </c>
    </row>
    <row r="40" spans="1:18" ht="15">
      <c r="A40" s="87">
        <v>28</v>
      </c>
      <c r="B40" s="92" t="s">
        <v>118</v>
      </c>
      <c r="C40" s="256"/>
      <c r="D40" s="257">
        <v>1050</v>
      </c>
      <c r="E40" s="167"/>
      <c r="F40" s="167">
        <f t="shared" si="3"/>
        <v>0</v>
      </c>
      <c r="G40" s="167"/>
      <c r="H40" s="167">
        <f t="shared" si="0"/>
        <v>0</v>
      </c>
      <c r="I40" s="167"/>
      <c r="J40" s="167">
        <f t="shared" si="1"/>
        <v>0</v>
      </c>
      <c r="K40" s="167"/>
      <c r="L40" s="167">
        <f t="shared" si="4"/>
        <v>0</v>
      </c>
      <c r="M40" s="167"/>
      <c r="N40" s="167">
        <f t="shared" si="5"/>
        <v>0</v>
      </c>
      <c r="O40" s="167"/>
      <c r="P40" s="218">
        <f t="shared" si="2"/>
        <v>0</v>
      </c>
      <c r="Q40" s="167">
        <f t="shared" si="6"/>
        <v>0</v>
      </c>
      <c r="R40" s="167">
        <f t="shared" si="7"/>
        <v>0</v>
      </c>
    </row>
    <row r="41" spans="1:18" ht="15">
      <c r="A41" s="87">
        <v>29</v>
      </c>
      <c r="B41" s="92" t="s">
        <v>25</v>
      </c>
      <c r="C41" s="256"/>
      <c r="E41" s="167"/>
      <c r="F41" s="167">
        <f t="shared" si="3"/>
        <v>0</v>
      </c>
      <c r="G41" s="167"/>
      <c r="H41" s="167">
        <f t="shared" si="0"/>
        <v>0</v>
      </c>
      <c r="I41" s="167"/>
      <c r="J41" s="167">
        <f t="shared" si="1"/>
        <v>0</v>
      </c>
      <c r="K41" s="167"/>
      <c r="L41" s="167">
        <f t="shared" si="4"/>
        <v>0</v>
      </c>
      <c r="M41" s="167"/>
      <c r="N41" s="167">
        <f t="shared" si="5"/>
        <v>0</v>
      </c>
      <c r="O41" s="167"/>
      <c r="P41" s="218">
        <f t="shared" si="2"/>
        <v>0</v>
      </c>
      <c r="Q41" s="167">
        <f t="shared" si="6"/>
        <v>0</v>
      </c>
      <c r="R41" s="167">
        <f t="shared" si="7"/>
        <v>0</v>
      </c>
    </row>
    <row r="42" spans="1:18" ht="15">
      <c r="A42" s="87">
        <v>30</v>
      </c>
      <c r="B42" s="92" t="s">
        <v>8</v>
      </c>
      <c r="C42" s="256" t="s">
        <v>26</v>
      </c>
      <c r="D42" s="257">
        <v>250</v>
      </c>
      <c r="E42" s="167"/>
      <c r="F42" s="167">
        <f t="shared" si="3"/>
        <v>0</v>
      </c>
      <c r="G42" s="167"/>
      <c r="H42" s="167">
        <f t="shared" si="0"/>
        <v>0</v>
      </c>
      <c r="I42" s="167">
        <v>7</v>
      </c>
      <c r="J42" s="167">
        <f t="shared" si="1"/>
        <v>1750</v>
      </c>
      <c r="K42" s="167"/>
      <c r="L42" s="167">
        <f t="shared" si="4"/>
        <v>0</v>
      </c>
      <c r="M42" s="167"/>
      <c r="N42" s="167">
        <f t="shared" si="5"/>
        <v>0</v>
      </c>
      <c r="O42" s="167"/>
      <c r="P42" s="218">
        <f t="shared" si="2"/>
        <v>0</v>
      </c>
      <c r="Q42" s="167">
        <f t="shared" si="6"/>
        <v>7</v>
      </c>
      <c r="R42" s="167">
        <f t="shared" si="7"/>
        <v>1750</v>
      </c>
    </row>
    <row r="43" spans="1:18" ht="15">
      <c r="A43" s="87">
        <v>31</v>
      </c>
      <c r="B43" s="92" t="s">
        <v>10</v>
      </c>
      <c r="C43" s="256" t="s">
        <v>26</v>
      </c>
      <c r="D43" s="257">
        <v>350</v>
      </c>
      <c r="E43" s="167"/>
      <c r="F43" s="167">
        <f t="shared" si="3"/>
        <v>0</v>
      </c>
      <c r="G43" s="167"/>
      <c r="H43" s="167">
        <f t="shared" si="0"/>
        <v>0</v>
      </c>
      <c r="I43" s="167">
        <v>7</v>
      </c>
      <c r="J43" s="167">
        <f t="shared" si="1"/>
        <v>2450</v>
      </c>
      <c r="K43" s="167"/>
      <c r="L43" s="167">
        <f t="shared" si="4"/>
        <v>0</v>
      </c>
      <c r="M43" s="167"/>
      <c r="N43" s="167">
        <f t="shared" si="5"/>
        <v>0</v>
      </c>
      <c r="O43" s="167"/>
      <c r="P43" s="218">
        <f t="shared" si="2"/>
        <v>0</v>
      </c>
      <c r="Q43" s="167">
        <f t="shared" si="6"/>
        <v>7</v>
      </c>
      <c r="R43" s="167">
        <f t="shared" si="7"/>
        <v>2450</v>
      </c>
    </row>
    <row r="44" spans="1:18" ht="15">
      <c r="A44" s="87">
        <v>32</v>
      </c>
      <c r="B44" s="92" t="s">
        <v>11</v>
      </c>
      <c r="C44" s="256" t="s">
        <v>26</v>
      </c>
      <c r="D44" s="257">
        <v>500</v>
      </c>
      <c r="E44" s="167"/>
      <c r="F44" s="167">
        <f t="shared" si="3"/>
        <v>0</v>
      </c>
      <c r="G44" s="167"/>
      <c r="H44" s="167">
        <f t="shared" si="0"/>
        <v>0</v>
      </c>
      <c r="I44" s="167"/>
      <c r="J44" s="167">
        <f t="shared" si="1"/>
        <v>0</v>
      </c>
      <c r="K44" s="167"/>
      <c r="L44" s="167">
        <f t="shared" si="4"/>
        <v>0</v>
      </c>
      <c r="M44" s="167"/>
      <c r="N44" s="167">
        <f t="shared" si="5"/>
        <v>0</v>
      </c>
      <c r="O44" s="167"/>
      <c r="P44" s="218">
        <f t="shared" si="2"/>
        <v>0</v>
      </c>
      <c r="Q44" s="167">
        <f t="shared" si="6"/>
        <v>0</v>
      </c>
      <c r="R44" s="167">
        <f t="shared" si="7"/>
        <v>0</v>
      </c>
    </row>
    <row r="45" spans="1:18" ht="15">
      <c r="A45" s="87">
        <v>33</v>
      </c>
      <c r="B45" s="92" t="s">
        <v>12</v>
      </c>
      <c r="C45" s="256" t="s">
        <v>26</v>
      </c>
      <c r="D45" s="257">
        <v>700</v>
      </c>
      <c r="E45" s="167"/>
      <c r="F45" s="167">
        <f t="shared" si="3"/>
        <v>0</v>
      </c>
      <c r="G45" s="167"/>
      <c r="H45" s="167">
        <f aca="true" t="shared" si="8" ref="H45:H76">D45*G45</f>
        <v>0</v>
      </c>
      <c r="I45" s="167"/>
      <c r="J45" s="167">
        <f aca="true" t="shared" si="9" ref="J45:J76">D45*I45</f>
        <v>0</v>
      </c>
      <c r="K45" s="167"/>
      <c r="L45" s="167">
        <f t="shared" si="4"/>
        <v>0</v>
      </c>
      <c r="M45" s="167"/>
      <c r="N45" s="167">
        <f t="shared" si="5"/>
        <v>0</v>
      </c>
      <c r="O45" s="167"/>
      <c r="P45" s="218">
        <f aca="true" t="shared" si="10" ref="P45:P76">D45*O45</f>
        <v>0</v>
      </c>
      <c r="Q45" s="167">
        <f t="shared" si="6"/>
        <v>0</v>
      </c>
      <c r="R45" s="167">
        <f t="shared" si="7"/>
        <v>0</v>
      </c>
    </row>
    <row r="46" spans="1:18" ht="15">
      <c r="A46" s="87">
        <v>34</v>
      </c>
      <c r="B46" s="92" t="s">
        <v>13</v>
      </c>
      <c r="C46" s="256" t="s">
        <v>26</v>
      </c>
      <c r="D46" s="257">
        <v>1150</v>
      </c>
      <c r="E46" s="167"/>
      <c r="F46" s="167">
        <f t="shared" si="3"/>
        <v>0</v>
      </c>
      <c r="G46" s="167"/>
      <c r="H46" s="167">
        <f t="shared" si="8"/>
        <v>0</v>
      </c>
      <c r="I46" s="167"/>
      <c r="J46" s="167">
        <f t="shared" si="9"/>
        <v>0</v>
      </c>
      <c r="K46" s="167"/>
      <c r="L46" s="167">
        <f t="shared" si="4"/>
        <v>0</v>
      </c>
      <c r="M46" s="167"/>
      <c r="N46" s="167">
        <f t="shared" si="5"/>
        <v>0</v>
      </c>
      <c r="O46" s="167"/>
      <c r="P46" s="218">
        <f t="shared" si="10"/>
        <v>0</v>
      </c>
      <c r="Q46" s="167">
        <f t="shared" si="6"/>
        <v>0</v>
      </c>
      <c r="R46" s="167">
        <f t="shared" si="7"/>
        <v>0</v>
      </c>
    </row>
    <row r="47" spans="1:18" ht="15">
      <c r="A47" s="87">
        <v>35</v>
      </c>
      <c r="B47" s="213" t="s">
        <v>119</v>
      </c>
      <c r="C47" s="256" t="s">
        <v>26</v>
      </c>
      <c r="D47" s="257">
        <v>1350</v>
      </c>
      <c r="E47" s="167"/>
      <c r="F47" s="167">
        <f t="shared" si="3"/>
        <v>0</v>
      </c>
      <c r="G47" s="167"/>
      <c r="H47" s="167">
        <f t="shared" si="8"/>
        <v>0</v>
      </c>
      <c r="I47" s="167"/>
      <c r="J47" s="167">
        <f t="shared" si="9"/>
        <v>0</v>
      </c>
      <c r="K47" s="167"/>
      <c r="L47" s="167">
        <f t="shared" si="4"/>
        <v>0</v>
      </c>
      <c r="M47" s="167"/>
      <c r="N47" s="167">
        <f t="shared" si="5"/>
        <v>0</v>
      </c>
      <c r="O47" s="167"/>
      <c r="P47" s="218">
        <f t="shared" si="10"/>
        <v>0</v>
      </c>
      <c r="Q47" s="167">
        <f t="shared" si="6"/>
        <v>0</v>
      </c>
      <c r="R47" s="167">
        <f t="shared" si="7"/>
        <v>0</v>
      </c>
    </row>
    <row r="48" spans="1:18" ht="15">
      <c r="A48" s="87">
        <v>36</v>
      </c>
      <c r="B48" s="92" t="s">
        <v>19</v>
      </c>
      <c r="C48" s="256"/>
      <c r="D48" s="257"/>
      <c r="E48" s="167"/>
      <c r="F48" s="167">
        <f t="shared" si="3"/>
        <v>0</v>
      </c>
      <c r="G48" s="167"/>
      <c r="H48" s="167">
        <f t="shared" si="8"/>
        <v>0</v>
      </c>
      <c r="I48" s="167"/>
      <c r="J48" s="167">
        <f t="shared" si="9"/>
        <v>0</v>
      </c>
      <c r="K48" s="167"/>
      <c r="L48" s="167">
        <f t="shared" si="4"/>
        <v>0</v>
      </c>
      <c r="M48" s="167"/>
      <c r="N48" s="167">
        <f t="shared" si="5"/>
        <v>0</v>
      </c>
      <c r="O48" s="167"/>
      <c r="P48" s="218">
        <f t="shared" si="10"/>
        <v>0</v>
      </c>
      <c r="Q48" s="167">
        <f t="shared" si="6"/>
        <v>0</v>
      </c>
      <c r="R48" s="167">
        <f t="shared" si="7"/>
        <v>0</v>
      </c>
    </row>
    <row r="49" spans="1:18" ht="15">
      <c r="A49" s="87">
        <v>37</v>
      </c>
      <c r="B49" s="92" t="s">
        <v>18</v>
      </c>
      <c r="C49" s="256" t="s">
        <v>26</v>
      </c>
      <c r="D49" s="257">
        <v>3600</v>
      </c>
      <c r="E49" s="167"/>
      <c r="F49" s="167">
        <f t="shared" si="3"/>
        <v>0</v>
      </c>
      <c r="G49" s="167"/>
      <c r="H49" s="167">
        <f t="shared" si="8"/>
        <v>0</v>
      </c>
      <c r="I49" s="167"/>
      <c r="J49" s="167">
        <f t="shared" si="9"/>
        <v>0</v>
      </c>
      <c r="K49" s="167"/>
      <c r="L49" s="167">
        <f t="shared" si="4"/>
        <v>0</v>
      </c>
      <c r="M49" s="167"/>
      <c r="N49" s="167">
        <f t="shared" si="5"/>
        <v>0</v>
      </c>
      <c r="O49" s="167"/>
      <c r="P49" s="218">
        <f t="shared" si="10"/>
        <v>0</v>
      </c>
      <c r="Q49" s="167">
        <f t="shared" si="6"/>
        <v>0</v>
      </c>
      <c r="R49" s="167">
        <f t="shared" si="7"/>
        <v>0</v>
      </c>
    </row>
    <row r="50" spans="1:18" ht="15">
      <c r="A50" s="87">
        <v>38</v>
      </c>
      <c r="B50" s="92" t="s">
        <v>20</v>
      </c>
      <c r="C50" s="256" t="s">
        <v>26</v>
      </c>
      <c r="D50" s="257">
        <v>5500</v>
      </c>
      <c r="E50" s="167"/>
      <c r="F50" s="167">
        <f t="shared" si="3"/>
        <v>0</v>
      </c>
      <c r="G50" s="167"/>
      <c r="H50" s="167">
        <f t="shared" si="8"/>
        <v>0</v>
      </c>
      <c r="I50" s="167"/>
      <c r="J50" s="167">
        <f t="shared" si="9"/>
        <v>0</v>
      </c>
      <c r="K50" s="167"/>
      <c r="L50" s="167">
        <f t="shared" si="4"/>
        <v>0</v>
      </c>
      <c r="M50" s="167"/>
      <c r="N50" s="167">
        <f t="shared" si="5"/>
        <v>0</v>
      </c>
      <c r="O50" s="167"/>
      <c r="P50" s="218">
        <f t="shared" si="10"/>
        <v>0</v>
      </c>
      <c r="Q50" s="167">
        <f t="shared" si="6"/>
        <v>0</v>
      </c>
      <c r="R50" s="167">
        <f t="shared" si="7"/>
        <v>0</v>
      </c>
    </row>
    <row r="51" spans="1:18" ht="15">
      <c r="A51" s="87">
        <v>39</v>
      </c>
      <c r="B51" s="101" t="s">
        <v>70</v>
      </c>
      <c r="C51" s="256"/>
      <c r="D51" s="257"/>
      <c r="E51" s="167"/>
      <c r="F51" s="167">
        <f t="shared" si="3"/>
        <v>0</v>
      </c>
      <c r="G51" s="167"/>
      <c r="H51" s="167">
        <f t="shared" si="8"/>
        <v>0</v>
      </c>
      <c r="I51" s="167"/>
      <c r="J51" s="167">
        <f t="shared" si="9"/>
        <v>0</v>
      </c>
      <c r="K51" s="167"/>
      <c r="L51" s="167">
        <f t="shared" si="4"/>
        <v>0</v>
      </c>
      <c r="M51" s="167"/>
      <c r="N51" s="167">
        <f t="shared" si="5"/>
        <v>0</v>
      </c>
      <c r="O51" s="167"/>
      <c r="P51" s="218">
        <f t="shared" si="10"/>
        <v>0</v>
      </c>
      <c r="Q51" s="167">
        <f t="shared" si="6"/>
        <v>0</v>
      </c>
      <c r="R51" s="167">
        <f t="shared" si="7"/>
        <v>0</v>
      </c>
    </row>
    <row r="52" spans="1:18" ht="15">
      <c r="A52" s="87">
        <v>40</v>
      </c>
      <c r="B52" s="211" t="s">
        <v>8</v>
      </c>
      <c r="C52" s="256" t="s">
        <v>9</v>
      </c>
      <c r="D52" s="257">
        <v>380</v>
      </c>
      <c r="E52" s="167"/>
      <c r="F52" s="167">
        <f t="shared" si="3"/>
        <v>0</v>
      </c>
      <c r="G52" s="167"/>
      <c r="H52" s="167">
        <f t="shared" si="8"/>
        <v>0</v>
      </c>
      <c r="I52" s="167"/>
      <c r="J52" s="167">
        <f t="shared" si="9"/>
        <v>0</v>
      </c>
      <c r="K52" s="167"/>
      <c r="L52" s="167">
        <f t="shared" si="4"/>
        <v>0</v>
      </c>
      <c r="M52" s="167"/>
      <c r="N52" s="167">
        <f t="shared" si="5"/>
        <v>0</v>
      </c>
      <c r="O52" s="167"/>
      <c r="P52" s="218">
        <f t="shared" si="10"/>
        <v>0</v>
      </c>
      <c r="Q52" s="167">
        <f t="shared" si="6"/>
        <v>0</v>
      </c>
      <c r="R52" s="167">
        <f t="shared" si="7"/>
        <v>0</v>
      </c>
    </row>
    <row r="53" spans="1:18" ht="15">
      <c r="A53" s="87">
        <v>41</v>
      </c>
      <c r="B53" s="92" t="s">
        <v>10</v>
      </c>
      <c r="C53" s="256" t="s">
        <v>9</v>
      </c>
      <c r="D53" s="257">
        <v>450</v>
      </c>
      <c r="E53" s="167">
        <v>10</v>
      </c>
      <c r="F53" s="167">
        <f t="shared" si="3"/>
        <v>4500</v>
      </c>
      <c r="G53" s="167"/>
      <c r="H53" s="167">
        <f t="shared" si="8"/>
        <v>0</v>
      </c>
      <c r="I53" s="167"/>
      <c r="J53" s="167">
        <f t="shared" si="9"/>
        <v>0</v>
      </c>
      <c r="K53" s="167"/>
      <c r="L53" s="167">
        <f t="shared" si="4"/>
        <v>0</v>
      </c>
      <c r="M53" s="167"/>
      <c r="N53" s="167">
        <f t="shared" si="5"/>
        <v>0</v>
      </c>
      <c r="O53" s="167"/>
      <c r="P53" s="218">
        <f t="shared" si="10"/>
        <v>0</v>
      </c>
      <c r="Q53" s="167">
        <f t="shared" si="6"/>
        <v>10</v>
      </c>
      <c r="R53" s="167">
        <f t="shared" si="7"/>
        <v>4500</v>
      </c>
    </row>
    <row r="54" spans="1:18" ht="15">
      <c r="A54" s="87">
        <v>42</v>
      </c>
      <c r="B54" s="92" t="s">
        <v>11</v>
      </c>
      <c r="C54" s="256" t="s">
        <v>9</v>
      </c>
      <c r="D54" s="257">
        <v>680</v>
      </c>
      <c r="E54" s="167"/>
      <c r="F54" s="167">
        <f t="shared" si="3"/>
        <v>0</v>
      </c>
      <c r="G54" s="167"/>
      <c r="H54" s="167">
        <f t="shared" si="8"/>
        <v>0</v>
      </c>
      <c r="I54" s="167"/>
      <c r="J54" s="167">
        <f t="shared" si="9"/>
        <v>0</v>
      </c>
      <c r="K54" s="167"/>
      <c r="L54" s="167">
        <f t="shared" si="4"/>
        <v>0</v>
      </c>
      <c r="M54" s="167"/>
      <c r="N54" s="167">
        <f t="shared" si="5"/>
        <v>0</v>
      </c>
      <c r="O54" s="167"/>
      <c r="P54" s="218">
        <f t="shared" si="10"/>
        <v>0</v>
      </c>
      <c r="Q54" s="167">
        <f t="shared" si="6"/>
        <v>0</v>
      </c>
      <c r="R54" s="167">
        <f t="shared" si="7"/>
        <v>0</v>
      </c>
    </row>
    <row r="55" spans="1:18" ht="15">
      <c r="A55" s="87">
        <v>43</v>
      </c>
      <c r="B55" s="92" t="s">
        <v>12</v>
      </c>
      <c r="C55" s="256" t="s">
        <v>9</v>
      </c>
      <c r="D55" s="257">
        <v>710</v>
      </c>
      <c r="E55" s="167"/>
      <c r="F55" s="167">
        <f t="shared" si="3"/>
        <v>0</v>
      </c>
      <c r="G55" s="167"/>
      <c r="H55" s="167">
        <f t="shared" si="8"/>
        <v>0</v>
      </c>
      <c r="I55" s="167"/>
      <c r="J55" s="167">
        <f t="shared" si="9"/>
        <v>0</v>
      </c>
      <c r="K55" s="167"/>
      <c r="L55" s="167">
        <f t="shared" si="4"/>
        <v>0</v>
      </c>
      <c r="M55" s="167"/>
      <c r="N55" s="167">
        <f t="shared" si="5"/>
        <v>0</v>
      </c>
      <c r="O55" s="167"/>
      <c r="P55" s="218">
        <f t="shared" si="10"/>
        <v>0</v>
      </c>
      <c r="Q55" s="167">
        <f t="shared" si="6"/>
        <v>0</v>
      </c>
      <c r="R55" s="167">
        <f t="shared" si="7"/>
        <v>0</v>
      </c>
    </row>
    <row r="56" spans="1:18" ht="15">
      <c r="A56" s="87">
        <v>44</v>
      </c>
      <c r="B56" s="213" t="s">
        <v>297</v>
      </c>
      <c r="C56" s="256" t="s">
        <v>9</v>
      </c>
      <c r="D56" s="257">
        <v>750</v>
      </c>
      <c r="E56" s="167"/>
      <c r="F56" s="167">
        <f t="shared" si="3"/>
        <v>0</v>
      </c>
      <c r="G56" s="167"/>
      <c r="H56" s="167">
        <f t="shared" si="8"/>
        <v>0</v>
      </c>
      <c r="I56" s="167"/>
      <c r="J56" s="167">
        <f t="shared" si="9"/>
        <v>0</v>
      </c>
      <c r="K56" s="167"/>
      <c r="L56" s="167">
        <f t="shared" si="4"/>
        <v>0</v>
      </c>
      <c r="M56" s="167"/>
      <c r="N56" s="167">
        <f t="shared" si="5"/>
        <v>0</v>
      </c>
      <c r="O56" s="167"/>
      <c r="P56" s="218">
        <f t="shared" si="10"/>
        <v>0</v>
      </c>
      <c r="Q56" s="167">
        <f t="shared" si="6"/>
        <v>0</v>
      </c>
      <c r="R56" s="167">
        <f t="shared" si="7"/>
        <v>0</v>
      </c>
    </row>
    <row r="57" spans="1:18" ht="15">
      <c r="A57" s="87">
        <v>45</v>
      </c>
      <c r="B57" s="213" t="s">
        <v>298</v>
      </c>
      <c r="C57" s="256" t="s">
        <v>9</v>
      </c>
      <c r="D57" s="257">
        <v>800</v>
      </c>
      <c r="E57" s="167"/>
      <c r="F57" s="167">
        <f t="shared" si="3"/>
        <v>0</v>
      </c>
      <c r="G57" s="167"/>
      <c r="H57" s="167">
        <f t="shared" si="8"/>
        <v>0</v>
      </c>
      <c r="I57" s="167"/>
      <c r="J57" s="167">
        <f t="shared" si="9"/>
        <v>0</v>
      </c>
      <c r="K57" s="167">
        <v>20</v>
      </c>
      <c r="L57" s="167">
        <f t="shared" si="4"/>
        <v>16000</v>
      </c>
      <c r="M57" s="167"/>
      <c r="N57" s="167">
        <f t="shared" si="5"/>
        <v>0</v>
      </c>
      <c r="O57" s="167"/>
      <c r="P57" s="218">
        <f t="shared" si="10"/>
        <v>0</v>
      </c>
      <c r="Q57" s="167">
        <f t="shared" si="6"/>
        <v>20</v>
      </c>
      <c r="R57" s="167">
        <f t="shared" si="7"/>
        <v>16000</v>
      </c>
    </row>
    <row r="58" spans="1:18" ht="15">
      <c r="A58" s="87">
        <v>46</v>
      </c>
      <c r="B58" s="213" t="s">
        <v>299</v>
      </c>
      <c r="C58" s="256" t="s">
        <v>9</v>
      </c>
      <c r="D58" s="257">
        <v>1000</v>
      </c>
      <c r="E58" s="167"/>
      <c r="F58" s="167">
        <f t="shared" si="3"/>
        <v>0</v>
      </c>
      <c r="G58" s="167"/>
      <c r="H58" s="167">
        <f t="shared" si="8"/>
        <v>0</v>
      </c>
      <c r="I58" s="167"/>
      <c r="J58" s="167">
        <f t="shared" si="9"/>
        <v>0</v>
      </c>
      <c r="K58" s="167">
        <v>20</v>
      </c>
      <c r="L58" s="167">
        <f t="shared" si="4"/>
        <v>20000</v>
      </c>
      <c r="M58" s="167"/>
      <c r="N58" s="167">
        <f t="shared" si="5"/>
        <v>0</v>
      </c>
      <c r="O58" s="167"/>
      <c r="P58" s="218">
        <f t="shared" si="10"/>
        <v>0</v>
      </c>
      <c r="Q58" s="167">
        <f t="shared" si="6"/>
        <v>20</v>
      </c>
      <c r="R58" s="167">
        <f t="shared" si="7"/>
        <v>20000</v>
      </c>
    </row>
    <row r="59" spans="1:18" ht="15">
      <c r="A59" s="87">
        <v>47</v>
      </c>
      <c r="B59" s="213" t="s">
        <v>196</v>
      </c>
      <c r="C59" s="256" t="s">
        <v>9</v>
      </c>
      <c r="D59" s="257">
        <v>1150</v>
      </c>
      <c r="E59" s="167"/>
      <c r="F59" s="167">
        <f t="shared" si="3"/>
        <v>0</v>
      </c>
      <c r="G59" s="167"/>
      <c r="H59" s="167">
        <f t="shared" si="8"/>
        <v>0</v>
      </c>
      <c r="I59" s="167"/>
      <c r="J59" s="167">
        <f t="shared" si="9"/>
        <v>0</v>
      </c>
      <c r="K59" s="167"/>
      <c r="L59" s="167">
        <f t="shared" si="4"/>
        <v>0</v>
      </c>
      <c r="M59" s="167"/>
      <c r="N59" s="167">
        <f t="shared" si="5"/>
        <v>0</v>
      </c>
      <c r="O59" s="167"/>
      <c r="P59" s="218">
        <f t="shared" si="10"/>
        <v>0</v>
      </c>
      <c r="Q59" s="167">
        <f t="shared" si="6"/>
        <v>0</v>
      </c>
      <c r="R59" s="167">
        <f t="shared" si="7"/>
        <v>0</v>
      </c>
    </row>
    <row r="60" spans="1:18" ht="15">
      <c r="A60" s="87">
        <v>48</v>
      </c>
      <c r="B60" s="92" t="s">
        <v>25</v>
      </c>
      <c r="C60" s="256"/>
      <c r="D60" s="257"/>
      <c r="E60" s="167"/>
      <c r="F60" s="167">
        <f t="shared" si="3"/>
        <v>0</v>
      </c>
      <c r="G60" s="167"/>
      <c r="H60" s="167">
        <f t="shared" si="8"/>
        <v>0</v>
      </c>
      <c r="I60" s="167"/>
      <c r="J60" s="167">
        <f t="shared" si="9"/>
        <v>0</v>
      </c>
      <c r="K60" s="167"/>
      <c r="L60" s="167">
        <f t="shared" si="4"/>
        <v>0</v>
      </c>
      <c r="M60" s="167"/>
      <c r="N60" s="167">
        <f t="shared" si="5"/>
        <v>0</v>
      </c>
      <c r="O60" s="167"/>
      <c r="P60" s="218">
        <f t="shared" si="10"/>
        <v>0</v>
      </c>
      <c r="Q60" s="167">
        <f t="shared" si="6"/>
        <v>0</v>
      </c>
      <c r="R60" s="167">
        <f t="shared" si="7"/>
        <v>0</v>
      </c>
    </row>
    <row r="61" spans="1:18" ht="15">
      <c r="A61" s="87">
        <v>49</v>
      </c>
      <c r="B61" s="92" t="s">
        <v>8</v>
      </c>
      <c r="C61" s="256" t="s">
        <v>26</v>
      </c>
      <c r="D61" s="257">
        <v>250</v>
      </c>
      <c r="E61" s="167">
        <v>10</v>
      </c>
      <c r="F61" s="167">
        <f t="shared" si="3"/>
        <v>2500</v>
      </c>
      <c r="G61" s="167"/>
      <c r="H61" s="167">
        <f t="shared" si="8"/>
        <v>0</v>
      </c>
      <c r="I61" s="167"/>
      <c r="J61" s="167">
        <f t="shared" si="9"/>
        <v>0</v>
      </c>
      <c r="K61" s="167"/>
      <c r="L61" s="167">
        <f t="shared" si="4"/>
        <v>0</v>
      </c>
      <c r="M61" s="167"/>
      <c r="N61" s="167">
        <f t="shared" si="5"/>
        <v>0</v>
      </c>
      <c r="O61" s="167"/>
      <c r="P61" s="218">
        <f t="shared" si="10"/>
        <v>0</v>
      </c>
      <c r="Q61" s="167">
        <f t="shared" si="6"/>
        <v>10</v>
      </c>
      <c r="R61" s="167">
        <f t="shared" si="7"/>
        <v>2500</v>
      </c>
    </row>
    <row r="62" spans="1:18" ht="15">
      <c r="A62" s="87">
        <v>50</v>
      </c>
      <c r="B62" s="92" t="s">
        <v>10</v>
      </c>
      <c r="C62" s="256" t="s">
        <v>26</v>
      </c>
      <c r="D62" s="257">
        <v>350</v>
      </c>
      <c r="E62" s="167">
        <v>10</v>
      </c>
      <c r="F62" s="167">
        <f t="shared" si="3"/>
        <v>3500</v>
      </c>
      <c r="G62" s="167"/>
      <c r="H62" s="167">
        <f t="shared" si="8"/>
        <v>0</v>
      </c>
      <c r="I62" s="167"/>
      <c r="J62" s="167">
        <f t="shared" si="9"/>
        <v>0</v>
      </c>
      <c r="K62" s="167"/>
      <c r="L62" s="167">
        <f t="shared" si="4"/>
        <v>0</v>
      </c>
      <c r="M62" s="167"/>
      <c r="N62" s="167">
        <f t="shared" si="5"/>
        <v>0</v>
      </c>
      <c r="O62" s="167"/>
      <c r="P62" s="218">
        <f t="shared" si="10"/>
        <v>0</v>
      </c>
      <c r="Q62" s="167">
        <f t="shared" si="6"/>
        <v>10</v>
      </c>
      <c r="R62" s="167">
        <f t="shared" si="7"/>
        <v>3500</v>
      </c>
    </row>
    <row r="63" spans="1:18" ht="15">
      <c r="A63" s="87">
        <v>51</v>
      </c>
      <c r="B63" s="92" t="s">
        <v>11</v>
      </c>
      <c r="C63" s="256" t="s">
        <v>26</v>
      </c>
      <c r="D63" s="257">
        <v>600</v>
      </c>
      <c r="E63" s="167"/>
      <c r="F63" s="167">
        <f t="shared" si="3"/>
        <v>0</v>
      </c>
      <c r="G63" s="167"/>
      <c r="H63" s="167">
        <f t="shared" si="8"/>
        <v>0</v>
      </c>
      <c r="I63" s="167"/>
      <c r="J63" s="167">
        <f t="shared" si="9"/>
        <v>0</v>
      </c>
      <c r="K63" s="167"/>
      <c r="L63" s="167">
        <f t="shared" si="4"/>
        <v>0</v>
      </c>
      <c r="M63" s="167"/>
      <c r="N63" s="167">
        <f t="shared" si="5"/>
        <v>0</v>
      </c>
      <c r="O63" s="167"/>
      <c r="P63" s="218">
        <f t="shared" si="10"/>
        <v>0</v>
      </c>
      <c r="Q63" s="167">
        <f t="shared" si="6"/>
        <v>0</v>
      </c>
      <c r="R63" s="167">
        <f t="shared" si="7"/>
        <v>0</v>
      </c>
    </row>
    <row r="64" spans="1:18" ht="15">
      <c r="A64" s="87">
        <v>52</v>
      </c>
      <c r="B64" s="92" t="s">
        <v>12</v>
      </c>
      <c r="C64" s="256" t="s">
        <v>26</v>
      </c>
      <c r="D64" s="257">
        <v>700</v>
      </c>
      <c r="E64" s="167"/>
      <c r="F64" s="167">
        <f t="shared" si="3"/>
        <v>0</v>
      </c>
      <c r="G64" s="167"/>
      <c r="H64" s="167">
        <f t="shared" si="8"/>
        <v>0</v>
      </c>
      <c r="I64" s="167"/>
      <c r="J64" s="167">
        <f t="shared" si="9"/>
        <v>0</v>
      </c>
      <c r="K64" s="167"/>
      <c r="L64" s="167">
        <f t="shared" si="4"/>
        <v>0</v>
      </c>
      <c r="M64" s="167"/>
      <c r="N64" s="167">
        <f t="shared" si="5"/>
        <v>0</v>
      </c>
      <c r="O64" s="167"/>
      <c r="P64" s="218">
        <f t="shared" si="10"/>
        <v>0</v>
      </c>
      <c r="Q64" s="167">
        <f t="shared" si="6"/>
        <v>0</v>
      </c>
      <c r="R64" s="167">
        <f t="shared" si="7"/>
        <v>0</v>
      </c>
    </row>
    <row r="65" spans="1:18" ht="15">
      <c r="A65" s="87">
        <v>53</v>
      </c>
      <c r="B65" s="213" t="s">
        <v>13</v>
      </c>
      <c r="C65" s="256" t="s">
        <v>26</v>
      </c>
      <c r="D65" s="257">
        <v>1150</v>
      </c>
      <c r="E65" s="167"/>
      <c r="F65" s="167">
        <f t="shared" si="3"/>
        <v>0</v>
      </c>
      <c r="G65" s="167"/>
      <c r="H65" s="167">
        <f t="shared" si="8"/>
        <v>0</v>
      </c>
      <c r="I65" s="167"/>
      <c r="J65" s="167">
        <f t="shared" si="9"/>
        <v>0</v>
      </c>
      <c r="K65" s="167"/>
      <c r="L65" s="167">
        <f t="shared" si="4"/>
        <v>0</v>
      </c>
      <c r="M65" s="167"/>
      <c r="N65" s="167">
        <f t="shared" si="5"/>
        <v>0</v>
      </c>
      <c r="O65" s="167"/>
      <c r="P65" s="218">
        <f t="shared" si="10"/>
        <v>0</v>
      </c>
      <c r="Q65" s="167">
        <f t="shared" si="6"/>
        <v>0</v>
      </c>
      <c r="R65" s="167">
        <f t="shared" si="7"/>
        <v>0</v>
      </c>
    </row>
    <row r="66" spans="1:18" ht="15">
      <c r="A66" s="87">
        <v>54</v>
      </c>
      <c r="B66" s="92" t="s">
        <v>19</v>
      </c>
      <c r="C66" s="256"/>
      <c r="D66" s="257"/>
      <c r="E66" s="167"/>
      <c r="F66" s="167">
        <f t="shared" si="3"/>
        <v>0</v>
      </c>
      <c r="G66" s="167"/>
      <c r="H66" s="167">
        <f t="shared" si="8"/>
        <v>0</v>
      </c>
      <c r="I66" s="167"/>
      <c r="J66" s="167">
        <f t="shared" si="9"/>
        <v>0</v>
      </c>
      <c r="K66" s="167"/>
      <c r="L66" s="167">
        <f t="shared" si="4"/>
        <v>0</v>
      </c>
      <c r="M66" s="167"/>
      <c r="N66" s="167">
        <f t="shared" si="5"/>
        <v>0</v>
      </c>
      <c r="O66" s="167"/>
      <c r="P66" s="218">
        <f t="shared" si="10"/>
        <v>0</v>
      </c>
      <c r="Q66" s="167">
        <f t="shared" si="6"/>
        <v>0</v>
      </c>
      <c r="R66" s="167">
        <f t="shared" si="7"/>
        <v>0</v>
      </c>
    </row>
    <row r="67" spans="1:18" ht="15">
      <c r="A67" s="87">
        <v>55</v>
      </c>
      <c r="B67" s="92" t="s">
        <v>18</v>
      </c>
      <c r="C67" s="256" t="s">
        <v>26</v>
      </c>
      <c r="D67" s="257">
        <v>3600</v>
      </c>
      <c r="E67" s="167"/>
      <c r="F67" s="167">
        <f t="shared" si="3"/>
        <v>0</v>
      </c>
      <c r="G67" s="167"/>
      <c r="H67" s="167">
        <f t="shared" si="8"/>
        <v>0</v>
      </c>
      <c r="I67" s="167"/>
      <c r="J67" s="167">
        <f t="shared" si="9"/>
        <v>0</v>
      </c>
      <c r="K67" s="167"/>
      <c r="L67" s="167">
        <f t="shared" si="4"/>
        <v>0</v>
      </c>
      <c r="M67" s="167"/>
      <c r="N67" s="167">
        <f t="shared" si="5"/>
        <v>0</v>
      </c>
      <c r="O67" s="167"/>
      <c r="P67" s="218">
        <f t="shared" si="10"/>
        <v>0</v>
      </c>
      <c r="Q67" s="167">
        <f t="shared" si="6"/>
        <v>0</v>
      </c>
      <c r="R67" s="167">
        <f t="shared" si="7"/>
        <v>0</v>
      </c>
    </row>
    <row r="68" spans="1:18" ht="15">
      <c r="A68" s="87">
        <v>56</v>
      </c>
      <c r="B68" s="92" t="s">
        <v>27</v>
      </c>
      <c r="C68" s="256" t="s">
        <v>26</v>
      </c>
      <c r="D68" s="257">
        <v>5500</v>
      </c>
      <c r="E68" s="167"/>
      <c r="F68" s="167">
        <f t="shared" si="3"/>
        <v>0</v>
      </c>
      <c r="G68" s="167"/>
      <c r="H68" s="167">
        <f t="shared" si="8"/>
        <v>0</v>
      </c>
      <c r="I68" s="167"/>
      <c r="J68" s="167">
        <f t="shared" si="9"/>
        <v>0</v>
      </c>
      <c r="K68" s="167"/>
      <c r="L68" s="167">
        <f t="shared" si="4"/>
        <v>0</v>
      </c>
      <c r="M68" s="167"/>
      <c r="N68" s="167">
        <f t="shared" si="5"/>
        <v>0</v>
      </c>
      <c r="O68" s="167"/>
      <c r="P68" s="218">
        <f t="shared" si="10"/>
        <v>0</v>
      </c>
      <c r="Q68" s="167">
        <f t="shared" si="6"/>
        <v>0</v>
      </c>
      <c r="R68" s="167">
        <f t="shared" si="7"/>
        <v>0</v>
      </c>
    </row>
    <row r="69" spans="1:18" ht="15">
      <c r="A69" s="87">
        <v>57</v>
      </c>
      <c r="B69" s="92" t="s">
        <v>345</v>
      </c>
      <c r="C69" s="256" t="s">
        <v>26</v>
      </c>
      <c r="D69" s="257"/>
      <c r="E69" s="167"/>
      <c r="F69" s="167">
        <f t="shared" si="3"/>
        <v>0</v>
      </c>
      <c r="G69" s="167"/>
      <c r="H69" s="167">
        <f t="shared" si="8"/>
        <v>0</v>
      </c>
      <c r="I69" s="167"/>
      <c r="J69" s="167">
        <f t="shared" si="9"/>
        <v>0</v>
      </c>
      <c r="K69" s="167"/>
      <c r="L69" s="167">
        <f t="shared" si="4"/>
        <v>0</v>
      </c>
      <c r="M69" s="167"/>
      <c r="N69" s="167">
        <f t="shared" si="5"/>
        <v>0</v>
      </c>
      <c r="O69" s="167"/>
      <c r="P69" s="218">
        <f t="shared" si="10"/>
        <v>0</v>
      </c>
      <c r="Q69" s="167">
        <f t="shared" si="6"/>
        <v>0</v>
      </c>
      <c r="R69" s="167">
        <f t="shared" si="7"/>
        <v>0</v>
      </c>
    </row>
    <row r="70" spans="1:18" ht="15">
      <c r="A70" s="87">
        <v>58</v>
      </c>
      <c r="B70" s="92" t="s">
        <v>153</v>
      </c>
      <c r="C70" s="256" t="s">
        <v>42</v>
      </c>
      <c r="D70" s="257">
        <v>160</v>
      </c>
      <c r="E70" s="167"/>
      <c r="F70" s="167">
        <f t="shared" si="3"/>
        <v>0</v>
      </c>
      <c r="G70" s="167"/>
      <c r="H70" s="167">
        <f t="shared" si="8"/>
        <v>0</v>
      </c>
      <c r="I70" s="167"/>
      <c r="J70" s="167">
        <f t="shared" si="9"/>
        <v>0</v>
      </c>
      <c r="K70" s="167"/>
      <c r="L70" s="167">
        <f t="shared" si="4"/>
        <v>0</v>
      </c>
      <c r="M70" s="167"/>
      <c r="N70" s="167">
        <f t="shared" si="5"/>
        <v>0</v>
      </c>
      <c r="O70" s="167"/>
      <c r="P70" s="218">
        <f t="shared" si="10"/>
        <v>0</v>
      </c>
      <c r="Q70" s="167">
        <f t="shared" si="6"/>
        <v>0</v>
      </c>
      <c r="R70" s="167">
        <f t="shared" si="7"/>
        <v>0</v>
      </c>
    </row>
    <row r="71" spans="1:18" ht="15">
      <c r="A71" s="87">
        <v>59</v>
      </c>
      <c r="B71" s="99" t="s">
        <v>28</v>
      </c>
      <c r="C71" s="93"/>
      <c r="D71" s="257"/>
      <c r="E71" s="167"/>
      <c r="F71" s="167">
        <f t="shared" si="3"/>
        <v>0</v>
      </c>
      <c r="G71" s="167"/>
      <c r="H71" s="167">
        <f t="shared" si="8"/>
        <v>0</v>
      </c>
      <c r="I71" s="167"/>
      <c r="J71" s="167">
        <f t="shared" si="9"/>
        <v>0</v>
      </c>
      <c r="K71" s="167"/>
      <c r="L71" s="167">
        <f t="shared" si="4"/>
        <v>0</v>
      </c>
      <c r="M71" s="167"/>
      <c r="N71" s="167">
        <f t="shared" si="5"/>
        <v>0</v>
      </c>
      <c r="O71" s="167"/>
      <c r="P71" s="218">
        <f t="shared" si="10"/>
        <v>0</v>
      </c>
      <c r="Q71" s="167">
        <f t="shared" si="6"/>
        <v>0</v>
      </c>
      <c r="R71" s="167">
        <f t="shared" si="7"/>
        <v>0</v>
      </c>
    </row>
    <row r="72" spans="1:18" ht="15">
      <c r="A72" s="87">
        <v>60</v>
      </c>
      <c r="B72" s="213" t="s">
        <v>173</v>
      </c>
      <c r="C72" s="256" t="s">
        <v>9</v>
      </c>
      <c r="D72" s="257">
        <v>350</v>
      </c>
      <c r="E72" s="167"/>
      <c r="F72" s="167">
        <f t="shared" si="3"/>
        <v>0</v>
      </c>
      <c r="G72" s="167"/>
      <c r="H72" s="167">
        <f t="shared" si="8"/>
        <v>0</v>
      </c>
      <c r="I72" s="167"/>
      <c r="J72" s="167">
        <f t="shared" si="9"/>
        <v>0</v>
      </c>
      <c r="K72" s="167"/>
      <c r="L72" s="167">
        <f t="shared" si="4"/>
        <v>0</v>
      </c>
      <c r="M72" s="167"/>
      <c r="N72" s="167">
        <f t="shared" si="5"/>
        <v>0</v>
      </c>
      <c r="O72" s="167"/>
      <c r="P72" s="218">
        <f t="shared" si="10"/>
        <v>0</v>
      </c>
      <c r="Q72" s="167">
        <f t="shared" si="6"/>
        <v>0</v>
      </c>
      <c r="R72" s="167">
        <f t="shared" si="7"/>
        <v>0</v>
      </c>
    </row>
    <row r="73" spans="1:18" ht="15">
      <c r="A73" s="87">
        <v>61</v>
      </c>
      <c r="B73" s="213" t="s">
        <v>149</v>
      </c>
      <c r="C73" s="256" t="s">
        <v>9</v>
      </c>
      <c r="D73" s="257">
        <v>750</v>
      </c>
      <c r="E73" s="167"/>
      <c r="F73" s="167">
        <f t="shared" si="3"/>
        <v>0</v>
      </c>
      <c r="G73" s="167"/>
      <c r="H73" s="167">
        <f t="shared" si="8"/>
        <v>0</v>
      </c>
      <c r="I73" s="167"/>
      <c r="J73" s="167">
        <f t="shared" si="9"/>
        <v>0</v>
      </c>
      <c r="K73" s="167"/>
      <c r="L73" s="167">
        <f t="shared" si="4"/>
        <v>0</v>
      </c>
      <c r="M73" s="167">
        <v>6</v>
      </c>
      <c r="N73" s="167">
        <f t="shared" si="5"/>
        <v>4500</v>
      </c>
      <c r="O73" s="167"/>
      <c r="P73" s="218">
        <f t="shared" si="10"/>
        <v>0</v>
      </c>
      <c r="Q73" s="167">
        <f t="shared" si="6"/>
        <v>6</v>
      </c>
      <c r="R73" s="167">
        <f t="shared" si="7"/>
        <v>4500</v>
      </c>
    </row>
    <row r="74" spans="1:18" ht="15">
      <c r="A74" s="87">
        <v>62</v>
      </c>
      <c r="B74" s="213" t="s">
        <v>150</v>
      </c>
      <c r="C74" s="256" t="s">
        <v>9</v>
      </c>
      <c r="D74" s="257">
        <v>1600</v>
      </c>
      <c r="E74" s="167"/>
      <c r="F74" s="167">
        <f t="shared" si="3"/>
        <v>0</v>
      </c>
      <c r="G74" s="167"/>
      <c r="H74" s="167">
        <f t="shared" si="8"/>
        <v>0</v>
      </c>
      <c r="I74" s="167"/>
      <c r="J74" s="167">
        <f t="shared" si="9"/>
        <v>0</v>
      </c>
      <c r="K74" s="167"/>
      <c r="L74" s="167">
        <f t="shared" si="4"/>
        <v>0</v>
      </c>
      <c r="M74" s="167">
        <v>10</v>
      </c>
      <c r="N74" s="167">
        <f t="shared" si="5"/>
        <v>16000</v>
      </c>
      <c r="O74" s="167"/>
      <c r="P74" s="218">
        <f t="shared" si="10"/>
        <v>0</v>
      </c>
      <c r="Q74" s="167">
        <f t="shared" si="6"/>
        <v>10</v>
      </c>
      <c r="R74" s="167">
        <f t="shared" si="7"/>
        <v>16000</v>
      </c>
    </row>
    <row r="75" spans="1:18" ht="15">
      <c r="A75" s="86">
        <v>63</v>
      </c>
      <c r="B75" s="281" t="s">
        <v>132</v>
      </c>
      <c r="C75" s="256" t="s">
        <v>91</v>
      </c>
      <c r="D75" s="257">
        <v>750</v>
      </c>
      <c r="E75" s="167"/>
      <c r="F75" s="167">
        <f t="shared" si="3"/>
        <v>0</v>
      </c>
      <c r="G75" s="167"/>
      <c r="H75" s="167">
        <f t="shared" si="8"/>
        <v>0</v>
      </c>
      <c r="I75" s="167"/>
      <c r="J75" s="167">
        <f t="shared" si="9"/>
        <v>0</v>
      </c>
      <c r="K75" s="167"/>
      <c r="L75" s="167">
        <f t="shared" si="4"/>
        <v>0</v>
      </c>
      <c r="M75" s="167"/>
      <c r="N75" s="167">
        <f t="shared" si="5"/>
        <v>0</v>
      </c>
      <c r="O75" s="167">
        <v>50</v>
      </c>
      <c r="P75" s="218">
        <f t="shared" si="10"/>
        <v>37500</v>
      </c>
      <c r="Q75" s="167">
        <f t="shared" si="6"/>
        <v>50</v>
      </c>
      <c r="R75" s="167">
        <f t="shared" si="7"/>
        <v>37500</v>
      </c>
    </row>
    <row r="76" spans="1:18" ht="15">
      <c r="A76" s="86">
        <v>64</v>
      </c>
      <c r="B76" s="260" t="s">
        <v>120</v>
      </c>
      <c r="C76" s="256" t="s">
        <v>91</v>
      </c>
      <c r="D76" s="257">
        <v>200</v>
      </c>
      <c r="E76" s="167"/>
      <c r="F76" s="167">
        <f t="shared" si="3"/>
        <v>0</v>
      </c>
      <c r="G76" s="167"/>
      <c r="H76" s="167">
        <f t="shared" si="8"/>
        <v>0</v>
      </c>
      <c r="I76" s="167"/>
      <c r="J76" s="167">
        <f t="shared" si="9"/>
        <v>0</v>
      </c>
      <c r="K76" s="167"/>
      <c r="L76" s="167">
        <f t="shared" si="4"/>
        <v>0</v>
      </c>
      <c r="M76" s="167"/>
      <c r="N76" s="167">
        <f t="shared" si="5"/>
        <v>0</v>
      </c>
      <c r="O76" s="167"/>
      <c r="P76" s="218">
        <f t="shared" si="10"/>
        <v>0</v>
      </c>
      <c r="Q76" s="167">
        <f t="shared" si="6"/>
        <v>0</v>
      </c>
      <c r="R76" s="167">
        <f t="shared" si="7"/>
        <v>0</v>
      </c>
    </row>
    <row r="77" spans="1:18" ht="15">
      <c r="A77" s="86">
        <v>65</v>
      </c>
      <c r="B77" s="260" t="s">
        <v>140</v>
      </c>
      <c r="C77" s="258" t="s">
        <v>17</v>
      </c>
      <c r="D77" s="252">
        <v>6000</v>
      </c>
      <c r="E77" s="167"/>
      <c r="F77" s="167">
        <f t="shared" si="3"/>
        <v>0</v>
      </c>
      <c r="G77" s="167"/>
      <c r="H77" s="167">
        <f>D77*G77</f>
        <v>0</v>
      </c>
      <c r="I77" s="167"/>
      <c r="J77" s="167">
        <f>D77*I77</f>
        <v>0</v>
      </c>
      <c r="K77" s="167"/>
      <c r="L77" s="167">
        <f t="shared" si="4"/>
        <v>0</v>
      </c>
      <c r="M77" s="167"/>
      <c r="N77" s="167">
        <f t="shared" si="5"/>
        <v>0</v>
      </c>
      <c r="O77" s="167"/>
      <c r="P77" s="218">
        <f>D77*O77</f>
        <v>0</v>
      </c>
      <c r="Q77" s="167">
        <f t="shared" si="6"/>
        <v>0</v>
      </c>
      <c r="R77" s="167">
        <f t="shared" si="7"/>
        <v>0</v>
      </c>
    </row>
    <row r="78" spans="1:18" s="85" customFormat="1" ht="15">
      <c r="A78" s="238">
        <v>66</v>
      </c>
      <c r="B78" s="281" t="s">
        <v>483</v>
      </c>
      <c r="C78" s="239" t="s">
        <v>41</v>
      </c>
      <c r="D78" s="259">
        <v>60</v>
      </c>
      <c r="E78" s="117">
        <v>16</v>
      </c>
      <c r="F78" s="167">
        <f t="shared" si="3"/>
        <v>960</v>
      </c>
      <c r="G78" s="117">
        <v>5</v>
      </c>
      <c r="H78" s="167">
        <f>D78*G78</f>
        <v>300</v>
      </c>
      <c r="I78" s="117">
        <v>5</v>
      </c>
      <c r="J78" s="167">
        <f>D78*I78</f>
        <v>300</v>
      </c>
      <c r="K78" s="117">
        <v>20</v>
      </c>
      <c r="L78" s="167">
        <f>K78*D78</f>
        <v>1200</v>
      </c>
      <c r="M78" s="117"/>
      <c r="N78" s="167">
        <f>M78*D78</f>
        <v>0</v>
      </c>
      <c r="O78" s="117">
        <v>36</v>
      </c>
      <c r="P78" s="218">
        <f>D78*O78</f>
        <v>2160</v>
      </c>
      <c r="Q78" s="167">
        <f>E78+G78+I78+K78+M78+O78</f>
        <v>82</v>
      </c>
      <c r="R78" s="167">
        <f>F78+H78+J78+L78+N78+P78</f>
        <v>4920</v>
      </c>
    </row>
    <row r="79" spans="1:70" s="95" customFormat="1" ht="15">
      <c r="A79" s="238">
        <v>67</v>
      </c>
      <c r="B79" s="610" t="s">
        <v>157</v>
      </c>
      <c r="C79" s="344" t="s">
        <v>156</v>
      </c>
      <c r="F79" s="167">
        <f t="shared" si="3"/>
        <v>0</v>
      </c>
      <c r="H79" s="167">
        <f>D79*G79</f>
        <v>0</v>
      </c>
      <c r="J79" s="167">
        <f>D79*I79</f>
        <v>0</v>
      </c>
      <c r="L79" s="167">
        <f>K79*D79</f>
        <v>0</v>
      </c>
      <c r="N79" s="167">
        <f>M79*D79</f>
        <v>0</v>
      </c>
      <c r="P79" s="218">
        <f>D79*O79</f>
        <v>0</v>
      </c>
      <c r="Q79" s="167">
        <f>E79+G79+I79+O79</f>
        <v>0</v>
      </c>
      <c r="R79" s="167">
        <f>F79+H79+J79+L79+N79+P79</f>
        <v>0</v>
      </c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</row>
    <row r="80" spans="1:70" s="236" customFormat="1" ht="14.25">
      <c r="A80" s="238">
        <v>68</v>
      </c>
      <c r="B80" s="611" t="s">
        <v>155</v>
      </c>
      <c r="C80" s="612"/>
      <c r="D80" s="612"/>
      <c r="E80" s="593"/>
      <c r="F80" s="297">
        <f>SUM(F13:F79)</f>
        <v>50460</v>
      </c>
      <c r="G80" s="297"/>
      <c r="H80" s="297">
        <f>SUM(H13:H79)</f>
        <v>13300</v>
      </c>
      <c r="I80" s="297"/>
      <c r="J80" s="297">
        <f>SUM(J13:J79)</f>
        <v>17500</v>
      </c>
      <c r="K80" s="297"/>
      <c r="L80" s="297">
        <f>SUM(L13:L79)</f>
        <v>56700</v>
      </c>
      <c r="M80" s="297"/>
      <c r="N80" s="297">
        <f>SUM(N13:N79)</f>
        <v>20500</v>
      </c>
      <c r="O80" s="593"/>
      <c r="P80" s="297">
        <f>SUM(P13:P79)</f>
        <v>39660</v>
      </c>
      <c r="Q80" s="297">
        <f>E80+G80+I80+K80+M80+O80</f>
        <v>0</v>
      </c>
      <c r="R80" s="297">
        <f>SUM(R13:R79)</f>
        <v>198120</v>
      </c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</row>
    <row r="81" spans="1:70" s="318" customFormat="1" ht="15">
      <c r="A81" s="315">
        <v>69</v>
      </c>
      <c r="B81" s="398" t="s">
        <v>236</v>
      </c>
      <c r="C81" s="316" t="s">
        <v>156</v>
      </c>
      <c r="D81" s="317"/>
      <c r="F81" s="307"/>
      <c r="R81" s="307">
        <f>F81+H81+J81+P81</f>
        <v>0</v>
      </c>
      <c r="S81" s="45"/>
      <c r="T81" s="45"/>
      <c r="U81" s="45"/>
      <c r="V81" s="45"/>
      <c r="W81" s="45"/>
      <c r="X81" s="45"/>
      <c r="Y81" s="45"/>
      <c r="Z81" s="45"/>
      <c r="AA81" s="45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</row>
    <row r="82" spans="1:70" s="6" customFormat="1" ht="15.75">
      <c r="A82" s="330">
        <v>70</v>
      </c>
      <c r="B82" s="331" t="s">
        <v>113</v>
      </c>
      <c r="C82" s="333"/>
      <c r="D82" s="333"/>
      <c r="E82" s="333"/>
      <c r="F82" s="643">
        <f>SUM(F80:F81)</f>
        <v>50460</v>
      </c>
      <c r="G82" s="332"/>
      <c r="H82" s="643">
        <f>SUM(H80:H81)</f>
        <v>13300</v>
      </c>
      <c r="I82" s="332"/>
      <c r="J82" s="643">
        <f>SUM(J80:J81)</f>
        <v>17500</v>
      </c>
      <c r="K82" s="332"/>
      <c r="L82" s="643">
        <f>SUM(L80:L81)</f>
        <v>56700</v>
      </c>
      <c r="M82" s="332"/>
      <c r="N82" s="643">
        <f>SUM(N80:N81)</f>
        <v>20500</v>
      </c>
      <c r="O82" s="333"/>
      <c r="P82" s="643">
        <f>SUM(P80:P81)</f>
        <v>39660</v>
      </c>
      <c r="Q82" s="333"/>
      <c r="R82" s="332">
        <f>SUM(R80:R81)</f>
        <v>198120</v>
      </c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</row>
    <row r="83" spans="1:4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 ht="12.75">
      <c r="A84" s="12"/>
      <c r="B84" s="714" t="s">
        <v>230</v>
      </c>
      <c r="C84" s="715"/>
      <c r="D84" s="715"/>
      <c r="E84" s="12"/>
      <c r="F84" s="12"/>
      <c r="G84" s="12"/>
      <c r="H84" s="12"/>
      <c r="I84" s="12"/>
      <c r="J84" s="12"/>
      <c r="K84" s="12"/>
      <c r="L84" s="12"/>
      <c r="M84" s="12"/>
      <c r="N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714" t="s">
        <v>426</v>
      </c>
      <c r="C86" s="715"/>
      <c r="D86" s="715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</sheetData>
  <sheetProtection/>
  <mergeCells count="57">
    <mergeCell ref="M5:N5"/>
    <mergeCell ref="M6:N6"/>
    <mergeCell ref="M7:N7"/>
    <mergeCell ref="O1:P1"/>
    <mergeCell ref="O2:P2"/>
    <mergeCell ref="O3:P3"/>
    <mergeCell ref="O4:P4"/>
    <mergeCell ref="O5:P5"/>
    <mergeCell ref="O6:P6"/>
    <mergeCell ref="O7:P7"/>
    <mergeCell ref="M1:N1"/>
    <mergeCell ref="M2:N2"/>
    <mergeCell ref="M3:N3"/>
    <mergeCell ref="M4:N4"/>
    <mergeCell ref="I5:J5"/>
    <mergeCell ref="I6:J6"/>
    <mergeCell ref="I7:J7"/>
    <mergeCell ref="K1:L1"/>
    <mergeCell ref="K2:L2"/>
    <mergeCell ref="K3:L3"/>
    <mergeCell ref="K4:L4"/>
    <mergeCell ref="K5:L5"/>
    <mergeCell ref="K6:L6"/>
    <mergeCell ref="K7:L7"/>
    <mergeCell ref="I1:J1"/>
    <mergeCell ref="I2:J2"/>
    <mergeCell ref="I3:J3"/>
    <mergeCell ref="I4:J4"/>
    <mergeCell ref="E5:F5"/>
    <mergeCell ref="E6:F6"/>
    <mergeCell ref="E7:F7"/>
    <mergeCell ref="G1:H1"/>
    <mergeCell ref="G2:H2"/>
    <mergeCell ref="G3:H3"/>
    <mergeCell ref="G4:H4"/>
    <mergeCell ref="G5:H5"/>
    <mergeCell ref="G6:H6"/>
    <mergeCell ref="G7:H7"/>
    <mergeCell ref="E1:F1"/>
    <mergeCell ref="E2:F2"/>
    <mergeCell ref="E3:F3"/>
    <mergeCell ref="E4:F4"/>
    <mergeCell ref="B84:D84"/>
    <mergeCell ref="B86:D86"/>
    <mergeCell ref="I10:J10"/>
    <mergeCell ref="E10:F10"/>
    <mergeCell ref="G10:H10"/>
    <mergeCell ref="O9:P9"/>
    <mergeCell ref="A8:D8"/>
    <mergeCell ref="O10:P10"/>
    <mergeCell ref="G9:H9"/>
    <mergeCell ref="K9:L9"/>
    <mergeCell ref="K10:L10"/>
    <mergeCell ref="E9:F9"/>
    <mergeCell ref="I9:J9"/>
    <mergeCell ref="M9:N9"/>
    <mergeCell ref="M10:N10"/>
  </mergeCells>
  <printOptions/>
  <pageMargins left="1.54" right="0.1968503937007874" top="0.2" bottom="0.15748031496062992" header="0.17" footer="0.15748031496062992"/>
  <pageSetup horizontalDpi="600" verticalDpi="600" orientation="portrait" paperSize="9" scale="60" r:id="rId1"/>
  <colBreaks count="1" manualBreakCount="1">
    <brk id="16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I246"/>
  <sheetViews>
    <sheetView view="pageBreakPreview" zoomScale="75" zoomScaleNormal="75" zoomScaleSheetLayoutView="75" zoomScalePageLayoutView="0" workbookViewId="0" topLeftCell="A1">
      <pane xSplit="4" ySplit="11" topLeftCell="AJ5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Q28" sqref="AQ28"/>
    </sheetView>
  </sheetViews>
  <sheetFormatPr defaultColWidth="9.00390625" defaultRowHeight="12.75"/>
  <cols>
    <col min="1" max="1" width="3.625" style="0" customWidth="1"/>
    <col min="2" max="2" width="42.75390625" style="0" customWidth="1"/>
    <col min="3" max="3" width="7.375" style="0" customWidth="1"/>
    <col min="4" max="4" width="9.25390625" style="0" customWidth="1"/>
    <col min="5" max="5" width="8.25390625" style="0" customWidth="1"/>
    <col min="6" max="6" width="10.875" style="0" customWidth="1"/>
    <col min="7" max="7" width="7.875" style="0" customWidth="1"/>
    <col min="8" max="8" width="11.00390625" style="0" customWidth="1"/>
    <col min="10" max="10" width="10.25390625" style="0" customWidth="1"/>
    <col min="11" max="11" width="7.75390625" style="0" customWidth="1"/>
    <col min="12" max="12" width="11.125" style="0" customWidth="1"/>
    <col min="13" max="13" width="7.00390625" style="0" customWidth="1"/>
    <col min="14" max="14" width="12.00390625" style="0" customWidth="1"/>
    <col min="15" max="15" width="6.875" style="0" customWidth="1"/>
    <col min="16" max="16" width="12.125" style="0" customWidth="1"/>
    <col min="17" max="17" width="7.625" style="0" customWidth="1"/>
    <col min="18" max="18" width="11.625" style="0" customWidth="1"/>
    <col min="19" max="19" width="7.00390625" style="0" customWidth="1"/>
    <col min="20" max="20" width="12.125" style="0" customWidth="1"/>
    <col min="21" max="21" width="7.375" style="0" customWidth="1"/>
    <col min="22" max="22" width="12.125" style="0" customWidth="1"/>
    <col min="24" max="24" width="10.375" style="0" customWidth="1"/>
    <col min="26" max="26" width="9.625" style="0" customWidth="1"/>
    <col min="28" max="28" width="9.875" style="0" customWidth="1"/>
    <col min="30" max="30" width="10.125" style="0" customWidth="1"/>
    <col min="32" max="32" width="9.625" style="0" customWidth="1"/>
    <col min="34" max="34" width="9.875" style="0" customWidth="1"/>
    <col min="36" max="36" width="10.375" style="0" customWidth="1"/>
    <col min="38" max="38" width="9.75390625" style="0" customWidth="1"/>
    <col min="40" max="40" width="10.125" style="0" customWidth="1"/>
    <col min="42" max="42" width="9.75390625" style="0" customWidth="1"/>
    <col min="44" max="44" width="9.25390625" style="0" customWidth="1"/>
    <col min="55" max="55" width="9.25390625" style="0" customWidth="1"/>
    <col min="58" max="58" width="9.625" style="0" customWidth="1"/>
    <col min="60" max="60" width="10.125" style="0" customWidth="1"/>
    <col min="64" max="66" width="10.625" style="0" customWidth="1"/>
    <col min="68" max="68" width="10.125" style="0" customWidth="1"/>
    <col min="71" max="71" width="8.75390625" style="0" customWidth="1"/>
    <col min="72" max="72" width="14.75390625" style="0" customWidth="1"/>
    <col min="74" max="75" width="9.25390625" style="0" bestFit="1" customWidth="1"/>
  </cols>
  <sheetData>
    <row r="1" spans="5:70" ht="12.75">
      <c r="E1" s="705" t="s">
        <v>355</v>
      </c>
      <c r="F1" s="705"/>
      <c r="G1" s="705" t="s">
        <v>355</v>
      </c>
      <c r="H1" s="705"/>
      <c r="I1" s="705" t="s">
        <v>355</v>
      </c>
      <c r="J1" s="705"/>
      <c r="K1" s="705" t="s">
        <v>355</v>
      </c>
      <c r="L1" s="705"/>
      <c r="M1" s="705" t="s">
        <v>355</v>
      </c>
      <c r="N1" s="705"/>
      <c r="O1" s="705" t="s">
        <v>355</v>
      </c>
      <c r="P1" s="705"/>
      <c r="Q1" s="705" t="s">
        <v>355</v>
      </c>
      <c r="R1" s="705"/>
      <c r="S1" s="705" t="s">
        <v>355</v>
      </c>
      <c r="T1" s="705"/>
      <c r="U1" s="705" t="s">
        <v>355</v>
      </c>
      <c r="V1" s="705"/>
      <c r="W1" s="705" t="s">
        <v>355</v>
      </c>
      <c r="X1" s="705"/>
      <c r="Y1" s="705" t="s">
        <v>355</v>
      </c>
      <c r="Z1" s="705"/>
      <c r="AA1" s="705" t="s">
        <v>355</v>
      </c>
      <c r="AB1" s="705"/>
      <c r="AC1" s="705" t="s">
        <v>355</v>
      </c>
      <c r="AD1" s="705"/>
      <c r="AE1" s="705" t="s">
        <v>355</v>
      </c>
      <c r="AF1" s="705"/>
      <c r="AG1" s="705" t="s">
        <v>355</v>
      </c>
      <c r="AH1" s="705"/>
      <c r="AI1" s="705" t="s">
        <v>355</v>
      </c>
      <c r="AJ1" s="705"/>
      <c r="AK1" s="705" t="s">
        <v>355</v>
      </c>
      <c r="AL1" s="705"/>
      <c r="AM1" s="705" t="s">
        <v>355</v>
      </c>
      <c r="AN1" s="705"/>
      <c r="AO1" s="705" t="s">
        <v>355</v>
      </c>
      <c r="AP1" s="705"/>
      <c r="AQ1" s="705" t="s">
        <v>355</v>
      </c>
      <c r="AR1" s="705"/>
      <c r="AS1" s="705" t="s">
        <v>355</v>
      </c>
      <c r="AT1" s="705"/>
      <c r="AU1" s="705" t="s">
        <v>355</v>
      </c>
      <c r="AV1" s="705"/>
      <c r="AW1" s="705" t="s">
        <v>355</v>
      </c>
      <c r="AX1" s="705"/>
      <c r="AY1" s="705" t="s">
        <v>355</v>
      </c>
      <c r="AZ1" s="705"/>
      <c r="BA1" s="705" t="s">
        <v>355</v>
      </c>
      <c r="BB1" s="705"/>
      <c r="BC1" s="705" t="s">
        <v>355</v>
      </c>
      <c r="BD1" s="705"/>
      <c r="BE1" s="705" t="s">
        <v>355</v>
      </c>
      <c r="BF1" s="705"/>
      <c r="BG1" s="705" t="s">
        <v>355</v>
      </c>
      <c r="BH1" s="705"/>
      <c r="BI1" s="705" t="s">
        <v>355</v>
      </c>
      <c r="BJ1" s="705"/>
      <c r="BK1" s="705" t="s">
        <v>355</v>
      </c>
      <c r="BL1" s="705"/>
      <c r="BM1" s="705" t="s">
        <v>355</v>
      </c>
      <c r="BN1" s="705"/>
      <c r="BO1" s="705" t="s">
        <v>355</v>
      </c>
      <c r="BP1" s="705"/>
      <c r="BQ1" s="705" t="s">
        <v>355</v>
      </c>
      <c r="BR1" s="705"/>
    </row>
    <row r="2" spans="5:70" ht="12.75">
      <c r="E2" s="705" t="s">
        <v>427</v>
      </c>
      <c r="F2" s="705"/>
      <c r="G2" s="705" t="s">
        <v>427</v>
      </c>
      <c r="H2" s="705"/>
      <c r="I2" s="705" t="s">
        <v>427</v>
      </c>
      <c r="J2" s="705"/>
      <c r="K2" s="705" t="s">
        <v>427</v>
      </c>
      <c r="L2" s="705"/>
      <c r="M2" s="705" t="s">
        <v>427</v>
      </c>
      <c r="N2" s="705"/>
      <c r="O2" s="705" t="s">
        <v>427</v>
      </c>
      <c r="P2" s="705"/>
      <c r="Q2" s="705" t="s">
        <v>427</v>
      </c>
      <c r="R2" s="705"/>
      <c r="S2" s="705" t="s">
        <v>427</v>
      </c>
      <c r="T2" s="705"/>
      <c r="U2" s="705" t="s">
        <v>427</v>
      </c>
      <c r="V2" s="705"/>
      <c r="W2" s="705" t="s">
        <v>427</v>
      </c>
      <c r="X2" s="705"/>
      <c r="Y2" s="705" t="s">
        <v>427</v>
      </c>
      <c r="Z2" s="705"/>
      <c r="AA2" s="705" t="s">
        <v>427</v>
      </c>
      <c r="AB2" s="705"/>
      <c r="AC2" s="705" t="s">
        <v>427</v>
      </c>
      <c r="AD2" s="705"/>
      <c r="AE2" s="705" t="s">
        <v>427</v>
      </c>
      <c r="AF2" s="705"/>
      <c r="AG2" s="705" t="s">
        <v>427</v>
      </c>
      <c r="AH2" s="705"/>
      <c r="AI2" s="705" t="s">
        <v>427</v>
      </c>
      <c r="AJ2" s="705"/>
      <c r="AK2" s="705" t="s">
        <v>427</v>
      </c>
      <c r="AL2" s="705"/>
      <c r="AM2" s="705" t="s">
        <v>427</v>
      </c>
      <c r="AN2" s="705"/>
      <c r="AO2" s="705" t="s">
        <v>427</v>
      </c>
      <c r="AP2" s="705"/>
      <c r="AQ2" s="705" t="s">
        <v>427</v>
      </c>
      <c r="AR2" s="705"/>
      <c r="AS2" s="705" t="s">
        <v>427</v>
      </c>
      <c r="AT2" s="705"/>
      <c r="AU2" s="705" t="s">
        <v>427</v>
      </c>
      <c r="AV2" s="705"/>
      <c r="AW2" s="705" t="s">
        <v>427</v>
      </c>
      <c r="AX2" s="705"/>
      <c r="AY2" s="705" t="s">
        <v>427</v>
      </c>
      <c r="AZ2" s="705"/>
      <c r="BA2" s="705" t="s">
        <v>427</v>
      </c>
      <c r="BB2" s="705"/>
      <c r="BC2" s="705" t="s">
        <v>427</v>
      </c>
      <c r="BD2" s="705"/>
      <c r="BE2" s="705" t="s">
        <v>427</v>
      </c>
      <c r="BF2" s="705"/>
      <c r="BG2" s="705" t="s">
        <v>427</v>
      </c>
      <c r="BH2" s="705"/>
      <c r="BI2" s="705" t="s">
        <v>427</v>
      </c>
      <c r="BJ2" s="705"/>
      <c r="BK2" s="705" t="s">
        <v>427</v>
      </c>
      <c r="BL2" s="705"/>
      <c r="BM2" s="705" t="s">
        <v>427</v>
      </c>
      <c r="BN2" s="705"/>
      <c r="BO2" s="705" t="s">
        <v>427</v>
      </c>
      <c r="BP2" s="705"/>
      <c r="BQ2" s="705" t="s">
        <v>427</v>
      </c>
      <c r="BR2" s="705"/>
    </row>
    <row r="3" spans="5:70" ht="12.75">
      <c r="E3" s="705" t="s">
        <v>357</v>
      </c>
      <c r="F3" s="705"/>
      <c r="G3" s="705" t="s">
        <v>357</v>
      </c>
      <c r="H3" s="705"/>
      <c r="I3" s="705" t="s">
        <v>357</v>
      </c>
      <c r="J3" s="705"/>
      <c r="K3" s="705" t="s">
        <v>357</v>
      </c>
      <c r="L3" s="705"/>
      <c r="M3" s="705" t="s">
        <v>357</v>
      </c>
      <c r="N3" s="705"/>
      <c r="O3" s="705" t="s">
        <v>357</v>
      </c>
      <c r="P3" s="705"/>
      <c r="Q3" s="705" t="s">
        <v>357</v>
      </c>
      <c r="R3" s="705"/>
      <c r="S3" s="705" t="s">
        <v>357</v>
      </c>
      <c r="T3" s="705"/>
      <c r="U3" s="705" t="s">
        <v>357</v>
      </c>
      <c r="V3" s="705"/>
      <c r="W3" s="705" t="s">
        <v>357</v>
      </c>
      <c r="X3" s="705"/>
      <c r="Y3" s="705" t="s">
        <v>357</v>
      </c>
      <c r="Z3" s="705"/>
      <c r="AA3" s="705" t="s">
        <v>357</v>
      </c>
      <c r="AB3" s="705"/>
      <c r="AC3" s="705" t="s">
        <v>357</v>
      </c>
      <c r="AD3" s="705"/>
      <c r="AE3" s="705" t="s">
        <v>357</v>
      </c>
      <c r="AF3" s="705"/>
      <c r="AG3" s="705" t="s">
        <v>357</v>
      </c>
      <c r="AH3" s="705"/>
      <c r="AI3" s="705" t="s">
        <v>357</v>
      </c>
      <c r="AJ3" s="705"/>
      <c r="AK3" s="705" t="s">
        <v>357</v>
      </c>
      <c r="AL3" s="705"/>
      <c r="AM3" s="705" t="s">
        <v>357</v>
      </c>
      <c r="AN3" s="705"/>
      <c r="AO3" s="705" t="s">
        <v>357</v>
      </c>
      <c r="AP3" s="705"/>
      <c r="AQ3" s="705" t="s">
        <v>357</v>
      </c>
      <c r="AR3" s="705"/>
      <c r="AS3" s="705" t="s">
        <v>357</v>
      </c>
      <c r="AT3" s="705"/>
      <c r="AU3" s="705" t="s">
        <v>357</v>
      </c>
      <c r="AV3" s="705"/>
      <c r="AW3" s="705" t="s">
        <v>357</v>
      </c>
      <c r="AX3" s="705"/>
      <c r="AY3" s="705" t="s">
        <v>357</v>
      </c>
      <c r="AZ3" s="705"/>
      <c r="BA3" s="705" t="s">
        <v>357</v>
      </c>
      <c r="BB3" s="705"/>
      <c r="BC3" s="705" t="s">
        <v>357</v>
      </c>
      <c r="BD3" s="705"/>
      <c r="BE3" s="705" t="s">
        <v>357</v>
      </c>
      <c r="BF3" s="705"/>
      <c r="BG3" s="705" t="s">
        <v>357</v>
      </c>
      <c r="BH3" s="705"/>
      <c r="BI3" s="705" t="s">
        <v>357</v>
      </c>
      <c r="BJ3" s="705"/>
      <c r="BK3" s="705" t="s">
        <v>357</v>
      </c>
      <c r="BL3" s="705"/>
      <c r="BM3" s="705" t="s">
        <v>357</v>
      </c>
      <c r="BN3" s="705"/>
      <c r="BO3" s="705" t="s">
        <v>357</v>
      </c>
      <c r="BP3" s="705"/>
      <c r="BQ3" s="705" t="s">
        <v>357</v>
      </c>
      <c r="BR3" s="705"/>
    </row>
    <row r="4" spans="5:70" ht="12.75">
      <c r="E4" s="705" t="s">
        <v>439</v>
      </c>
      <c r="F4" s="705"/>
      <c r="G4" s="706" t="s">
        <v>441</v>
      </c>
      <c r="H4" s="705"/>
      <c r="I4" s="706" t="s">
        <v>442</v>
      </c>
      <c r="J4" s="705"/>
      <c r="K4" s="706" t="s">
        <v>443</v>
      </c>
      <c r="L4" s="705"/>
      <c r="M4" s="706" t="s">
        <v>444</v>
      </c>
      <c r="N4" s="705"/>
      <c r="O4" s="706" t="s">
        <v>445</v>
      </c>
      <c r="P4" s="705"/>
      <c r="Q4" s="706" t="s">
        <v>446</v>
      </c>
      <c r="R4" s="705"/>
      <c r="S4" s="706" t="s">
        <v>447</v>
      </c>
      <c r="T4" s="705"/>
      <c r="U4" s="706" t="s">
        <v>448</v>
      </c>
      <c r="V4" s="705"/>
      <c r="W4" s="706" t="s">
        <v>449</v>
      </c>
      <c r="X4" s="705"/>
      <c r="Y4" s="706" t="s">
        <v>450</v>
      </c>
      <c r="Z4" s="705"/>
      <c r="AA4" s="706" t="s">
        <v>451</v>
      </c>
      <c r="AB4" s="705"/>
      <c r="AC4" s="706" t="s">
        <v>452</v>
      </c>
      <c r="AD4" s="705"/>
      <c r="AE4" s="706" t="s">
        <v>453</v>
      </c>
      <c r="AF4" s="705"/>
      <c r="AG4" s="706" t="s">
        <v>454</v>
      </c>
      <c r="AH4" s="705"/>
      <c r="AI4" s="706" t="s">
        <v>455</v>
      </c>
      <c r="AJ4" s="705"/>
      <c r="AK4" s="706" t="s">
        <v>456</v>
      </c>
      <c r="AL4" s="705"/>
      <c r="AM4" s="706" t="s">
        <v>457</v>
      </c>
      <c r="AN4" s="705"/>
      <c r="AO4" s="706" t="s">
        <v>458</v>
      </c>
      <c r="AP4" s="705"/>
      <c r="AQ4" s="706" t="s">
        <v>459</v>
      </c>
      <c r="AR4" s="705"/>
      <c r="AS4" s="706" t="s">
        <v>460</v>
      </c>
      <c r="AT4" s="705"/>
      <c r="AU4" s="706" t="s">
        <v>461</v>
      </c>
      <c r="AV4" s="705"/>
      <c r="AW4" s="706" t="s">
        <v>462</v>
      </c>
      <c r="AX4" s="705"/>
      <c r="AY4" s="706" t="s">
        <v>463</v>
      </c>
      <c r="AZ4" s="705"/>
      <c r="BA4" s="706" t="s">
        <v>464</v>
      </c>
      <c r="BB4" s="705"/>
      <c r="BC4" s="706" t="s">
        <v>465</v>
      </c>
      <c r="BD4" s="705"/>
      <c r="BE4" s="706" t="s">
        <v>466</v>
      </c>
      <c r="BF4" s="705"/>
      <c r="BG4" s="706" t="s">
        <v>467</v>
      </c>
      <c r="BH4" s="705"/>
      <c r="BI4" s="706" t="s">
        <v>468</v>
      </c>
      <c r="BJ4" s="705"/>
      <c r="BK4" s="706" t="s">
        <v>469</v>
      </c>
      <c r="BL4" s="705"/>
      <c r="BM4" s="706" t="s">
        <v>470</v>
      </c>
      <c r="BN4" s="705"/>
      <c r="BO4" s="706" t="s">
        <v>471</v>
      </c>
      <c r="BP4" s="705"/>
      <c r="BQ4" s="706" t="s">
        <v>472</v>
      </c>
      <c r="BR4" s="705"/>
    </row>
    <row r="5" spans="5:70" ht="12.75">
      <c r="E5" s="705" t="s">
        <v>369</v>
      </c>
      <c r="F5" s="705"/>
      <c r="G5" s="705" t="s">
        <v>369</v>
      </c>
      <c r="H5" s="705"/>
      <c r="I5" s="705" t="s">
        <v>369</v>
      </c>
      <c r="J5" s="705"/>
      <c r="K5" s="705" t="s">
        <v>369</v>
      </c>
      <c r="L5" s="705"/>
      <c r="M5" s="705" t="s">
        <v>369</v>
      </c>
      <c r="N5" s="705"/>
      <c r="O5" s="705" t="s">
        <v>369</v>
      </c>
      <c r="P5" s="705"/>
      <c r="Q5" s="705" t="s">
        <v>369</v>
      </c>
      <c r="R5" s="705"/>
      <c r="S5" s="705" t="s">
        <v>369</v>
      </c>
      <c r="T5" s="705"/>
      <c r="U5" s="705" t="s">
        <v>369</v>
      </c>
      <c r="V5" s="705"/>
      <c r="W5" s="705" t="s">
        <v>369</v>
      </c>
      <c r="X5" s="705"/>
      <c r="Y5" s="705" t="s">
        <v>369</v>
      </c>
      <c r="Z5" s="705"/>
      <c r="AA5" s="705" t="s">
        <v>369</v>
      </c>
      <c r="AB5" s="705"/>
      <c r="AC5" s="705" t="s">
        <v>369</v>
      </c>
      <c r="AD5" s="705"/>
      <c r="AE5" s="705" t="s">
        <v>369</v>
      </c>
      <c r="AF5" s="705"/>
      <c r="AG5" s="705" t="s">
        <v>369</v>
      </c>
      <c r="AH5" s="705"/>
      <c r="AI5" s="705" t="s">
        <v>369</v>
      </c>
      <c r="AJ5" s="705"/>
      <c r="AK5" s="705" t="s">
        <v>369</v>
      </c>
      <c r="AL5" s="705"/>
      <c r="AM5" s="705" t="s">
        <v>369</v>
      </c>
      <c r="AN5" s="705"/>
      <c r="AO5" s="705" t="s">
        <v>369</v>
      </c>
      <c r="AP5" s="705"/>
      <c r="AQ5" s="705" t="s">
        <v>369</v>
      </c>
      <c r="AR5" s="705"/>
      <c r="AS5" s="705" t="s">
        <v>369</v>
      </c>
      <c r="AT5" s="705"/>
      <c r="AU5" s="705" t="s">
        <v>369</v>
      </c>
      <c r="AV5" s="705"/>
      <c r="AW5" s="705" t="s">
        <v>369</v>
      </c>
      <c r="AX5" s="705"/>
      <c r="AY5" s="705" t="s">
        <v>369</v>
      </c>
      <c r="AZ5" s="705"/>
      <c r="BA5" s="705" t="s">
        <v>369</v>
      </c>
      <c r="BB5" s="705"/>
      <c r="BC5" s="705" t="s">
        <v>369</v>
      </c>
      <c r="BD5" s="705"/>
      <c r="BE5" s="705" t="s">
        <v>369</v>
      </c>
      <c r="BF5" s="705"/>
      <c r="BG5" s="705" t="s">
        <v>369</v>
      </c>
      <c r="BH5" s="705"/>
      <c r="BI5" s="705" t="s">
        <v>369</v>
      </c>
      <c r="BJ5" s="705"/>
      <c r="BK5" s="705" t="s">
        <v>369</v>
      </c>
      <c r="BL5" s="705"/>
      <c r="BM5" s="705" t="s">
        <v>369</v>
      </c>
      <c r="BN5" s="705"/>
      <c r="BO5" s="705" t="s">
        <v>369</v>
      </c>
      <c r="BP5" s="705"/>
      <c r="BQ5" s="705" t="s">
        <v>369</v>
      </c>
      <c r="BR5" s="705"/>
    </row>
    <row r="6" spans="5:70" ht="12.75">
      <c r="E6" s="705" t="s">
        <v>440</v>
      </c>
      <c r="F6" s="705"/>
      <c r="G6" s="705" t="s">
        <v>440</v>
      </c>
      <c r="H6" s="705"/>
      <c r="I6" s="705" t="s">
        <v>440</v>
      </c>
      <c r="J6" s="705"/>
      <c r="K6" s="705" t="s">
        <v>440</v>
      </c>
      <c r="L6" s="705"/>
      <c r="M6" s="705" t="s">
        <v>440</v>
      </c>
      <c r="N6" s="705"/>
      <c r="O6" s="705" t="s">
        <v>440</v>
      </c>
      <c r="P6" s="705"/>
      <c r="Q6" s="705" t="s">
        <v>440</v>
      </c>
      <c r="R6" s="705"/>
      <c r="S6" s="705" t="s">
        <v>440</v>
      </c>
      <c r="T6" s="705"/>
      <c r="U6" s="705" t="s">
        <v>440</v>
      </c>
      <c r="V6" s="705"/>
      <c r="W6" s="705" t="s">
        <v>440</v>
      </c>
      <c r="X6" s="705"/>
      <c r="Y6" s="705" t="s">
        <v>440</v>
      </c>
      <c r="Z6" s="705"/>
      <c r="AA6" s="705" t="s">
        <v>440</v>
      </c>
      <c r="AB6" s="705"/>
      <c r="AC6" s="705" t="s">
        <v>440</v>
      </c>
      <c r="AD6" s="705"/>
      <c r="AE6" s="705" t="s">
        <v>440</v>
      </c>
      <c r="AF6" s="705"/>
      <c r="AG6" s="705" t="s">
        <v>440</v>
      </c>
      <c r="AH6" s="705"/>
      <c r="AI6" s="705" t="s">
        <v>440</v>
      </c>
      <c r="AJ6" s="705"/>
      <c r="AK6" s="705" t="s">
        <v>440</v>
      </c>
      <c r="AL6" s="705"/>
      <c r="AM6" s="705" t="s">
        <v>440</v>
      </c>
      <c r="AN6" s="705"/>
      <c r="AO6" s="705" t="s">
        <v>440</v>
      </c>
      <c r="AP6" s="705"/>
      <c r="AQ6" s="705" t="s">
        <v>440</v>
      </c>
      <c r="AR6" s="705"/>
      <c r="AS6" s="705" t="s">
        <v>440</v>
      </c>
      <c r="AT6" s="705"/>
      <c r="AU6" s="705" t="s">
        <v>440</v>
      </c>
      <c r="AV6" s="705"/>
      <c r="AW6" s="705" t="s">
        <v>440</v>
      </c>
      <c r="AX6" s="705"/>
      <c r="AY6" s="705" t="s">
        <v>440</v>
      </c>
      <c r="AZ6" s="705"/>
      <c r="BA6" s="705" t="s">
        <v>440</v>
      </c>
      <c r="BB6" s="705"/>
      <c r="BC6" s="705" t="s">
        <v>440</v>
      </c>
      <c r="BD6" s="705"/>
      <c r="BE6" s="705" t="s">
        <v>440</v>
      </c>
      <c r="BF6" s="705"/>
      <c r="BG6" s="705" t="s">
        <v>440</v>
      </c>
      <c r="BH6" s="705"/>
      <c r="BI6" s="705" t="s">
        <v>440</v>
      </c>
      <c r="BJ6" s="705"/>
      <c r="BK6" s="705" t="s">
        <v>440</v>
      </c>
      <c r="BL6" s="705"/>
      <c r="BM6" s="705" t="s">
        <v>440</v>
      </c>
      <c r="BN6" s="705"/>
      <c r="BO6" s="705" t="s">
        <v>440</v>
      </c>
      <c r="BP6" s="705"/>
      <c r="BQ6" s="705" t="s">
        <v>440</v>
      </c>
      <c r="BR6" s="705"/>
    </row>
    <row r="7" spans="5:70" ht="12.75">
      <c r="E7" s="705" t="s">
        <v>397</v>
      </c>
      <c r="F7" s="705"/>
      <c r="G7" s="705" t="s">
        <v>397</v>
      </c>
      <c r="H7" s="705"/>
      <c r="I7" s="705" t="s">
        <v>397</v>
      </c>
      <c r="J7" s="705"/>
      <c r="K7" s="705" t="s">
        <v>397</v>
      </c>
      <c r="L7" s="705"/>
      <c r="M7" s="705" t="s">
        <v>397</v>
      </c>
      <c r="N7" s="705"/>
      <c r="O7" s="705" t="s">
        <v>397</v>
      </c>
      <c r="P7" s="705"/>
      <c r="Q7" s="705" t="s">
        <v>397</v>
      </c>
      <c r="R7" s="705"/>
      <c r="S7" s="705" t="s">
        <v>397</v>
      </c>
      <c r="T7" s="705"/>
      <c r="U7" s="705" t="s">
        <v>397</v>
      </c>
      <c r="V7" s="705"/>
      <c r="W7" s="705" t="s">
        <v>397</v>
      </c>
      <c r="X7" s="705"/>
      <c r="Y7" s="705" t="s">
        <v>397</v>
      </c>
      <c r="Z7" s="705"/>
      <c r="AA7" s="705" t="s">
        <v>397</v>
      </c>
      <c r="AB7" s="705"/>
      <c r="AC7" s="705" t="s">
        <v>397</v>
      </c>
      <c r="AD7" s="705"/>
      <c r="AE7" s="705" t="s">
        <v>397</v>
      </c>
      <c r="AF7" s="705"/>
      <c r="AG7" s="705" t="s">
        <v>397</v>
      </c>
      <c r="AH7" s="705"/>
      <c r="AI7" s="705" t="s">
        <v>397</v>
      </c>
      <c r="AJ7" s="705"/>
      <c r="AK7" s="705" t="s">
        <v>397</v>
      </c>
      <c r="AL7" s="705"/>
      <c r="AM7" s="705" t="s">
        <v>397</v>
      </c>
      <c r="AN7" s="705"/>
      <c r="AO7" s="705" t="s">
        <v>397</v>
      </c>
      <c r="AP7" s="705"/>
      <c r="AQ7" s="705" t="s">
        <v>397</v>
      </c>
      <c r="AR7" s="705"/>
      <c r="AS7" s="705" t="s">
        <v>397</v>
      </c>
      <c r="AT7" s="705"/>
      <c r="AU7" s="705" t="s">
        <v>397</v>
      </c>
      <c r="AV7" s="705"/>
      <c r="AW7" s="705" t="s">
        <v>397</v>
      </c>
      <c r="AX7" s="705"/>
      <c r="AY7" s="705" t="s">
        <v>397</v>
      </c>
      <c r="AZ7" s="705"/>
      <c r="BA7" s="705" t="s">
        <v>397</v>
      </c>
      <c r="BB7" s="705"/>
      <c r="BC7" s="705" t="s">
        <v>397</v>
      </c>
      <c r="BD7" s="705"/>
      <c r="BE7" s="705" t="s">
        <v>397</v>
      </c>
      <c r="BF7" s="705"/>
      <c r="BG7" s="705" t="s">
        <v>397</v>
      </c>
      <c r="BH7" s="705"/>
      <c r="BI7" s="705" t="s">
        <v>397</v>
      </c>
      <c r="BJ7" s="705"/>
      <c r="BK7" s="705" t="s">
        <v>397</v>
      </c>
      <c r="BL7" s="705"/>
      <c r="BM7" s="705" t="s">
        <v>397</v>
      </c>
      <c r="BN7" s="705"/>
      <c r="BO7" s="705" t="s">
        <v>397</v>
      </c>
      <c r="BP7" s="705"/>
      <c r="BQ7" s="705" t="s">
        <v>397</v>
      </c>
      <c r="BR7" s="705"/>
    </row>
    <row r="8" spans="1:72" ht="16.5" customHeight="1" thickBot="1">
      <c r="A8" s="738" t="s">
        <v>238</v>
      </c>
      <c r="B8" s="738"/>
      <c r="C8" s="738"/>
      <c r="D8" s="738"/>
      <c r="E8" s="682"/>
      <c r="F8" s="682"/>
      <c r="G8" s="676"/>
      <c r="H8" s="676"/>
      <c r="I8" s="49"/>
      <c r="J8" s="49"/>
      <c r="K8" s="49"/>
      <c r="L8" s="49"/>
      <c r="M8" s="49"/>
      <c r="N8" s="49"/>
      <c r="O8" s="49"/>
      <c r="P8" s="49"/>
      <c r="Q8" s="676"/>
      <c r="R8" s="676"/>
      <c r="S8" s="49"/>
      <c r="T8" s="49"/>
      <c r="U8" s="49"/>
      <c r="V8" s="49"/>
      <c r="W8" s="49"/>
      <c r="X8" s="49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682"/>
      <c r="BL8" s="682"/>
      <c r="BM8" s="400"/>
      <c r="BN8" s="400"/>
      <c r="BO8" s="1"/>
      <c r="BP8" s="1"/>
      <c r="BQ8" s="1"/>
      <c r="BR8" s="1"/>
      <c r="BS8" s="1"/>
      <c r="BT8" s="1"/>
    </row>
    <row r="9" spans="1:72" ht="16.5" customHeight="1" thickBot="1">
      <c r="A9" s="55"/>
      <c r="B9" s="171"/>
      <c r="C9" s="55"/>
      <c r="D9" s="55"/>
      <c r="E9" s="683" t="s">
        <v>85</v>
      </c>
      <c r="F9" s="683"/>
      <c r="G9" s="736" t="s">
        <v>85</v>
      </c>
      <c r="H9" s="733"/>
      <c r="I9" s="736" t="s">
        <v>85</v>
      </c>
      <c r="J9" s="737"/>
      <c r="K9" s="733" t="s">
        <v>85</v>
      </c>
      <c r="L9" s="733"/>
      <c r="M9" s="736" t="s">
        <v>85</v>
      </c>
      <c r="N9" s="737"/>
      <c r="O9" s="733" t="s">
        <v>85</v>
      </c>
      <c r="P9" s="733"/>
      <c r="Q9" s="736" t="s">
        <v>85</v>
      </c>
      <c r="R9" s="737"/>
      <c r="S9" s="733" t="s">
        <v>85</v>
      </c>
      <c r="T9" s="737"/>
      <c r="U9" s="736" t="s">
        <v>85</v>
      </c>
      <c r="V9" s="737"/>
      <c r="W9" s="679" t="s">
        <v>85</v>
      </c>
      <c r="X9" s="741"/>
      <c r="Y9" s="377" t="s">
        <v>85</v>
      </c>
      <c r="Z9" s="144"/>
      <c r="AA9" s="143" t="s">
        <v>85</v>
      </c>
      <c r="AB9" s="379"/>
      <c r="AC9" s="377" t="s">
        <v>85</v>
      </c>
      <c r="AD9" s="144"/>
      <c r="AE9" s="143" t="s">
        <v>85</v>
      </c>
      <c r="AF9" s="379"/>
      <c r="AG9" s="377" t="s">
        <v>85</v>
      </c>
      <c r="AH9" s="144"/>
      <c r="AI9" s="143" t="s">
        <v>85</v>
      </c>
      <c r="AJ9" s="379"/>
      <c r="AK9" s="377" t="s">
        <v>85</v>
      </c>
      <c r="AL9" s="144"/>
      <c r="AM9" s="143" t="s">
        <v>85</v>
      </c>
      <c r="AN9" s="379"/>
      <c r="AO9" s="377" t="s">
        <v>85</v>
      </c>
      <c r="AP9" s="144"/>
      <c r="AQ9" s="143" t="s">
        <v>85</v>
      </c>
      <c r="AR9" s="379"/>
      <c r="AS9" s="683" t="s">
        <v>36</v>
      </c>
      <c r="AT9" s="683"/>
      <c r="AU9" s="681" t="s">
        <v>36</v>
      </c>
      <c r="AV9" s="680"/>
      <c r="AW9" s="683" t="s">
        <v>36</v>
      </c>
      <c r="AX9" s="683"/>
      <c r="AY9" s="681" t="s">
        <v>36</v>
      </c>
      <c r="AZ9" s="680"/>
      <c r="BA9" s="683" t="s">
        <v>36</v>
      </c>
      <c r="BB9" s="683"/>
      <c r="BC9" s="681" t="s">
        <v>95</v>
      </c>
      <c r="BD9" s="680"/>
      <c r="BE9" s="683" t="s">
        <v>95</v>
      </c>
      <c r="BF9" s="683"/>
      <c r="BG9" s="681" t="s">
        <v>95</v>
      </c>
      <c r="BH9" s="680"/>
      <c r="BI9" s="681" t="s">
        <v>95</v>
      </c>
      <c r="BJ9" s="680"/>
      <c r="BK9" s="683" t="s">
        <v>95</v>
      </c>
      <c r="BL9" s="683"/>
      <c r="BM9" s="679" t="s">
        <v>134</v>
      </c>
      <c r="BN9" s="680"/>
      <c r="BO9" s="679" t="s">
        <v>134</v>
      </c>
      <c r="BP9" s="680"/>
      <c r="BQ9" s="679" t="s">
        <v>175</v>
      </c>
      <c r="BR9" s="680"/>
      <c r="BS9" s="685" t="s">
        <v>4</v>
      </c>
      <c r="BT9" s="689" t="s">
        <v>5</v>
      </c>
    </row>
    <row r="10" spans="1:72" ht="13.5" customHeight="1" thickBot="1">
      <c r="A10" s="56" t="s">
        <v>56</v>
      </c>
      <c r="B10" s="172" t="s">
        <v>1</v>
      </c>
      <c r="C10" s="54" t="s">
        <v>58</v>
      </c>
      <c r="D10" s="56" t="s">
        <v>54</v>
      </c>
      <c r="E10" s="734">
        <v>1</v>
      </c>
      <c r="F10" s="728"/>
      <c r="G10" s="729">
        <v>2</v>
      </c>
      <c r="H10" s="728"/>
      <c r="I10" s="729">
        <v>3</v>
      </c>
      <c r="J10" s="730"/>
      <c r="K10" s="731">
        <v>4</v>
      </c>
      <c r="L10" s="732"/>
      <c r="M10" s="704">
        <v>5</v>
      </c>
      <c r="N10" s="699"/>
      <c r="O10" s="731">
        <v>6</v>
      </c>
      <c r="P10" s="732"/>
      <c r="Q10" s="704">
        <v>7</v>
      </c>
      <c r="R10" s="699"/>
      <c r="S10" s="731">
        <v>8</v>
      </c>
      <c r="T10" s="699"/>
      <c r="U10" s="704">
        <v>9</v>
      </c>
      <c r="V10" s="699"/>
      <c r="W10" s="704">
        <v>10</v>
      </c>
      <c r="X10" s="699"/>
      <c r="Y10" s="698">
        <v>11</v>
      </c>
      <c r="Z10" s="694"/>
      <c r="AA10" s="729">
        <v>12</v>
      </c>
      <c r="AB10" s="730"/>
      <c r="AC10" s="677">
        <v>13</v>
      </c>
      <c r="AD10" s="678"/>
      <c r="AE10" s="695">
        <v>14</v>
      </c>
      <c r="AF10" s="696"/>
      <c r="AG10" s="677">
        <v>15</v>
      </c>
      <c r="AH10" s="678"/>
      <c r="AI10" s="697">
        <v>16</v>
      </c>
      <c r="AJ10" s="693"/>
      <c r="AK10" s="677">
        <v>17</v>
      </c>
      <c r="AL10" s="678"/>
      <c r="AM10" s="739">
        <v>18</v>
      </c>
      <c r="AN10" s="740"/>
      <c r="AO10" s="700">
        <v>19</v>
      </c>
      <c r="AP10" s="701"/>
      <c r="AQ10" s="702">
        <v>20</v>
      </c>
      <c r="AR10" s="703"/>
      <c r="AS10" s="684">
        <v>21</v>
      </c>
      <c r="AT10" s="728"/>
      <c r="AU10" s="702">
        <v>22</v>
      </c>
      <c r="AV10" s="703"/>
      <c r="AW10" s="692">
        <v>23</v>
      </c>
      <c r="AX10" s="688"/>
      <c r="AY10" s="702">
        <v>24</v>
      </c>
      <c r="AZ10" s="703"/>
      <c r="BA10" s="692">
        <v>25</v>
      </c>
      <c r="BB10" s="688"/>
      <c r="BC10" s="702">
        <v>27</v>
      </c>
      <c r="BD10" s="703"/>
      <c r="BE10" s="692">
        <v>28</v>
      </c>
      <c r="BF10" s="688"/>
      <c r="BG10" s="702">
        <v>29</v>
      </c>
      <c r="BH10" s="703"/>
      <c r="BI10" s="702">
        <v>30</v>
      </c>
      <c r="BJ10" s="703"/>
      <c r="BK10" s="692">
        <v>31</v>
      </c>
      <c r="BL10" s="688"/>
      <c r="BM10" s="702" t="s">
        <v>220</v>
      </c>
      <c r="BN10" s="703"/>
      <c r="BO10" s="702">
        <v>16</v>
      </c>
      <c r="BP10" s="703"/>
      <c r="BQ10" s="702">
        <v>7</v>
      </c>
      <c r="BR10" s="703"/>
      <c r="BS10" s="686"/>
      <c r="BT10" s="690"/>
    </row>
    <row r="11" spans="1:72" ht="17.25" customHeight="1" thickBot="1">
      <c r="A11" s="57" t="s">
        <v>57</v>
      </c>
      <c r="B11" s="173"/>
      <c r="C11" s="36" t="s">
        <v>59</v>
      </c>
      <c r="D11" s="57" t="s">
        <v>60</v>
      </c>
      <c r="E11" s="72" t="s">
        <v>6</v>
      </c>
      <c r="F11" s="46" t="s">
        <v>7</v>
      </c>
      <c r="G11" s="72" t="s">
        <v>6</v>
      </c>
      <c r="H11" s="375" t="s">
        <v>7</v>
      </c>
      <c r="I11" s="376" t="s">
        <v>6</v>
      </c>
      <c r="J11" s="46" t="s">
        <v>7</v>
      </c>
      <c r="K11" s="72" t="s">
        <v>6</v>
      </c>
      <c r="L11" s="375" t="s">
        <v>7</v>
      </c>
      <c r="M11" s="376" t="s">
        <v>6</v>
      </c>
      <c r="N11" s="46" t="s">
        <v>7</v>
      </c>
      <c r="O11" s="72" t="s">
        <v>6</v>
      </c>
      <c r="P11" s="375" t="s">
        <v>7</v>
      </c>
      <c r="Q11" s="376" t="s">
        <v>6</v>
      </c>
      <c r="R11" s="46" t="s">
        <v>7</v>
      </c>
      <c r="S11" s="72" t="s">
        <v>6</v>
      </c>
      <c r="T11" s="46" t="s">
        <v>7</v>
      </c>
      <c r="U11" s="58" t="s">
        <v>6</v>
      </c>
      <c r="V11" s="46" t="s">
        <v>7</v>
      </c>
      <c r="W11" s="376" t="s">
        <v>6</v>
      </c>
      <c r="X11" s="46" t="s">
        <v>7</v>
      </c>
      <c r="Y11" s="72" t="s">
        <v>6</v>
      </c>
      <c r="Z11" s="375" t="s">
        <v>7</v>
      </c>
      <c r="AA11" s="380" t="s">
        <v>6</v>
      </c>
      <c r="AB11" s="381" t="s">
        <v>7</v>
      </c>
      <c r="AC11" s="378" t="s">
        <v>6</v>
      </c>
      <c r="AD11" s="71" t="s">
        <v>7</v>
      </c>
      <c r="AE11" s="382" t="s">
        <v>6</v>
      </c>
      <c r="AF11" s="383" t="s">
        <v>7</v>
      </c>
      <c r="AG11" s="378" t="s">
        <v>6</v>
      </c>
      <c r="AH11" s="71" t="s">
        <v>7</v>
      </c>
      <c r="AI11" s="382" t="s">
        <v>6</v>
      </c>
      <c r="AJ11" s="383" t="s">
        <v>7</v>
      </c>
      <c r="AK11" s="384" t="s">
        <v>6</v>
      </c>
      <c r="AL11" s="385" t="s">
        <v>7</v>
      </c>
      <c r="AM11" s="387" t="s">
        <v>6</v>
      </c>
      <c r="AN11" s="388" t="s">
        <v>7</v>
      </c>
      <c r="AO11" s="386" t="s">
        <v>6</v>
      </c>
      <c r="AP11" s="389" t="s">
        <v>7</v>
      </c>
      <c r="AQ11" s="60" t="s">
        <v>6</v>
      </c>
      <c r="AR11" s="74" t="s">
        <v>7</v>
      </c>
      <c r="AS11" s="374" t="s">
        <v>6</v>
      </c>
      <c r="AT11" s="66" t="s">
        <v>7</v>
      </c>
      <c r="AU11" s="60" t="s">
        <v>6</v>
      </c>
      <c r="AV11" s="74" t="s">
        <v>7</v>
      </c>
      <c r="AW11" s="374" t="s">
        <v>6</v>
      </c>
      <c r="AX11" s="66" t="s">
        <v>7</v>
      </c>
      <c r="AY11" s="60" t="s">
        <v>6</v>
      </c>
      <c r="AZ11" s="74" t="s">
        <v>7</v>
      </c>
      <c r="BA11" s="374" t="s">
        <v>6</v>
      </c>
      <c r="BB11" s="66" t="s">
        <v>7</v>
      </c>
      <c r="BC11" s="60" t="s">
        <v>6</v>
      </c>
      <c r="BD11" s="74" t="s">
        <v>7</v>
      </c>
      <c r="BE11" s="374" t="s">
        <v>6</v>
      </c>
      <c r="BF11" s="66" t="s">
        <v>7</v>
      </c>
      <c r="BG11" s="60" t="s">
        <v>6</v>
      </c>
      <c r="BH11" s="74" t="s">
        <v>7</v>
      </c>
      <c r="BI11" s="60" t="s">
        <v>6</v>
      </c>
      <c r="BJ11" s="74" t="s">
        <v>7</v>
      </c>
      <c r="BK11" s="374" t="s">
        <v>6</v>
      </c>
      <c r="BL11" s="66" t="s">
        <v>7</v>
      </c>
      <c r="BM11" s="60" t="s">
        <v>6</v>
      </c>
      <c r="BN11" s="74" t="s">
        <v>7</v>
      </c>
      <c r="BO11" s="60" t="s">
        <v>6</v>
      </c>
      <c r="BP11" s="74" t="s">
        <v>7</v>
      </c>
      <c r="BQ11" s="60" t="s">
        <v>6</v>
      </c>
      <c r="BR11" s="74" t="s">
        <v>7</v>
      </c>
      <c r="BS11" s="687"/>
      <c r="BT11" s="691"/>
    </row>
    <row r="12" spans="1:72" ht="14.25">
      <c r="A12" s="87"/>
      <c r="B12" s="100" t="s">
        <v>68</v>
      </c>
      <c r="C12" s="145"/>
      <c r="D12" s="195"/>
      <c r="E12" s="181"/>
      <c r="F12" s="182"/>
      <c r="G12" s="181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4"/>
      <c r="U12" s="184"/>
      <c r="V12" s="65"/>
      <c r="W12" s="51"/>
      <c r="X12" s="183"/>
      <c r="Y12" s="51"/>
      <c r="Z12" s="51"/>
      <c r="AA12" s="51"/>
      <c r="AB12" s="51"/>
      <c r="AC12" s="61"/>
      <c r="AD12" s="61"/>
      <c r="AE12" s="61"/>
      <c r="AF12" s="61"/>
      <c r="AG12" s="192"/>
      <c r="AH12" s="193"/>
      <c r="AI12" s="193"/>
      <c r="AJ12" s="193"/>
      <c r="AK12" s="300"/>
      <c r="AL12" s="300"/>
      <c r="AM12" s="300"/>
      <c r="AN12" s="300"/>
      <c r="AO12" s="300"/>
      <c r="AP12" s="300"/>
      <c r="AQ12" s="183"/>
      <c r="AR12" s="183"/>
      <c r="AS12" s="51"/>
      <c r="AT12" s="183"/>
      <c r="AU12" s="183"/>
      <c r="AV12" s="183"/>
      <c r="AW12" s="183"/>
      <c r="AX12" s="184"/>
      <c r="AY12" s="183"/>
      <c r="AZ12" s="183"/>
      <c r="BA12" s="183"/>
      <c r="BB12" s="183"/>
      <c r="BC12" s="183"/>
      <c r="BD12" s="184"/>
      <c r="BE12" s="183"/>
      <c r="BF12" s="184"/>
      <c r="BG12" s="229"/>
      <c r="BH12" s="229"/>
      <c r="BI12" s="183"/>
      <c r="BJ12" s="183"/>
      <c r="BK12" s="181"/>
      <c r="BL12" s="181"/>
      <c r="BM12" s="181"/>
      <c r="BN12" s="181"/>
      <c r="BO12" s="181"/>
      <c r="BP12" s="181"/>
      <c r="BQ12" s="181"/>
      <c r="BR12" s="181"/>
      <c r="BS12" s="180"/>
      <c r="BT12" s="190"/>
    </row>
    <row r="13" spans="1:72" ht="15">
      <c r="A13" s="87">
        <v>1</v>
      </c>
      <c r="B13" s="92" t="s">
        <v>8</v>
      </c>
      <c r="C13" s="253" t="s">
        <v>9</v>
      </c>
      <c r="D13" s="252">
        <v>380</v>
      </c>
      <c r="E13" s="53"/>
      <c r="F13" s="167">
        <f>D13*E13</f>
        <v>0</v>
      </c>
      <c r="G13" s="6"/>
      <c r="H13" s="167">
        <f>D13*G13</f>
        <v>0</v>
      </c>
      <c r="I13" s="177"/>
      <c r="J13" s="167">
        <f>D13*I13</f>
        <v>0</v>
      </c>
      <c r="K13" s="167"/>
      <c r="L13" s="167">
        <f>D13*K13</f>
        <v>0</v>
      </c>
      <c r="M13" s="167"/>
      <c r="N13" s="167">
        <f>D13*M13</f>
        <v>0</v>
      </c>
      <c r="O13" s="167"/>
      <c r="P13" s="167">
        <f>D13*O13</f>
        <v>0</v>
      </c>
      <c r="Q13" s="167"/>
      <c r="R13" s="167">
        <f>D13*Q13</f>
        <v>0</v>
      </c>
      <c r="S13" s="167"/>
      <c r="T13" s="167">
        <f>D13*S13</f>
        <v>0</v>
      </c>
      <c r="U13" s="167"/>
      <c r="V13" s="167">
        <f>D13*U13</f>
        <v>0</v>
      </c>
      <c r="W13" s="167"/>
      <c r="X13" s="167">
        <f>D13*W13</f>
        <v>0</v>
      </c>
      <c r="Y13" s="167"/>
      <c r="Z13" s="218">
        <f>D13*Y13</f>
        <v>0</v>
      </c>
      <c r="AA13" s="6"/>
      <c r="AB13" s="167">
        <f>D13*AA13</f>
        <v>0</v>
      </c>
      <c r="AC13" s="167"/>
      <c r="AD13" s="167">
        <f>D13*AC13</f>
        <v>0</v>
      </c>
      <c r="AE13" s="167"/>
      <c r="AF13" s="167">
        <f>D13*AE13</f>
        <v>0</v>
      </c>
      <c r="AG13" s="167"/>
      <c r="AH13" s="167">
        <f>D13*AG13</f>
        <v>0</v>
      </c>
      <c r="AI13" s="167"/>
      <c r="AJ13" s="167">
        <f>D13*AI13</f>
        <v>0</v>
      </c>
      <c r="AK13" s="167"/>
      <c r="AL13" s="167">
        <f>D13*AK13</f>
        <v>0</v>
      </c>
      <c r="AM13" s="167"/>
      <c r="AN13" s="167">
        <f>D13*AM13</f>
        <v>0</v>
      </c>
      <c r="AO13" s="167"/>
      <c r="AP13" s="178">
        <f>D13*AO13</f>
        <v>0</v>
      </c>
      <c r="AQ13" s="167"/>
      <c r="AR13" s="167">
        <f>D13*AQ13</f>
        <v>0</v>
      </c>
      <c r="AS13" s="167"/>
      <c r="AT13" s="167">
        <f>D13*AS13</f>
        <v>0</v>
      </c>
      <c r="AU13" s="177"/>
      <c r="AV13" s="177">
        <f>D13*AU13</f>
        <v>0</v>
      </c>
      <c r="AW13" s="185"/>
      <c r="AX13" s="188">
        <f>D13*AW13</f>
        <v>0</v>
      </c>
      <c r="AY13" s="185"/>
      <c r="AZ13" s="185">
        <f>D13*AY13</f>
        <v>0</v>
      </c>
      <c r="BA13" s="185"/>
      <c r="BB13" s="185">
        <f>D13*BA13</f>
        <v>0</v>
      </c>
      <c r="BC13" s="185"/>
      <c r="BD13" s="188">
        <f>D13*BC13</f>
        <v>0</v>
      </c>
      <c r="BE13" s="185"/>
      <c r="BF13" s="188">
        <f>D13*BE13</f>
        <v>0</v>
      </c>
      <c r="BG13" s="188"/>
      <c r="BH13" s="188">
        <f>D13*BG13</f>
        <v>0</v>
      </c>
      <c r="BI13" s="185"/>
      <c r="BJ13" s="185">
        <f>D13*BI13</f>
        <v>0</v>
      </c>
      <c r="BK13" s="189"/>
      <c r="BL13" s="189">
        <f>D13*BK13</f>
        <v>0</v>
      </c>
      <c r="BM13" s="189"/>
      <c r="BN13" s="189">
        <f>D13*BM13</f>
        <v>0</v>
      </c>
      <c r="BO13" s="189"/>
      <c r="BP13" s="189">
        <f>D13*BO13</f>
        <v>0</v>
      </c>
      <c r="BQ13" s="189"/>
      <c r="BR13" s="189">
        <f>D13*BQ13</f>
        <v>0</v>
      </c>
      <c r="BS13" s="189">
        <f aca="true" t="shared" si="0" ref="BS13:BS28">E13+G13+I13+K13+M13+O13+Q13+S13+U13+W13+Y13+AA13+AC13+AE13+AG13+AI13+AK13+AM13+AO13+AQ13+AS13+AU13+AW13+AY13+BA13+BC13+BE13+BG13+BI13+BK13+BM13+BO13+BQ13</f>
        <v>0</v>
      </c>
      <c r="BT13" s="189">
        <f>F13+H13+J13+L13+N13+P13+R13+T13+V13+X13+Z13+AB13+AD13+AF13+AH13+AJ13+AL13+AN13+AP13+AR13+AT13+AV13+AX13+AZ13+BB13+BD13+BF13+BH13+BJ13+BL13+BN13+BP13+BR13</f>
        <v>0</v>
      </c>
    </row>
    <row r="14" spans="1:72" ht="15">
      <c r="A14" s="87">
        <v>2</v>
      </c>
      <c r="B14" s="92" t="s">
        <v>10</v>
      </c>
      <c r="C14" s="253" t="s">
        <v>9</v>
      </c>
      <c r="D14" s="252">
        <v>450</v>
      </c>
      <c r="E14" s="53"/>
      <c r="F14" s="167">
        <f aca="true" t="shared" si="1" ref="F14:F77">D14*E14</f>
        <v>0</v>
      </c>
      <c r="G14" s="6"/>
      <c r="H14" s="167">
        <f aca="true" t="shared" si="2" ref="H14:H77">D14*G14</f>
        <v>0</v>
      </c>
      <c r="I14" s="177"/>
      <c r="J14" s="167">
        <f aca="true" t="shared" si="3" ref="J14:J77">D14*I14</f>
        <v>0</v>
      </c>
      <c r="K14" s="167"/>
      <c r="L14" s="167">
        <f aca="true" t="shared" si="4" ref="L14:L77">D14*K14</f>
        <v>0</v>
      </c>
      <c r="M14" s="167"/>
      <c r="N14" s="167">
        <f aca="true" t="shared" si="5" ref="N14:N77">D14*M14</f>
        <v>0</v>
      </c>
      <c r="O14" s="167"/>
      <c r="P14" s="167">
        <f aca="true" t="shared" si="6" ref="P14:P77">D14*O14</f>
        <v>0</v>
      </c>
      <c r="Q14" s="167"/>
      <c r="R14" s="167">
        <f aca="true" t="shared" si="7" ref="R14:R77">D14*Q14</f>
        <v>0</v>
      </c>
      <c r="S14" s="167"/>
      <c r="T14" s="167">
        <f aca="true" t="shared" si="8" ref="T14:T77">D14*S14</f>
        <v>0</v>
      </c>
      <c r="U14" s="167"/>
      <c r="V14" s="167">
        <f aca="true" t="shared" si="9" ref="V14:V78">D14*U14</f>
        <v>0</v>
      </c>
      <c r="W14" s="167"/>
      <c r="X14" s="167">
        <f aca="true" t="shared" si="10" ref="X14:X77">D14*W14</f>
        <v>0</v>
      </c>
      <c r="Y14" s="167"/>
      <c r="Z14" s="218">
        <f aca="true" t="shared" si="11" ref="Z14:Z77">D14*Y14</f>
        <v>0</v>
      </c>
      <c r="AA14" s="6"/>
      <c r="AB14" s="167">
        <f aca="true" t="shared" si="12" ref="AB14:AB77">D14*AA14</f>
        <v>0</v>
      </c>
      <c r="AC14" s="167"/>
      <c r="AD14" s="167">
        <f aca="true" t="shared" si="13" ref="AD14:AD77">D14*AC14</f>
        <v>0</v>
      </c>
      <c r="AE14" s="167"/>
      <c r="AF14" s="167">
        <f aca="true" t="shared" si="14" ref="AF14:AF77">D14*AE14</f>
        <v>0</v>
      </c>
      <c r="AG14" s="167"/>
      <c r="AH14" s="167">
        <f aca="true" t="shared" si="15" ref="AH14:AH77">D14*AG14</f>
        <v>0</v>
      </c>
      <c r="AI14" s="167"/>
      <c r="AJ14" s="167">
        <f aca="true" t="shared" si="16" ref="AJ14:AJ77">D14*AI14</f>
        <v>0</v>
      </c>
      <c r="AK14" s="167"/>
      <c r="AL14" s="167">
        <f aca="true" t="shared" si="17" ref="AL14:AL77">D14*AK14</f>
        <v>0</v>
      </c>
      <c r="AM14" s="167"/>
      <c r="AN14" s="167">
        <f aca="true" t="shared" si="18" ref="AN14:AN77">D14*AM14</f>
        <v>0</v>
      </c>
      <c r="AO14" s="167"/>
      <c r="AP14" s="178">
        <f aca="true" t="shared" si="19" ref="AP14:AP77">D14*AO14</f>
        <v>0</v>
      </c>
      <c r="AQ14" s="167"/>
      <c r="AR14" s="167">
        <f aca="true" t="shared" si="20" ref="AR14:AR77">D14*AQ14</f>
        <v>0</v>
      </c>
      <c r="AS14" s="167"/>
      <c r="AT14" s="167">
        <f aca="true" t="shared" si="21" ref="AT14:AT77">D14*AS14</f>
        <v>0</v>
      </c>
      <c r="AU14" s="177"/>
      <c r="AV14" s="177">
        <f aca="true" t="shared" si="22" ref="AV14:AV77">D14*AU14</f>
        <v>0</v>
      </c>
      <c r="AW14" s="185"/>
      <c r="AX14" s="188">
        <f aca="true" t="shared" si="23" ref="AX14:AX77">D14*AW14</f>
        <v>0</v>
      </c>
      <c r="AY14" s="185"/>
      <c r="AZ14" s="185">
        <f aca="true" t="shared" si="24" ref="AZ14:AZ77">D14*AY14</f>
        <v>0</v>
      </c>
      <c r="BA14" s="185"/>
      <c r="BB14" s="185">
        <f aca="true" t="shared" si="25" ref="BB14:BB77">D14*BA14</f>
        <v>0</v>
      </c>
      <c r="BC14" s="185"/>
      <c r="BD14" s="188">
        <f aca="true" t="shared" si="26" ref="BD14:BD79">D14*BC14</f>
        <v>0</v>
      </c>
      <c r="BE14" s="185"/>
      <c r="BF14" s="188">
        <f aca="true" t="shared" si="27" ref="BF14:BF77">D14*BE14</f>
        <v>0</v>
      </c>
      <c r="BG14" s="188"/>
      <c r="BH14" s="188">
        <f aca="true" t="shared" si="28" ref="BH14:BH77">D14*BG14</f>
        <v>0</v>
      </c>
      <c r="BI14" s="185"/>
      <c r="BJ14" s="185">
        <f aca="true" t="shared" si="29" ref="BJ14:BJ77">D14*BI14</f>
        <v>0</v>
      </c>
      <c r="BK14" s="189"/>
      <c r="BL14" s="189">
        <f aca="true" t="shared" si="30" ref="BL14:BL77">D14*BK14</f>
        <v>0</v>
      </c>
      <c r="BM14" s="189"/>
      <c r="BN14" s="189">
        <f aca="true" t="shared" si="31" ref="BN14:BN77">D14*BM14</f>
        <v>0</v>
      </c>
      <c r="BO14" s="189"/>
      <c r="BP14" s="189">
        <f aca="true" t="shared" si="32" ref="BP14:BP77">D14*BO14</f>
        <v>0</v>
      </c>
      <c r="BQ14" s="189"/>
      <c r="BR14" s="189">
        <f aca="true" t="shared" si="33" ref="BR14:BR77">D14*BQ14</f>
        <v>0</v>
      </c>
      <c r="BS14" s="189">
        <f t="shared" si="0"/>
        <v>0</v>
      </c>
      <c r="BT14" s="189">
        <f aca="true" t="shared" si="34" ref="BT14:BT77">F14+H14+J14+L14+N14+P14+R14+T14+V14+X14+Z14+AB14+AD14+AF14+AH14+AJ14+AL14+AN14+AP14+AR14+AT14+AV14+AX14+AZ14+BB14+BD14+BF14+BH14+BJ14+BL14+BN14+BP14+BR14</f>
        <v>0</v>
      </c>
    </row>
    <row r="15" spans="1:72" ht="15">
      <c r="A15" s="87">
        <v>3</v>
      </c>
      <c r="B15" s="92" t="s">
        <v>11</v>
      </c>
      <c r="C15" s="253" t="s">
        <v>9</v>
      </c>
      <c r="D15" s="252">
        <v>480</v>
      </c>
      <c r="E15" s="53"/>
      <c r="F15" s="167">
        <f t="shared" si="1"/>
        <v>0</v>
      </c>
      <c r="G15" s="6"/>
      <c r="H15" s="167">
        <f t="shared" si="2"/>
        <v>0</v>
      </c>
      <c r="I15" s="177"/>
      <c r="J15" s="167">
        <f t="shared" si="3"/>
        <v>0</v>
      </c>
      <c r="K15" s="167"/>
      <c r="L15" s="167">
        <f t="shared" si="4"/>
        <v>0</v>
      </c>
      <c r="M15" s="167"/>
      <c r="N15" s="167">
        <f t="shared" si="5"/>
        <v>0</v>
      </c>
      <c r="O15" s="167"/>
      <c r="P15" s="167">
        <f t="shared" si="6"/>
        <v>0</v>
      </c>
      <c r="Q15" s="167"/>
      <c r="R15" s="167">
        <f t="shared" si="7"/>
        <v>0</v>
      </c>
      <c r="S15" s="167"/>
      <c r="T15" s="167">
        <f t="shared" si="8"/>
        <v>0</v>
      </c>
      <c r="U15" s="167"/>
      <c r="V15" s="167">
        <f t="shared" si="9"/>
        <v>0</v>
      </c>
      <c r="W15" s="167"/>
      <c r="X15" s="167">
        <f t="shared" si="10"/>
        <v>0</v>
      </c>
      <c r="Y15" s="167"/>
      <c r="Z15" s="218">
        <f t="shared" si="11"/>
        <v>0</v>
      </c>
      <c r="AA15" s="6"/>
      <c r="AB15" s="167">
        <f t="shared" si="12"/>
        <v>0</v>
      </c>
      <c r="AC15" s="167"/>
      <c r="AD15" s="167">
        <f t="shared" si="13"/>
        <v>0</v>
      </c>
      <c r="AE15" s="167"/>
      <c r="AF15" s="167">
        <f t="shared" si="14"/>
        <v>0</v>
      </c>
      <c r="AG15" s="167"/>
      <c r="AH15" s="167">
        <f t="shared" si="15"/>
        <v>0</v>
      </c>
      <c r="AI15" s="167"/>
      <c r="AJ15" s="167">
        <f t="shared" si="16"/>
        <v>0</v>
      </c>
      <c r="AK15" s="167"/>
      <c r="AL15" s="167">
        <f t="shared" si="17"/>
        <v>0</v>
      </c>
      <c r="AM15" s="167"/>
      <c r="AN15" s="167">
        <f t="shared" si="18"/>
        <v>0</v>
      </c>
      <c r="AO15" s="167"/>
      <c r="AP15" s="178">
        <f t="shared" si="19"/>
        <v>0</v>
      </c>
      <c r="AQ15" s="666">
        <f>40*0</f>
        <v>0</v>
      </c>
      <c r="AR15" s="167">
        <f t="shared" si="20"/>
        <v>0</v>
      </c>
      <c r="AS15" s="167"/>
      <c r="AT15" s="167">
        <f t="shared" si="21"/>
        <v>0</v>
      </c>
      <c r="AU15" s="177">
        <v>40</v>
      </c>
      <c r="AV15" s="177">
        <f t="shared" si="22"/>
        <v>19200</v>
      </c>
      <c r="AW15" s="185"/>
      <c r="AX15" s="188">
        <f t="shared" si="23"/>
        <v>0</v>
      </c>
      <c r="AY15" s="185"/>
      <c r="AZ15" s="185">
        <f t="shared" si="24"/>
        <v>0</v>
      </c>
      <c r="BA15" s="185"/>
      <c r="BB15" s="185">
        <f t="shared" si="25"/>
        <v>0</v>
      </c>
      <c r="BC15" s="185"/>
      <c r="BD15" s="188">
        <f t="shared" si="26"/>
        <v>0</v>
      </c>
      <c r="BE15" s="185"/>
      <c r="BF15" s="188">
        <f t="shared" si="27"/>
        <v>0</v>
      </c>
      <c r="BG15" s="188"/>
      <c r="BH15" s="188">
        <f t="shared" si="28"/>
        <v>0</v>
      </c>
      <c r="BI15" s="185"/>
      <c r="BJ15" s="185">
        <f t="shared" si="29"/>
        <v>0</v>
      </c>
      <c r="BK15" s="189"/>
      <c r="BL15" s="189">
        <f t="shared" si="30"/>
        <v>0</v>
      </c>
      <c r="BM15" s="189"/>
      <c r="BN15" s="189">
        <f t="shared" si="31"/>
        <v>0</v>
      </c>
      <c r="BO15" s="189"/>
      <c r="BP15" s="189">
        <f t="shared" si="32"/>
        <v>0</v>
      </c>
      <c r="BQ15" s="189"/>
      <c r="BR15" s="189">
        <f t="shared" si="33"/>
        <v>0</v>
      </c>
      <c r="BS15" s="189">
        <f>E15+G15+I15+K15+M15+O15+Q15+S15+U15+W15+Y15+AA15+AC15+AE15+AG15+AI15+AK15+AM15+AO15+AQ15+AS15+AU15+AW15+AY15+BA15+BC15+BE15+BG15+BI15+BK15+BM15+BO15+BQ15</f>
        <v>40</v>
      </c>
      <c r="BT15" s="189">
        <f t="shared" si="34"/>
        <v>19200</v>
      </c>
    </row>
    <row r="16" spans="1:72" ht="15">
      <c r="A16" s="87">
        <v>4</v>
      </c>
      <c r="B16" s="92" t="s">
        <v>12</v>
      </c>
      <c r="C16" s="253" t="s">
        <v>9</v>
      </c>
      <c r="D16" s="252">
        <v>520</v>
      </c>
      <c r="E16" s="53"/>
      <c r="F16" s="167">
        <f t="shared" si="1"/>
        <v>0</v>
      </c>
      <c r="G16" s="6"/>
      <c r="H16" s="167">
        <f t="shared" si="2"/>
        <v>0</v>
      </c>
      <c r="I16" s="177"/>
      <c r="J16" s="167">
        <f t="shared" si="3"/>
        <v>0</v>
      </c>
      <c r="K16" s="167"/>
      <c r="L16" s="167">
        <f t="shared" si="4"/>
        <v>0</v>
      </c>
      <c r="M16" s="167"/>
      <c r="N16" s="167">
        <f t="shared" si="5"/>
        <v>0</v>
      </c>
      <c r="O16" s="167"/>
      <c r="P16" s="167">
        <f t="shared" si="6"/>
        <v>0</v>
      </c>
      <c r="Q16" s="167"/>
      <c r="R16" s="167">
        <f t="shared" si="7"/>
        <v>0</v>
      </c>
      <c r="S16" s="167"/>
      <c r="T16" s="167">
        <f t="shared" si="8"/>
        <v>0</v>
      </c>
      <c r="U16" s="167"/>
      <c r="V16" s="167">
        <f t="shared" si="9"/>
        <v>0</v>
      </c>
      <c r="W16" s="167"/>
      <c r="X16" s="167">
        <f t="shared" si="10"/>
        <v>0</v>
      </c>
      <c r="Y16" s="167"/>
      <c r="Z16" s="218">
        <f t="shared" si="11"/>
        <v>0</v>
      </c>
      <c r="AA16" s="6"/>
      <c r="AB16" s="167">
        <f t="shared" si="12"/>
        <v>0</v>
      </c>
      <c r="AC16" s="167"/>
      <c r="AD16" s="167">
        <f t="shared" si="13"/>
        <v>0</v>
      </c>
      <c r="AE16" s="167"/>
      <c r="AF16" s="167">
        <f t="shared" si="14"/>
        <v>0</v>
      </c>
      <c r="AG16" s="167"/>
      <c r="AH16" s="167">
        <f t="shared" si="15"/>
        <v>0</v>
      </c>
      <c r="AI16" s="167"/>
      <c r="AJ16" s="167">
        <f t="shared" si="16"/>
        <v>0</v>
      </c>
      <c r="AK16" s="167"/>
      <c r="AL16" s="167">
        <f t="shared" si="17"/>
        <v>0</v>
      </c>
      <c r="AM16" s="167"/>
      <c r="AN16" s="167">
        <f t="shared" si="18"/>
        <v>0</v>
      </c>
      <c r="AO16" s="167"/>
      <c r="AP16" s="178">
        <f t="shared" si="19"/>
        <v>0</v>
      </c>
      <c r="AQ16" s="167"/>
      <c r="AR16" s="167">
        <f t="shared" si="20"/>
        <v>0</v>
      </c>
      <c r="AS16" s="167"/>
      <c r="AT16" s="167">
        <f t="shared" si="21"/>
        <v>0</v>
      </c>
      <c r="AU16" s="177"/>
      <c r="AV16" s="177">
        <f t="shared" si="22"/>
        <v>0</v>
      </c>
      <c r="AW16" s="185"/>
      <c r="AX16" s="188">
        <f t="shared" si="23"/>
        <v>0</v>
      </c>
      <c r="AY16" s="185"/>
      <c r="AZ16" s="185">
        <f t="shared" si="24"/>
        <v>0</v>
      </c>
      <c r="BA16" s="185"/>
      <c r="BB16" s="185">
        <f t="shared" si="25"/>
        <v>0</v>
      </c>
      <c r="BC16" s="185"/>
      <c r="BD16" s="188">
        <f t="shared" si="26"/>
        <v>0</v>
      </c>
      <c r="BE16" s="185"/>
      <c r="BF16" s="188">
        <f t="shared" si="27"/>
        <v>0</v>
      </c>
      <c r="BG16" s="188"/>
      <c r="BH16" s="188">
        <f t="shared" si="28"/>
        <v>0</v>
      </c>
      <c r="BI16" s="185"/>
      <c r="BJ16" s="185">
        <f t="shared" si="29"/>
        <v>0</v>
      </c>
      <c r="BK16" s="189"/>
      <c r="BL16" s="189">
        <f t="shared" si="30"/>
        <v>0</v>
      </c>
      <c r="BM16" s="189"/>
      <c r="BN16" s="189">
        <f t="shared" si="31"/>
        <v>0</v>
      </c>
      <c r="BO16" s="189"/>
      <c r="BP16" s="189">
        <f t="shared" si="32"/>
        <v>0</v>
      </c>
      <c r="BQ16" s="189"/>
      <c r="BR16" s="189">
        <f t="shared" si="33"/>
        <v>0</v>
      </c>
      <c r="BS16" s="189">
        <f t="shared" si="0"/>
        <v>0</v>
      </c>
      <c r="BT16" s="189">
        <f t="shared" si="34"/>
        <v>0</v>
      </c>
    </row>
    <row r="17" spans="1:72" ht="15">
      <c r="A17" s="87">
        <v>5</v>
      </c>
      <c r="B17" s="92" t="s">
        <v>13</v>
      </c>
      <c r="C17" s="253" t="s">
        <v>9</v>
      </c>
      <c r="D17" s="252">
        <v>550</v>
      </c>
      <c r="E17" s="53"/>
      <c r="F17" s="167">
        <f t="shared" si="1"/>
        <v>0</v>
      </c>
      <c r="G17" s="6"/>
      <c r="H17" s="167">
        <f t="shared" si="2"/>
        <v>0</v>
      </c>
      <c r="I17" s="177"/>
      <c r="J17" s="167">
        <f t="shared" si="3"/>
        <v>0</v>
      </c>
      <c r="K17" s="167"/>
      <c r="L17" s="167">
        <f t="shared" si="4"/>
        <v>0</v>
      </c>
      <c r="M17" s="167"/>
      <c r="N17" s="167">
        <f t="shared" si="5"/>
        <v>0</v>
      </c>
      <c r="O17" s="167"/>
      <c r="P17" s="167">
        <f t="shared" si="6"/>
        <v>0</v>
      </c>
      <c r="Q17" s="167"/>
      <c r="R17" s="167">
        <f t="shared" si="7"/>
        <v>0</v>
      </c>
      <c r="S17" s="167"/>
      <c r="T17" s="167">
        <f t="shared" si="8"/>
        <v>0</v>
      </c>
      <c r="U17" s="167"/>
      <c r="V17" s="167">
        <f t="shared" si="9"/>
        <v>0</v>
      </c>
      <c r="W17" s="167"/>
      <c r="X17" s="167">
        <f t="shared" si="10"/>
        <v>0</v>
      </c>
      <c r="Y17" s="167"/>
      <c r="Z17" s="218">
        <f t="shared" si="11"/>
        <v>0</v>
      </c>
      <c r="AA17" s="6"/>
      <c r="AB17" s="167">
        <f t="shared" si="12"/>
        <v>0</v>
      </c>
      <c r="AC17" s="167"/>
      <c r="AD17" s="167">
        <f t="shared" si="13"/>
        <v>0</v>
      </c>
      <c r="AE17" s="167"/>
      <c r="AF17" s="167">
        <f t="shared" si="14"/>
        <v>0</v>
      </c>
      <c r="AG17" s="167"/>
      <c r="AH17" s="167">
        <f t="shared" si="15"/>
        <v>0</v>
      </c>
      <c r="AI17" s="167"/>
      <c r="AJ17" s="167">
        <f t="shared" si="16"/>
        <v>0</v>
      </c>
      <c r="AK17" s="167"/>
      <c r="AL17" s="167">
        <f t="shared" si="17"/>
        <v>0</v>
      </c>
      <c r="AM17" s="167"/>
      <c r="AN17" s="167">
        <f t="shared" si="18"/>
        <v>0</v>
      </c>
      <c r="AO17" s="167"/>
      <c r="AP17" s="178">
        <f t="shared" si="19"/>
        <v>0</v>
      </c>
      <c r="AQ17" s="167"/>
      <c r="AR17" s="167">
        <f t="shared" si="20"/>
        <v>0</v>
      </c>
      <c r="AS17" s="167"/>
      <c r="AT17" s="167">
        <f t="shared" si="21"/>
        <v>0</v>
      </c>
      <c r="AU17" s="177"/>
      <c r="AV17" s="177">
        <f t="shared" si="22"/>
        <v>0</v>
      </c>
      <c r="AW17" s="185"/>
      <c r="AX17" s="188">
        <f t="shared" si="23"/>
        <v>0</v>
      </c>
      <c r="AY17" s="185"/>
      <c r="AZ17" s="185">
        <f t="shared" si="24"/>
        <v>0</v>
      </c>
      <c r="BA17" s="185"/>
      <c r="BB17" s="185">
        <f t="shared" si="25"/>
        <v>0</v>
      </c>
      <c r="BC17" s="185"/>
      <c r="BD17" s="188">
        <f t="shared" si="26"/>
        <v>0</v>
      </c>
      <c r="BE17" s="185"/>
      <c r="BF17" s="188">
        <f t="shared" si="27"/>
        <v>0</v>
      </c>
      <c r="BG17" s="188"/>
      <c r="BH17" s="188">
        <f t="shared" si="28"/>
        <v>0</v>
      </c>
      <c r="BI17" s="185"/>
      <c r="BJ17" s="185">
        <f t="shared" si="29"/>
        <v>0</v>
      </c>
      <c r="BK17" s="189"/>
      <c r="BL17" s="189">
        <f t="shared" si="30"/>
        <v>0</v>
      </c>
      <c r="BM17" s="189"/>
      <c r="BN17" s="189">
        <f t="shared" si="31"/>
        <v>0</v>
      </c>
      <c r="BO17" s="189"/>
      <c r="BP17" s="189">
        <f t="shared" si="32"/>
        <v>0</v>
      </c>
      <c r="BQ17" s="189"/>
      <c r="BR17" s="189">
        <f t="shared" si="33"/>
        <v>0</v>
      </c>
      <c r="BS17" s="189">
        <f t="shared" si="0"/>
        <v>0</v>
      </c>
      <c r="BT17" s="189">
        <f t="shared" si="34"/>
        <v>0</v>
      </c>
    </row>
    <row r="18" spans="1:72" ht="15">
      <c r="A18" s="87">
        <v>6</v>
      </c>
      <c r="B18" s="213" t="s">
        <v>302</v>
      </c>
      <c r="C18" s="253" t="s">
        <v>9</v>
      </c>
      <c r="D18" s="252">
        <v>650</v>
      </c>
      <c r="E18" s="53"/>
      <c r="F18" s="167">
        <f t="shared" si="1"/>
        <v>0</v>
      </c>
      <c r="G18" s="6"/>
      <c r="H18" s="167">
        <f t="shared" si="2"/>
        <v>0</v>
      </c>
      <c r="I18" s="177"/>
      <c r="J18" s="167">
        <f t="shared" si="3"/>
        <v>0</v>
      </c>
      <c r="K18" s="167"/>
      <c r="L18" s="167">
        <f t="shared" si="4"/>
        <v>0</v>
      </c>
      <c r="M18" s="167"/>
      <c r="N18" s="167">
        <f t="shared" si="5"/>
        <v>0</v>
      </c>
      <c r="O18" s="167"/>
      <c r="P18" s="167">
        <f t="shared" si="6"/>
        <v>0</v>
      </c>
      <c r="Q18" s="167"/>
      <c r="R18" s="167">
        <f t="shared" si="7"/>
        <v>0</v>
      </c>
      <c r="S18" s="167"/>
      <c r="T18" s="167">
        <f t="shared" si="8"/>
        <v>0</v>
      </c>
      <c r="U18" s="167"/>
      <c r="V18" s="167">
        <f t="shared" si="9"/>
        <v>0</v>
      </c>
      <c r="W18" s="167"/>
      <c r="X18" s="167">
        <f t="shared" si="10"/>
        <v>0</v>
      </c>
      <c r="Y18" s="167"/>
      <c r="Z18" s="218">
        <f t="shared" si="11"/>
        <v>0</v>
      </c>
      <c r="AA18" s="167"/>
      <c r="AB18" s="167">
        <f t="shared" si="12"/>
        <v>0</v>
      </c>
      <c r="AC18" s="167"/>
      <c r="AD18" s="167">
        <f t="shared" si="13"/>
        <v>0</v>
      </c>
      <c r="AE18" s="167"/>
      <c r="AF18" s="167">
        <f t="shared" si="14"/>
        <v>0</v>
      </c>
      <c r="AG18" s="167"/>
      <c r="AH18" s="167">
        <f t="shared" si="15"/>
        <v>0</v>
      </c>
      <c r="AI18" s="167"/>
      <c r="AJ18" s="167">
        <f t="shared" si="16"/>
        <v>0</v>
      </c>
      <c r="AK18" s="167"/>
      <c r="AL18" s="167">
        <f t="shared" si="17"/>
        <v>0</v>
      </c>
      <c r="AM18" s="167"/>
      <c r="AN18" s="167">
        <f t="shared" si="18"/>
        <v>0</v>
      </c>
      <c r="AO18" s="167"/>
      <c r="AP18" s="178">
        <f t="shared" si="19"/>
        <v>0</v>
      </c>
      <c r="AQ18" s="666">
        <f>50*0</f>
        <v>0</v>
      </c>
      <c r="AR18" s="167">
        <f t="shared" si="20"/>
        <v>0</v>
      </c>
      <c r="AS18" s="167"/>
      <c r="AT18" s="167">
        <f t="shared" si="21"/>
        <v>0</v>
      </c>
      <c r="AU18" s="177">
        <v>50</v>
      </c>
      <c r="AV18" s="177">
        <f t="shared" si="22"/>
        <v>32500</v>
      </c>
      <c r="AW18" s="185"/>
      <c r="AX18" s="188">
        <f t="shared" si="23"/>
        <v>0</v>
      </c>
      <c r="AY18" s="185"/>
      <c r="AZ18" s="185">
        <f t="shared" si="24"/>
        <v>0</v>
      </c>
      <c r="BA18" s="185"/>
      <c r="BB18" s="185">
        <f t="shared" si="25"/>
        <v>0</v>
      </c>
      <c r="BC18" s="185"/>
      <c r="BD18" s="188">
        <f t="shared" si="26"/>
        <v>0</v>
      </c>
      <c r="BE18" s="185"/>
      <c r="BF18" s="188">
        <f t="shared" si="27"/>
        <v>0</v>
      </c>
      <c r="BG18" s="188"/>
      <c r="BH18" s="188">
        <f t="shared" si="28"/>
        <v>0</v>
      </c>
      <c r="BI18" s="185"/>
      <c r="BJ18" s="185">
        <f t="shared" si="29"/>
        <v>0</v>
      </c>
      <c r="BK18" s="189"/>
      <c r="BL18" s="189">
        <f t="shared" si="30"/>
        <v>0</v>
      </c>
      <c r="BM18" s="189"/>
      <c r="BN18" s="189">
        <f t="shared" si="31"/>
        <v>0</v>
      </c>
      <c r="BO18" s="189"/>
      <c r="BP18" s="189">
        <f t="shared" si="32"/>
        <v>0</v>
      </c>
      <c r="BQ18" s="189"/>
      <c r="BR18" s="189">
        <f t="shared" si="33"/>
        <v>0</v>
      </c>
      <c r="BS18" s="189">
        <f t="shared" si="0"/>
        <v>50</v>
      </c>
      <c r="BT18" s="189">
        <f t="shared" si="34"/>
        <v>32500</v>
      </c>
    </row>
    <row r="19" spans="1:72" ht="15">
      <c r="A19" s="87">
        <v>7</v>
      </c>
      <c r="B19" s="92" t="s">
        <v>14</v>
      </c>
      <c r="C19" s="253" t="s">
        <v>9</v>
      </c>
      <c r="D19" s="252">
        <v>750</v>
      </c>
      <c r="E19" s="177"/>
      <c r="F19" s="167">
        <f t="shared" si="1"/>
        <v>0</v>
      </c>
      <c r="G19" s="167"/>
      <c r="H19" s="167">
        <f t="shared" si="2"/>
        <v>0</v>
      </c>
      <c r="I19" s="177"/>
      <c r="J19" s="167">
        <f t="shared" si="3"/>
        <v>0</v>
      </c>
      <c r="K19" s="167"/>
      <c r="L19" s="167">
        <f t="shared" si="4"/>
        <v>0</v>
      </c>
      <c r="M19" s="167"/>
      <c r="N19" s="167">
        <f t="shared" si="5"/>
        <v>0</v>
      </c>
      <c r="O19" s="167"/>
      <c r="P19" s="167">
        <f t="shared" si="6"/>
        <v>0</v>
      </c>
      <c r="Q19" s="167"/>
      <c r="R19" s="167">
        <f t="shared" si="7"/>
        <v>0</v>
      </c>
      <c r="S19" s="167"/>
      <c r="T19" s="167">
        <f t="shared" si="8"/>
        <v>0</v>
      </c>
      <c r="U19" s="167"/>
      <c r="V19" s="167">
        <f t="shared" si="9"/>
        <v>0</v>
      </c>
      <c r="W19" s="6"/>
      <c r="X19" s="167">
        <f t="shared" si="10"/>
        <v>0</v>
      </c>
      <c r="Y19" s="167"/>
      <c r="Z19" s="218">
        <f t="shared" si="11"/>
        <v>0</v>
      </c>
      <c r="AA19" s="167"/>
      <c r="AB19" s="167">
        <f t="shared" si="12"/>
        <v>0</v>
      </c>
      <c r="AC19" s="167"/>
      <c r="AD19" s="167">
        <f t="shared" si="13"/>
        <v>0</v>
      </c>
      <c r="AE19" s="167"/>
      <c r="AF19" s="167">
        <f t="shared" si="14"/>
        <v>0</v>
      </c>
      <c r="AG19" s="167"/>
      <c r="AH19" s="167">
        <f t="shared" si="15"/>
        <v>0</v>
      </c>
      <c r="AI19" s="167"/>
      <c r="AJ19" s="167">
        <f t="shared" si="16"/>
        <v>0</v>
      </c>
      <c r="AK19" s="167"/>
      <c r="AL19" s="167">
        <f t="shared" si="17"/>
        <v>0</v>
      </c>
      <c r="AM19" s="167"/>
      <c r="AN19" s="167">
        <f t="shared" si="18"/>
        <v>0</v>
      </c>
      <c r="AO19" s="167"/>
      <c r="AP19" s="178">
        <f t="shared" si="19"/>
        <v>0</v>
      </c>
      <c r="AQ19" s="167"/>
      <c r="AR19" s="167">
        <f t="shared" si="20"/>
        <v>0</v>
      </c>
      <c r="AS19" s="167"/>
      <c r="AT19" s="167">
        <f t="shared" si="21"/>
        <v>0</v>
      </c>
      <c r="AU19" s="177">
        <v>5</v>
      </c>
      <c r="AV19" s="177">
        <f t="shared" si="22"/>
        <v>3750</v>
      </c>
      <c r="AW19" s="185"/>
      <c r="AX19" s="188">
        <f t="shared" si="23"/>
        <v>0</v>
      </c>
      <c r="AY19" s="185"/>
      <c r="AZ19" s="185">
        <f t="shared" si="24"/>
        <v>0</v>
      </c>
      <c r="BA19" s="185"/>
      <c r="BB19" s="185">
        <f t="shared" si="25"/>
        <v>0</v>
      </c>
      <c r="BC19" s="185"/>
      <c r="BD19" s="188">
        <f t="shared" si="26"/>
        <v>0</v>
      </c>
      <c r="BE19" s="185"/>
      <c r="BF19" s="188">
        <f t="shared" si="27"/>
        <v>0</v>
      </c>
      <c r="BG19" s="188"/>
      <c r="BH19" s="188">
        <f t="shared" si="28"/>
        <v>0</v>
      </c>
      <c r="BI19" s="185"/>
      <c r="BJ19" s="185">
        <f t="shared" si="29"/>
        <v>0</v>
      </c>
      <c r="BK19" s="189"/>
      <c r="BL19" s="189">
        <f t="shared" si="30"/>
        <v>0</v>
      </c>
      <c r="BM19" s="189"/>
      <c r="BN19" s="189">
        <f t="shared" si="31"/>
        <v>0</v>
      </c>
      <c r="BO19" s="189"/>
      <c r="BP19" s="189">
        <f t="shared" si="32"/>
        <v>0</v>
      </c>
      <c r="BQ19" s="189"/>
      <c r="BR19" s="189">
        <f t="shared" si="33"/>
        <v>0</v>
      </c>
      <c r="BS19" s="189">
        <f t="shared" si="0"/>
        <v>5</v>
      </c>
      <c r="BT19" s="189">
        <f t="shared" si="34"/>
        <v>3750</v>
      </c>
    </row>
    <row r="20" spans="1:72" ht="15">
      <c r="A20" s="87">
        <v>8</v>
      </c>
      <c r="B20" s="92" t="s">
        <v>15</v>
      </c>
      <c r="C20" s="253" t="s">
        <v>9</v>
      </c>
      <c r="D20" s="252">
        <v>920</v>
      </c>
      <c r="E20" s="177"/>
      <c r="F20" s="167">
        <f t="shared" si="1"/>
        <v>0</v>
      </c>
      <c r="G20" s="167"/>
      <c r="H20" s="167">
        <f t="shared" si="2"/>
        <v>0</v>
      </c>
      <c r="I20" s="167"/>
      <c r="J20" s="167">
        <f t="shared" si="3"/>
        <v>0</v>
      </c>
      <c r="K20" s="167"/>
      <c r="L20" s="167">
        <f t="shared" si="4"/>
        <v>0</v>
      </c>
      <c r="M20" s="167"/>
      <c r="N20" s="167">
        <f t="shared" si="5"/>
        <v>0</v>
      </c>
      <c r="O20" s="167"/>
      <c r="P20" s="167">
        <f t="shared" si="6"/>
        <v>0</v>
      </c>
      <c r="Q20" s="167"/>
      <c r="R20" s="167">
        <f t="shared" si="7"/>
        <v>0</v>
      </c>
      <c r="S20" s="167"/>
      <c r="T20" s="167">
        <f t="shared" si="8"/>
        <v>0</v>
      </c>
      <c r="U20" s="167"/>
      <c r="V20" s="167">
        <f t="shared" si="9"/>
        <v>0</v>
      </c>
      <c r="W20" s="6"/>
      <c r="X20" s="167">
        <f t="shared" si="10"/>
        <v>0</v>
      </c>
      <c r="Y20" s="167"/>
      <c r="Z20" s="218">
        <f t="shared" si="11"/>
        <v>0</v>
      </c>
      <c r="AA20" s="167"/>
      <c r="AB20" s="167">
        <f t="shared" si="12"/>
        <v>0</v>
      </c>
      <c r="AC20" s="167"/>
      <c r="AD20" s="167">
        <f t="shared" si="13"/>
        <v>0</v>
      </c>
      <c r="AE20" s="167"/>
      <c r="AF20" s="167">
        <f t="shared" si="14"/>
        <v>0</v>
      </c>
      <c r="AG20" s="167"/>
      <c r="AH20" s="167">
        <f t="shared" si="15"/>
        <v>0</v>
      </c>
      <c r="AI20" s="167"/>
      <c r="AJ20" s="167">
        <f t="shared" si="16"/>
        <v>0</v>
      </c>
      <c r="AK20" s="167"/>
      <c r="AL20" s="167">
        <f t="shared" si="17"/>
        <v>0</v>
      </c>
      <c r="AM20" s="167"/>
      <c r="AN20" s="167">
        <f t="shared" si="18"/>
        <v>0</v>
      </c>
      <c r="AO20" s="167"/>
      <c r="AP20" s="178">
        <f t="shared" si="19"/>
        <v>0</v>
      </c>
      <c r="AQ20" s="167"/>
      <c r="AR20" s="167">
        <f t="shared" si="20"/>
        <v>0</v>
      </c>
      <c r="AS20" s="167"/>
      <c r="AT20" s="167">
        <f t="shared" si="21"/>
        <v>0</v>
      </c>
      <c r="AU20" s="177"/>
      <c r="AV20" s="177">
        <f t="shared" si="22"/>
        <v>0</v>
      </c>
      <c r="AW20" s="185"/>
      <c r="AX20" s="188">
        <f t="shared" si="23"/>
        <v>0</v>
      </c>
      <c r="AY20" s="185"/>
      <c r="AZ20" s="185">
        <f t="shared" si="24"/>
        <v>0</v>
      </c>
      <c r="BA20" s="185"/>
      <c r="BB20" s="185">
        <f t="shared" si="25"/>
        <v>0</v>
      </c>
      <c r="BC20" s="185"/>
      <c r="BD20" s="188">
        <f t="shared" si="26"/>
        <v>0</v>
      </c>
      <c r="BE20" s="185"/>
      <c r="BF20" s="188">
        <f t="shared" si="27"/>
        <v>0</v>
      </c>
      <c r="BG20" s="188"/>
      <c r="BH20" s="188">
        <f t="shared" si="28"/>
        <v>0</v>
      </c>
      <c r="BI20" s="185"/>
      <c r="BJ20" s="185">
        <f t="shared" si="29"/>
        <v>0</v>
      </c>
      <c r="BK20" s="189"/>
      <c r="BL20" s="189">
        <f t="shared" si="30"/>
        <v>0</v>
      </c>
      <c r="BM20" s="189"/>
      <c r="BN20" s="189">
        <f t="shared" si="31"/>
        <v>0</v>
      </c>
      <c r="BO20" s="189"/>
      <c r="BP20" s="189">
        <f t="shared" si="32"/>
        <v>0</v>
      </c>
      <c r="BQ20" s="189"/>
      <c r="BR20" s="189">
        <f t="shared" si="33"/>
        <v>0</v>
      </c>
      <c r="BS20" s="189">
        <f t="shared" si="0"/>
        <v>0</v>
      </c>
      <c r="BT20" s="189">
        <f t="shared" si="34"/>
        <v>0</v>
      </c>
    </row>
    <row r="21" spans="1:72" ht="15">
      <c r="A21" s="87">
        <v>9</v>
      </c>
      <c r="B21" s="92" t="s">
        <v>77</v>
      </c>
      <c r="C21" s="253" t="s">
        <v>9</v>
      </c>
      <c r="D21" s="252">
        <v>1050</v>
      </c>
      <c r="E21" s="177"/>
      <c r="F21" s="167">
        <f t="shared" si="1"/>
        <v>0</v>
      </c>
      <c r="G21" s="167"/>
      <c r="H21" s="167">
        <f t="shared" si="2"/>
        <v>0</v>
      </c>
      <c r="I21" s="167"/>
      <c r="J21" s="167">
        <f t="shared" si="3"/>
        <v>0</v>
      </c>
      <c r="K21" s="167"/>
      <c r="L21" s="167">
        <f t="shared" si="4"/>
        <v>0</v>
      </c>
      <c r="M21" s="167"/>
      <c r="N21" s="167">
        <f t="shared" si="5"/>
        <v>0</v>
      </c>
      <c r="O21" s="167"/>
      <c r="P21" s="167">
        <f t="shared" si="6"/>
        <v>0</v>
      </c>
      <c r="Q21" s="167"/>
      <c r="R21" s="167">
        <f t="shared" si="7"/>
        <v>0</v>
      </c>
      <c r="S21" s="167"/>
      <c r="T21" s="167">
        <f t="shared" si="8"/>
        <v>0</v>
      </c>
      <c r="U21" s="167"/>
      <c r="V21" s="167">
        <f t="shared" si="9"/>
        <v>0</v>
      </c>
      <c r="W21" s="6"/>
      <c r="X21" s="167">
        <f t="shared" si="10"/>
        <v>0</v>
      </c>
      <c r="Y21" s="167"/>
      <c r="Z21" s="218">
        <f t="shared" si="11"/>
        <v>0</v>
      </c>
      <c r="AA21" s="167"/>
      <c r="AB21" s="167">
        <f t="shared" si="12"/>
        <v>0</v>
      </c>
      <c r="AC21" s="167"/>
      <c r="AD21" s="167">
        <f t="shared" si="13"/>
        <v>0</v>
      </c>
      <c r="AE21" s="167"/>
      <c r="AF21" s="167">
        <f t="shared" si="14"/>
        <v>0</v>
      </c>
      <c r="AG21" s="167"/>
      <c r="AH21" s="167">
        <f t="shared" si="15"/>
        <v>0</v>
      </c>
      <c r="AI21" s="167"/>
      <c r="AJ21" s="167">
        <f t="shared" si="16"/>
        <v>0</v>
      </c>
      <c r="AK21" s="167"/>
      <c r="AL21" s="167">
        <f t="shared" si="17"/>
        <v>0</v>
      </c>
      <c r="AM21" s="167"/>
      <c r="AN21" s="167">
        <f t="shared" si="18"/>
        <v>0</v>
      </c>
      <c r="AO21" s="167"/>
      <c r="AP21" s="178">
        <f t="shared" si="19"/>
        <v>0</v>
      </c>
      <c r="AQ21" s="167"/>
      <c r="AR21" s="167">
        <f t="shared" si="20"/>
        <v>0</v>
      </c>
      <c r="AS21" s="167"/>
      <c r="AT21" s="167">
        <f t="shared" si="21"/>
        <v>0</v>
      </c>
      <c r="AU21" s="177"/>
      <c r="AV21" s="177">
        <f t="shared" si="22"/>
        <v>0</v>
      </c>
      <c r="AW21" s="185"/>
      <c r="AX21" s="188">
        <f t="shared" si="23"/>
        <v>0</v>
      </c>
      <c r="AY21" s="185"/>
      <c r="AZ21" s="185">
        <f t="shared" si="24"/>
        <v>0</v>
      </c>
      <c r="BA21" s="185"/>
      <c r="BB21" s="185">
        <f t="shared" si="25"/>
        <v>0</v>
      </c>
      <c r="BC21" s="185"/>
      <c r="BD21" s="188">
        <f t="shared" si="26"/>
        <v>0</v>
      </c>
      <c r="BE21" s="185"/>
      <c r="BF21" s="188">
        <f t="shared" si="27"/>
        <v>0</v>
      </c>
      <c r="BG21" s="188"/>
      <c r="BH21" s="188">
        <f t="shared" si="28"/>
        <v>0</v>
      </c>
      <c r="BI21" s="185"/>
      <c r="BJ21" s="185">
        <f t="shared" si="29"/>
        <v>0</v>
      </c>
      <c r="BK21" s="189"/>
      <c r="BL21" s="189">
        <f t="shared" si="30"/>
        <v>0</v>
      </c>
      <c r="BM21" s="189"/>
      <c r="BN21" s="189">
        <f t="shared" si="31"/>
        <v>0</v>
      </c>
      <c r="BO21" s="189"/>
      <c r="BP21" s="189">
        <f t="shared" si="32"/>
        <v>0</v>
      </c>
      <c r="BQ21" s="189"/>
      <c r="BR21" s="189">
        <f t="shared" si="33"/>
        <v>0</v>
      </c>
      <c r="BS21" s="189">
        <f t="shared" si="0"/>
        <v>0</v>
      </c>
      <c r="BT21" s="189">
        <f t="shared" si="34"/>
        <v>0</v>
      </c>
    </row>
    <row r="22" spans="1:72" ht="15">
      <c r="A22" s="87">
        <v>10</v>
      </c>
      <c r="B22" s="92" t="s">
        <v>16</v>
      </c>
      <c r="C22" s="253"/>
      <c r="D22" s="252"/>
      <c r="E22" s="177"/>
      <c r="F22" s="167">
        <f t="shared" si="1"/>
        <v>0</v>
      </c>
      <c r="G22" s="167"/>
      <c r="H22" s="167">
        <f t="shared" si="2"/>
        <v>0</v>
      </c>
      <c r="I22" s="167"/>
      <c r="J22" s="167">
        <f t="shared" si="3"/>
        <v>0</v>
      </c>
      <c r="K22" s="167"/>
      <c r="L22" s="167">
        <f t="shared" si="4"/>
        <v>0</v>
      </c>
      <c r="M22" s="167"/>
      <c r="N22" s="167">
        <f t="shared" si="5"/>
        <v>0</v>
      </c>
      <c r="O22" s="167"/>
      <c r="P22" s="167">
        <f t="shared" si="6"/>
        <v>0</v>
      </c>
      <c r="Q22" s="167"/>
      <c r="R22" s="167">
        <f t="shared" si="7"/>
        <v>0</v>
      </c>
      <c r="S22" s="167"/>
      <c r="T22" s="167">
        <f t="shared" si="8"/>
        <v>0</v>
      </c>
      <c r="U22" s="167"/>
      <c r="V22" s="167">
        <f t="shared" si="9"/>
        <v>0</v>
      </c>
      <c r="W22" s="6"/>
      <c r="X22" s="167">
        <f t="shared" si="10"/>
        <v>0</v>
      </c>
      <c r="Y22" s="167"/>
      <c r="Z22" s="218">
        <f t="shared" si="11"/>
        <v>0</v>
      </c>
      <c r="AA22" s="167"/>
      <c r="AB22" s="167">
        <f t="shared" si="12"/>
        <v>0</v>
      </c>
      <c r="AC22" s="167"/>
      <c r="AD22" s="167">
        <f t="shared" si="13"/>
        <v>0</v>
      </c>
      <c r="AE22" s="167"/>
      <c r="AF22" s="167">
        <f t="shared" si="14"/>
        <v>0</v>
      </c>
      <c r="AG22" s="167"/>
      <c r="AH22" s="167">
        <f t="shared" si="15"/>
        <v>0</v>
      </c>
      <c r="AI22" s="167"/>
      <c r="AJ22" s="167">
        <f t="shared" si="16"/>
        <v>0</v>
      </c>
      <c r="AK22" s="167"/>
      <c r="AL22" s="167">
        <f t="shared" si="17"/>
        <v>0</v>
      </c>
      <c r="AM22" s="167"/>
      <c r="AN22" s="167">
        <f t="shared" si="18"/>
        <v>0</v>
      </c>
      <c r="AO22" s="167"/>
      <c r="AP22" s="178">
        <f t="shared" si="19"/>
        <v>0</v>
      </c>
      <c r="AQ22" s="167"/>
      <c r="AR22" s="167">
        <f t="shared" si="20"/>
        <v>0</v>
      </c>
      <c r="AS22" s="167"/>
      <c r="AT22" s="167">
        <f t="shared" si="21"/>
        <v>0</v>
      </c>
      <c r="AU22" s="177"/>
      <c r="AV22" s="177">
        <f t="shared" si="22"/>
        <v>0</v>
      </c>
      <c r="AW22" s="185"/>
      <c r="AX22" s="188">
        <f t="shared" si="23"/>
        <v>0</v>
      </c>
      <c r="AY22" s="185"/>
      <c r="AZ22" s="185">
        <f t="shared" si="24"/>
        <v>0</v>
      </c>
      <c r="BA22" s="185"/>
      <c r="BB22" s="185">
        <f t="shared" si="25"/>
        <v>0</v>
      </c>
      <c r="BC22" s="185"/>
      <c r="BD22" s="188">
        <f t="shared" si="26"/>
        <v>0</v>
      </c>
      <c r="BE22" s="185"/>
      <c r="BF22" s="188">
        <f t="shared" si="27"/>
        <v>0</v>
      </c>
      <c r="BG22" s="188"/>
      <c r="BH22" s="188">
        <f t="shared" si="28"/>
        <v>0</v>
      </c>
      <c r="BI22" s="185"/>
      <c r="BJ22" s="185">
        <f t="shared" si="29"/>
        <v>0</v>
      </c>
      <c r="BK22" s="189"/>
      <c r="BL22" s="189">
        <f t="shared" si="30"/>
        <v>0</v>
      </c>
      <c r="BM22" s="189"/>
      <c r="BN22" s="189">
        <f t="shared" si="31"/>
        <v>0</v>
      </c>
      <c r="BO22" s="189"/>
      <c r="BP22" s="189">
        <f t="shared" si="32"/>
        <v>0</v>
      </c>
      <c r="BQ22" s="189"/>
      <c r="BR22" s="189">
        <f t="shared" si="33"/>
        <v>0</v>
      </c>
      <c r="BS22" s="189">
        <f t="shared" si="0"/>
        <v>0</v>
      </c>
      <c r="BT22" s="189">
        <f t="shared" si="34"/>
        <v>0</v>
      </c>
    </row>
    <row r="23" spans="1:72" ht="15">
      <c r="A23" s="87">
        <v>11</v>
      </c>
      <c r="B23" s="92" t="s">
        <v>8</v>
      </c>
      <c r="C23" s="253" t="s">
        <v>17</v>
      </c>
      <c r="D23" s="252">
        <v>250</v>
      </c>
      <c r="E23" s="177"/>
      <c r="F23" s="167">
        <f t="shared" si="1"/>
        <v>0</v>
      </c>
      <c r="G23" s="167"/>
      <c r="H23" s="167">
        <f t="shared" si="2"/>
        <v>0</v>
      </c>
      <c r="I23" s="167"/>
      <c r="J23" s="167">
        <f t="shared" si="3"/>
        <v>0</v>
      </c>
      <c r="K23" s="167"/>
      <c r="L23" s="167">
        <f t="shared" si="4"/>
        <v>0</v>
      </c>
      <c r="M23" s="167"/>
      <c r="N23" s="167">
        <f t="shared" si="5"/>
        <v>0</v>
      </c>
      <c r="O23" s="167"/>
      <c r="P23" s="167">
        <f t="shared" si="6"/>
        <v>0</v>
      </c>
      <c r="Q23" s="167"/>
      <c r="R23" s="167">
        <f t="shared" si="7"/>
        <v>0</v>
      </c>
      <c r="S23" s="167"/>
      <c r="T23" s="167">
        <f t="shared" si="8"/>
        <v>0</v>
      </c>
      <c r="U23" s="167"/>
      <c r="V23" s="167">
        <f t="shared" si="9"/>
        <v>0</v>
      </c>
      <c r="W23" s="167"/>
      <c r="X23" s="167">
        <f t="shared" si="10"/>
        <v>0</v>
      </c>
      <c r="Y23" s="167"/>
      <c r="Z23" s="218">
        <f t="shared" si="11"/>
        <v>0</v>
      </c>
      <c r="AA23" s="167"/>
      <c r="AB23" s="167">
        <f t="shared" si="12"/>
        <v>0</v>
      </c>
      <c r="AC23" s="167"/>
      <c r="AD23" s="167">
        <f t="shared" si="13"/>
        <v>0</v>
      </c>
      <c r="AE23" s="167"/>
      <c r="AF23" s="167">
        <f t="shared" si="14"/>
        <v>0</v>
      </c>
      <c r="AG23" s="167"/>
      <c r="AH23" s="167">
        <f t="shared" si="15"/>
        <v>0</v>
      </c>
      <c r="AI23" s="167"/>
      <c r="AJ23" s="167">
        <f t="shared" si="16"/>
        <v>0</v>
      </c>
      <c r="AK23" s="167"/>
      <c r="AL23" s="167">
        <f t="shared" si="17"/>
        <v>0</v>
      </c>
      <c r="AM23" s="167"/>
      <c r="AN23" s="167">
        <f t="shared" si="18"/>
        <v>0</v>
      </c>
      <c r="AO23" s="167"/>
      <c r="AP23" s="178">
        <f t="shared" si="19"/>
        <v>0</v>
      </c>
      <c r="AQ23" s="167"/>
      <c r="AR23" s="167">
        <f t="shared" si="20"/>
        <v>0</v>
      </c>
      <c r="AS23" s="167"/>
      <c r="AT23" s="167">
        <f t="shared" si="21"/>
        <v>0</v>
      </c>
      <c r="AU23" s="177"/>
      <c r="AV23" s="177">
        <f t="shared" si="22"/>
        <v>0</v>
      </c>
      <c r="AW23" s="185"/>
      <c r="AX23" s="188">
        <f t="shared" si="23"/>
        <v>0</v>
      </c>
      <c r="AY23" s="185"/>
      <c r="AZ23" s="185">
        <f t="shared" si="24"/>
        <v>0</v>
      </c>
      <c r="BA23" s="185"/>
      <c r="BB23" s="185">
        <f t="shared" si="25"/>
        <v>0</v>
      </c>
      <c r="BC23" s="185"/>
      <c r="BD23" s="188">
        <f t="shared" si="26"/>
        <v>0</v>
      </c>
      <c r="BE23" s="185"/>
      <c r="BF23" s="188">
        <f t="shared" si="27"/>
        <v>0</v>
      </c>
      <c r="BG23" s="188"/>
      <c r="BH23" s="188">
        <f t="shared" si="28"/>
        <v>0</v>
      </c>
      <c r="BI23" s="185"/>
      <c r="BJ23" s="185">
        <f t="shared" si="29"/>
        <v>0</v>
      </c>
      <c r="BK23" s="189"/>
      <c r="BL23" s="189">
        <f t="shared" si="30"/>
        <v>0</v>
      </c>
      <c r="BM23" s="189"/>
      <c r="BN23" s="189">
        <f t="shared" si="31"/>
        <v>0</v>
      </c>
      <c r="BO23" s="189"/>
      <c r="BP23" s="189">
        <f t="shared" si="32"/>
        <v>0</v>
      </c>
      <c r="BQ23" s="189"/>
      <c r="BR23" s="189">
        <f t="shared" si="33"/>
        <v>0</v>
      </c>
      <c r="BS23" s="189">
        <f t="shared" si="0"/>
        <v>0</v>
      </c>
      <c r="BT23" s="189">
        <f t="shared" si="34"/>
        <v>0</v>
      </c>
    </row>
    <row r="24" spans="1:72" ht="15">
      <c r="A24" s="87">
        <v>12</v>
      </c>
      <c r="B24" s="92" t="s">
        <v>10</v>
      </c>
      <c r="C24" s="253" t="s">
        <v>17</v>
      </c>
      <c r="D24" s="252">
        <v>350</v>
      </c>
      <c r="E24" s="177"/>
      <c r="F24" s="167">
        <f t="shared" si="1"/>
        <v>0</v>
      </c>
      <c r="G24" s="167"/>
      <c r="H24" s="167">
        <f t="shared" si="2"/>
        <v>0</v>
      </c>
      <c r="I24" s="167"/>
      <c r="J24" s="167">
        <f t="shared" si="3"/>
        <v>0</v>
      </c>
      <c r="K24" s="167"/>
      <c r="L24" s="167">
        <f t="shared" si="4"/>
        <v>0</v>
      </c>
      <c r="M24" s="167"/>
      <c r="N24" s="167">
        <f t="shared" si="5"/>
        <v>0</v>
      </c>
      <c r="O24" s="167"/>
      <c r="P24" s="167">
        <f t="shared" si="6"/>
        <v>0</v>
      </c>
      <c r="Q24" s="167"/>
      <c r="R24" s="167">
        <f t="shared" si="7"/>
        <v>0</v>
      </c>
      <c r="S24" s="167"/>
      <c r="T24" s="167">
        <f t="shared" si="8"/>
        <v>0</v>
      </c>
      <c r="U24" s="167"/>
      <c r="V24" s="167">
        <f t="shared" si="9"/>
        <v>0</v>
      </c>
      <c r="W24" s="167"/>
      <c r="X24" s="167">
        <f t="shared" si="10"/>
        <v>0</v>
      </c>
      <c r="Y24" s="167"/>
      <c r="Z24" s="218">
        <f t="shared" si="11"/>
        <v>0</v>
      </c>
      <c r="AA24" s="167"/>
      <c r="AB24" s="167">
        <f t="shared" si="12"/>
        <v>0</v>
      </c>
      <c r="AC24" s="167"/>
      <c r="AD24" s="167">
        <f t="shared" si="13"/>
        <v>0</v>
      </c>
      <c r="AE24" s="167"/>
      <c r="AF24" s="167">
        <f t="shared" si="14"/>
        <v>0</v>
      </c>
      <c r="AG24" s="167"/>
      <c r="AH24" s="167">
        <f t="shared" si="15"/>
        <v>0</v>
      </c>
      <c r="AI24" s="167"/>
      <c r="AJ24" s="167">
        <f t="shared" si="16"/>
        <v>0</v>
      </c>
      <c r="AK24" s="167"/>
      <c r="AL24" s="167">
        <f t="shared" si="17"/>
        <v>0</v>
      </c>
      <c r="AM24" s="167"/>
      <c r="AN24" s="167">
        <f t="shared" si="18"/>
        <v>0</v>
      </c>
      <c r="AO24" s="167"/>
      <c r="AP24" s="178">
        <f t="shared" si="19"/>
        <v>0</v>
      </c>
      <c r="AQ24" s="666">
        <f>1*0</f>
        <v>0</v>
      </c>
      <c r="AR24" s="167">
        <f t="shared" si="20"/>
        <v>0</v>
      </c>
      <c r="AS24" s="167"/>
      <c r="AT24" s="167">
        <f t="shared" si="21"/>
        <v>0</v>
      </c>
      <c r="AU24" s="177">
        <v>1</v>
      </c>
      <c r="AV24" s="177">
        <f t="shared" si="22"/>
        <v>350</v>
      </c>
      <c r="AW24" s="185"/>
      <c r="AX24" s="188">
        <f t="shared" si="23"/>
        <v>0</v>
      </c>
      <c r="AY24" s="185"/>
      <c r="AZ24" s="185">
        <f t="shared" si="24"/>
        <v>0</v>
      </c>
      <c r="BA24" s="185"/>
      <c r="BB24" s="185">
        <f t="shared" si="25"/>
        <v>0</v>
      </c>
      <c r="BC24" s="185"/>
      <c r="BD24" s="188">
        <f t="shared" si="26"/>
        <v>0</v>
      </c>
      <c r="BE24" s="185"/>
      <c r="BF24" s="188">
        <f t="shared" si="27"/>
        <v>0</v>
      </c>
      <c r="BG24" s="188"/>
      <c r="BH24" s="188">
        <f t="shared" si="28"/>
        <v>0</v>
      </c>
      <c r="BI24" s="185"/>
      <c r="BJ24" s="185">
        <f t="shared" si="29"/>
        <v>0</v>
      </c>
      <c r="BK24" s="189"/>
      <c r="BL24" s="189">
        <f t="shared" si="30"/>
        <v>0</v>
      </c>
      <c r="BM24" s="189"/>
      <c r="BN24" s="189">
        <f t="shared" si="31"/>
        <v>0</v>
      </c>
      <c r="BO24" s="189"/>
      <c r="BP24" s="189">
        <f t="shared" si="32"/>
        <v>0</v>
      </c>
      <c r="BQ24" s="189"/>
      <c r="BR24" s="189">
        <f t="shared" si="33"/>
        <v>0</v>
      </c>
      <c r="BS24" s="189">
        <f t="shared" si="0"/>
        <v>1</v>
      </c>
      <c r="BT24" s="189">
        <f t="shared" si="34"/>
        <v>350</v>
      </c>
    </row>
    <row r="25" spans="1:72" ht="15">
      <c r="A25" s="87">
        <v>13</v>
      </c>
      <c r="B25" s="92" t="s">
        <v>11</v>
      </c>
      <c r="C25" s="253" t="s">
        <v>17</v>
      </c>
      <c r="D25" s="252">
        <v>600</v>
      </c>
      <c r="E25" s="177"/>
      <c r="F25" s="167">
        <f t="shared" si="1"/>
        <v>0</v>
      </c>
      <c r="G25" s="167"/>
      <c r="H25" s="167">
        <f t="shared" si="2"/>
        <v>0</v>
      </c>
      <c r="I25" s="167"/>
      <c r="J25" s="167">
        <f t="shared" si="3"/>
        <v>0</v>
      </c>
      <c r="K25" s="167"/>
      <c r="L25" s="167">
        <f t="shared" si="4"/>
        <v>0</v>
      </c>
      <c r="M25" s="167"/>
      <c r="N25" s="167">
        <f t="shared" si="5"/>
        <v>0</v>
      </c>
      <c r="O25" s="167"/>
      <c r="P25" s="167">
        <f t="shared" si="6"/>
        <v>0</v>
      </c>
      <c r="Q25" s="167"/>
      <c r="R25" s="167">
        <f t="shared" si="7"/>
        <v>0</v>
      </c>
      <c r="S25" s="167"/>
      <c r="T25" s="167">
        <f t="shared" si="8"/>
        <v>0</v>
      </c>
      <c r="U25" s="167"/>
      <c r="V25" s="167">
        <f t="shared" si="9"/>
        <v>0</v>
      </c>
      <c r="W25" s="167"/>
      <c r="X25" s="167">
        <f t="shared" si="10"/>
        <v>0</v>
      </c>
      <c r="Y25" s="167"/>
      <c r="Z25" s="218">
        <f t="shared" si="11"/>
        <v>0</v>
      </c>
      <c r="AA25" s="167"/>
      <c r="AB25" s="167">
        <f t="shared" si="12"/>
        <v>0</v>
      </c>
      <c r="AC25" s="167"/>
      <c r="AD25" s="167">
        <f t="shared" si="13"/>
        <v>0</v>
      </c>
      <c r="AE25" s="167"/>
      <c r="AF25" s="167">
        <f t="shared" si="14"/>
        <v>0</v>
      </c>
      <c r="AG25" s="167"/>
      <c r="AH25" s="167">
        <f t="shared" si="15"/>
        <v>0</v>
      </c>
      <c r="AI25" s="167"/>
      <c r="AJ25" s="167">
        <f t="shared" si="16"/>
        <v>0</v>
      </c>
      <c r="AK25" s="167"/>
      <c r="AL25" s="167">
        <f t="shared" si="17"/>
        <v>0</v>
      </c>
      <c r="AM25" s="167"/>
      <c r="AN25" s="167">
        <f t="shared" si="18"/>
        <v>0</v>
      </c>
      <c r="AO25" s="167"/>
      <c r="AP25" s="178">
        <f t="shared" si="19"/>
        <v>0</v>
      </c>
      <c r="AQ25" s="666">
        <f>14*0</f>
        <v>0</v>
      </c>
      <c r="AR25" s="167">
        <f t="shared" si="20"/>
        <v>0</v>
      </c>
      <c r="AS25" s="167"/>
      <c r="AT25" s="167">
        <f t="shared" si="21"/>
        <v>0</v>
      </c>
      <c r="AU25" s="177">
        <v>14</v>
      </c>
      <c r="AV25" s="177">
        <f t="shared" si="22"/>
        <v>8400</v>
      </c>
      <c r="AW25" s="185"/>
      <c r="AX25" s="188">
        <f t="shared" si="23"/>
        <v>0</v>
      </c>
      <c r="AY25" s="185"/>
      <c r="AZ25" s="185">
        <f t="shared" si="24"/>
        <v>0</v>
      </c>
      <c r="BA25" s="185"/>
      <c r="BB25" s="185">
        <f t="shared" si="25"/>
        <v>0</v>
      </c>
      <c r="BC25" s="185"/>
      <c r="BD25" s="188">
        <f t="shared" si="26"/>
        <v>0</v>
      </c>
      <c r="BE25" s="185"/>
      <c r="BF25" s="188">
        <f t="shared" si="27"/>
        <v>0</v>
      </c>
      <c r="BG25" s="188"/>
      <c r="BH25" s="188">
        <f t="shared" si="28"/>
        <v>0</v>
      </c>
      <c r="BI25" s="185"/>
      <c r="BJ25" s="185">
        <f t="shared" si="29"/>
        <v>0</v>
      </c>
      <c r="BK25" s="189"/>
      <c r="BL25" s="189">
        <f t="shared" si="30"/>
        <v>0</v>
      </c>
      <c r="BM25" s="189"/>
      <c r="BN25" s="189">
        <f t="shared" si="31"/>
        <v>0</v>
      </c>
      <c r="BO25" s="189"/>
      <c r="BP25" s="189">
        <f t="shared" si="32"/>
        <v>0</v>
      </c>
      <c r="BQ25" s="189"/>
      <c r="BR25" s="189">
        <f t="shared" si="33"/>
        <v>0</v>
      </c>
      <c r="BS25" s="189">
        <f t="shared" si="0"/>
        <v>14</v>
      </c>
      <c r="BT25" s="189">
        <f t="shared" si="34"/>
        <v>8400</v>
      </c>
    </row>
    <row r="26" spans="1:72" ht="15">
      <c r="A26" s="87">
        <v>14</v>
      </c>
      <c r="B26" s="92" t="s">
        <v>12</v>
      </c>
      <c r="C26" s="253" t="s">
        <v>17</v>
      </c>
      <c r="D26" s="252">
        <v>700</v>
      </c>
      <c r="E26" s="177"/>
      <c r="F26" s="167">
        <f t="shared" si="1"/>
        <v>0</v>
      </c>
      <c r="G26" s="167"/>
      <c r="H26" s="167">
        <f t="shared" si="2"/>
        <v>0</v>
      </c>
      <c r="I26" s="167"/>
      <c r="J26" s="167">
        <f t="shared" si="3"/>
        <v>0</v>
      </c>
      <c r="K26" s="167"/>
      <c r="L26" s="167">
        <f t="shared" si="4"/>
        <v>0</v>
      </c>
      <c r="M26" s="167"/>
      <c r="N26" s="167">
        <f t="shared" si="5"/>
        <v>0</v>
      </c>
      <c r="O26" s="167"/>
      <c r="P26" s="167">
        <f t="shared" si="6"/>
        <v>0</v>
      </c>
      <c r="Q26" s="167"/>
      <c r="R26" s="167">
        <f t="shared" si="7"/>
        <v>0</v>
      </c>
      <c r="S26" s="167"/>
      <c r="T26" s="167">
        <f t="shared" si="8"/>
        <v>0</v>
      </c>
      <c r="U26" s="167"/>
      <c r="V26" s="167">
        <f t="shared" si="9"/>
        <v>0</v>
      </c>
      <c r="W26" s="6"/>
      <c r="X26" s="167">
        <f t="shared" si="10"/>
        <v>0</v>
      </c>
      <c r="Y26" s="167"/>
      <c r="Z26" s="218">
        <f t="shared" si="11"/>
        <v>0</v>
      </c>
      <c r="AA26" s="167"/>
      <c r="AB26" s="167">
        <f t="shared" si="12"/>
        <v>0</v>
      </c>
      <c r="AC26" s="167"/>
      <c r="AD26" s="167">
        <f t="shared" si="13"/>
        <v>0</v>
      </c>
      <c r="AE26" s="167"/>
      <c r="AF26" s="167">
        <f t="shared" si="14"/>
        <v>0</v>
      </c>
      <c r="AG26" s="167"/>
      <c r="AH26" s="167">
        <f t="shared" si="15"/>
        <v>0</v>
      </c>
      <c r="AI26" s="167"/>
      <c r="AJ26" s="167">
        <f t="shared" si="16"/>
        <v>0</v>
      </c>
      <c r="AK26" s="167"/>
      <c r="AL26" s="167">
        <f t="shared" si="17"/>
        <v>0</v>
      </c>
      <c r="AM26" s="167"/>
      <c r="AN26" s="167">
        <f t="shared" si="18"/>
        <v>0</v>
      </c>
      <c r="AO26" s="167"/>
      <c r="AP26" s="178">
        <f t="shared" si="19"/>
        <v>0</v>
      </c>
      <c r="AQ26" s="167"/>
      <c r="AR26" s="167">
        <f t="shared" si="20"/>
        <v>0</v>
      </c>
      <c r="AS26" s="167"/>
      <c r="AT26" s="167">
        <f t="shared" si="21"/>
        <v>0</v>
      </c>
      <c r="AU26" s="177"/>
      <c r="AV26" s="177">
        <f t="shared" si="22"/>
        <v>0</v>
      </c>
      <c r="AW26" s="185"/>
      <c r="AX26" s="188">
        <f t="shared" si="23"/>
        <v>0</v>
      </c>
      <c r="AY26" s="185"/>
      <c r="AZ26" s="185">
        <f t="shared" si="24"/>
        <v>0</v>
      </c>
      <c r="BA26" s="185"/>
      <c r="BB26" s="185">
        <f t="shared" si="25"/>
        <v>0</v>
      </c>
      <c r="BC26" s="185"/>
      <c r="BD26" s="188">
        <f t="shared" si="26"/>
        <v>0</v>
      </c>
      <c r="BE26" s="185"/>
      <c r="BF26" s="188">
        <f t="shared" si="27"/>
        <v>0</v>
      </c>
      <c r="BG26" s="188"/>
      <c r="BH26" s="188">
        <f t="shared" si="28"/>
        <v>0</v>
      </c>
      <c r="BI26" s="185"/>
      <c r="BJ26" s="185">
        <f t="shared" si="29"/>
        <v>0</v>
      </c>
      <c r="BK26" s="189"/>
      <c r="BL26" s="189">
        <f t="shared" si="30"/>
        <v>0</v>
      </c>
      <c r="BM26" s="189"/>
      <c r="BN26" s="189">
        <f t="shared" si="31"/>
        <v>0</v>
      </c>
      <c r="BO26" s="189"/>
      <c r="BP26" s="189">
        <f t="shared" si="32"/>
        <v>0</v>
      </c>
      <c r="BQ26" s="189"/>
      <c r="BR26" s="189">
        <f t="shared" si="33"/>
        <v>0</v>
      </c>
      <c r="BS26" s="189">
        <f t="shared" si="0"/>
        <v>0</v>
      </c>
      <c r="BT26" s="189">
        <f t="shared" si="34"/>
        <v>0</v>
      </c>
    </row>
    <row r="27" spans="1:72" ht="15">
      <c r="A27" s="87">
        <v>15</v>
      </c>
      <c r="B27" s="92" t="s">
        <v>13</v>
      </c>
      <c r="C27" s="253" t="s">
        <v>17</v>
      </c>
      <c r="D27" s="252">
        <v>1150</v>
      </c>
      <c r="E27" s="177"/>
      <c r="F27" s="167">
        <f t="shared" si="1"/>
        <v>0</v>
      </c>
      <c r="G27" s="167"/>
      <c r="H27" s="167">
        <f t="shared" si="2"/>
        <v>0</v>
      </c>
      <c r="I27" s="167"/>
      <c r="J27" s="167">
        <f t="shared" si="3"/>
        <v>0</v>
      </c>
      <c r="K27" s="167"/>
      <c r="L27" s="167">
        <f t="shared" si="4"/>
        <v>0</v>
      </c>
      <c r="M27" s="167"/>
      <c r="N27" s="167">
        <f t="shared" si="5"/>
        <v>0</v>
      </c>
      <c r="O27" s="167"/>
      <c r="P27" s="167">
        <f t="shared" si="6"/>
        <v>0</v>
      </c>
      <c r="Q27" s="167"/>
      <c r="R27" s="167">
        <f t="shared" si="7"/>
        <v>0</v>
      </c>
      <c r="S27" s="167"/>
      <c r="T27" s="167">
        <f t="shared" si="8"/>
        <v>0</v>
      </c>
      <c r="U27" s="167"/>
      <c r="V27" s="167">
        <f t="shared" si="9"/>
        <v>0</v>
      </c>
      <c r="W27" s="6"/>
      <c r="X27" s="167">
        <f t="shared" si="10"/>
        <v>0</v>
      </c>
      <c r="Y27" s="167"/>
      <c r="Z27" s="218">
        <f t="shared" si="11"/>
        <v>0</v>
      </c>
      <c r="AA27" s="167"/>
      <c r="AB27" s="167">
        <f t="shared" si="12"/>
        <v>0</v>
      </c>
      <c r="AC27" s="167"/>
      <c r="AD27" s="167">
        <f t="shared" si="13"/>
        <v>0</v>
      </c>
      <c r="AE27" s="167"/>
      <c r="AF27" s="167">
        <f t="shared" si="14"/>
        <v>0</v>
      </c>
      <c r="AG27" s="167"/>
      <c r="AH27" s="167">
        <f t="shared" si="15"/>
        <v>0</v>
      </c>
      <c r="AI27" s="167"/>
      <c r="AJ27" s="167">
        <f t="shared" si="16"/>
        <v>0</v>
      </c>
      <c r="AK27" s="167"/>
      <c r="AL27" s="167">
        <f t="shared" si="17"/>
        <v>0</v>
      </c>
      <c r="AM27" s="167"/>
      <c r="AN27" s="167">
        <f t="shared" si="18"/>
        <v>0</v>
      </c>
      <c r="AO27" s="167"/>
      <c r="AP27" s="178">
        <f t="shared" si="19"/>
        <v>0</v>
      </c>
      <c r="AQ27" s="167"/>
      <c r="AR27" s="167">
        <f t="shared" si="20"/>
        <v>0</v>
      </c>
      <c r="AS27" s="167"/>
      <c r="AT27" s="167">
        <f t="shared" si="21"/>
        <v>0</v>
      </c>
      <c r="AU27" s="177"/>
      <c r="AV27" s="177">
        <f t="shared" si="22"/>
        <v>0</v>
      </c>
      <c r="AW27" s="185"/>
      <c r="AX27" s="188">
        <f t="shared" si="23"/>
        <v>0</v>
      </c>
      <c r="AY27" s="185"/>
      <c r="AZ27" s="185">
        <f t="shared" si="24"/>
        <v>0</v>
      </c>
      <c r="BA27" s="185"/>
      <c r="BB27" s="185">
        <f t="shared" si="25"/>
        <v>0</v>
      </c>
      <c r="BC27" s="185"/>
      <c r="BD27" s="188">
        <f t="shared" si="26"/>
        <v>0</v>
      </c>
      <c r="BE27" s="185"/>
      <c r="BF27" s="188">
        <f t="shared" si="27"/>
        <v>0</v>
      </c>
      <c r="BG27" s="188"/>
      <c r="BH27" s="188">
        <f t="shared" si="28"/>
        <v>0</v>
      </c>
      <c r="BI27" s="185"/>
      <c r="BJ27" s="185">
        <f t="shared" si="29"/>
        <v>0</v>
      </c>
      <c r="BK27" s="189"/>
      <c r="BL27" s="189">
        <f t="shared" si="30"/>
        <v>0</v>
      </c>
      <c r="BM27" s="189"/>
      <c r="BN27" s="189">
        <f t="shared" si="31"/>
        <v>0</v>
      </c>
      <c r="BO27" s="189"/>
      <c r="BP27" s="189">
        <f t="shared" si="32"/>
        <v>0</v>
      </c>
      <c r="BQ27" s="189"/>
      <c r="BR27" s="189">
        <f t="shared" si="33"/>
        <v>0</v>
      </c>
      <c r="BS27" s="189">
        <f t="shared" si="0"/>
        <v>0</v>
      </c>
      <c r="BT27" s="189">
        <f t="shared" si="34"/>
        <v>0</v>
      </c>
    </row>
    <row r="28" spans="1:72" ht="15">
      <c r="A28" s="87">
        <v>16</v>
      </c>
      <c r="B28" s="92" t="s">
        <v>18</v>
      </c>
      <c r="C28" s="253" t="s">
        <v>17</v>
      </c>
      <c r="D28" s="252">
        <v>1350</v>
      </c>
      <c r="E28" s="177"/>
      <c r="F28" s="167">
        <f t="shared" si="1"/>
        <v>0</v>
      </c>
      <c r="G28" s="167"/>
      <c r="H28" s="167">
        <f t="shared" si="2"/>
        <v>0</v>
      </c>
      <c r="I28" s="167"/>
      <c r="J28" s="167">
        <f t="shared" si="3"/>
        <v>0</v>
      </c>
      <c r="K28" s="167"/>
      <c r="L28" s="167">
        <f t="shared" si="4"/>
        <v>0</v>
      </c>
      <c r="M28" s="167"/>
      <c r="N28" s="167">
        <f t="shared" si="5"/>
        <v>0</v>
      </c>
      <c r="O28" s="167"/>
      <c r="P28" s="167">
        <f t="shared" si="6"/>
        <v>0</v>
      </c>
      <c r="Q28" s="167"/>
      <c r="R28" s="167">
        <f t="shared" si="7"/>
        <v>0</v>
      </c>
      <c r="S28" s="167"/>
      <c r="T28" s="167">
        <f t="shared" si="8"/>
        <v>0</v>
      </c>
      <c r="U28" s="167"/>
      <c r="V28" s="167">
        <f t="shared" si="9"/>
        <v>0</v>
      </c>
      <c r="W28" s="6"/>
      <c r="X28" s="167">
        <f t="shared" si="10"/>
        <v>0</v>
      </c>
      <c r="Y28" s="167"/>
      <c r="Z28" s="218">
        <f t="shared" si="11"/>
        <v>0</v>
      </c>
      <c r="AA28" s="167"/>
      <c r="AB28" s="167">
        <f t="shared" si="12"/>
        <v>0</v>
      </c>
      <c r="AC28" s="167"/>
      <c r="AD28" s="167">
        <f t="shared" si="13"/>
        <v>0</v>
      </c>
      <c r="AE28" s="167"/>
      <c r="AF28" s="167">
        <f t="shared" si="14"/>
        <v>0</v>
      </c>
      <c r="AG28" s="167"/>
      <c r="AH28" s="167">
        <f t="shared" si="15"/>
        <v>0</v>
      </c>
      <c r="AI28" s="167"/>
      <c r="AJ28" s="167">
        <f t="shared" si="16"/>
        <v>0</v>
      </c>
      <c r="AK28" s="167"/>
      <c r="AL28" s="167">
        <f t="shared" si="17"/>
        <v>0</v>
      </c>
      <c r="AM28" s="167"/>
      <c r="AN28" s="167">
        <f t="shared" si="18"/>
        <v>0</v>
      </c>
      <c r="AO28" s="167"/>
      <c r="AP28" s="178">
        <f t="shared" si="19"/>
        <v>0</v>
      </c>
      <c r="AQ28" s="666">
        <f>1*0</f>
        <v>0</v>
      </c>
      <c r="AR28" s="167">
        <f t="shared" si="20"/>
        <v>0</v>
      </c>
      <c r="AS28" s="167"/>
      <c r="AT28" s="167">
        <f t="shared" si="21"/>
        <v>0</v>
      </c>
      <c r="AU28" s="177">
        <v>1</v>
      </c>
      <c r="AV28" s="177">
        <f t="shared" si="22"/>
        <v>1350</v>
      </c>
      <c r="AW28" s="185"/>
      <c r="AX28" s="188">
        <f t="shared" si="23"/>
        <v>0</v>
      </c>
      <c r="AY28" s="185"/>
      <c r="AZ28" s="185">
        <f t="shared" si="24"/>
        <v>0</v>
      </c>
      <c r="BA28" s="185"/>
      <c r="BB28" s="185">
        <f t="shared" si="25"/>
        <v>0</v>
      </c>
      <c r="BC28" s="185"/>
      <c r="BD28" s="188">
        <f t="shared" si="26"/>
        <v>0</v>
      </c>
      <c r="BE28" s="185"/>
      <c r="BF28" s="188">
        <f t="shared" si="27"/>
        <v>0</v>
      </c>
      <c r="BG28" s="188"/>
      <c r="BH28" s="188">
        <f t="shared" si="28"/>
        <v>0</v>
      </c>
      <c r="BI28" s="185"/>
      <c r="BJ28" s="185">
        <f t="shared" si="29"/>
        <v>0</v>
      </c>
      <c r="BK28" s="189"/>
      <c r="BL28" s="189">
        <f t="shared" si="30"/>
        <v>0</v>
      </c>
      <c r="BM28" s="189"/>
      <c r="BN28" s="189">
        <f t="shared" si="31"/>
        <v>0</v>
      </c>
      <c r="BO28" s="189"/>
      <c r="BP28" s="189">
        <f t="shared" si="32"/>
        <v>0</v>
      </c>
      <c r="BQ28" s="189"/>
      <c r="BR28" s="189">
        <f t="shared" si="33"/>
        <v>0</v>
      </c>
      <c r="BS28" s="189">
        <f t="shared" si="0"/>
        <v>1</v>
      </c>
      <c r="BT28" s="189">
        <f t="shared" si="34"/>
        <v>1350</v>
      </c>
    </row>
    <row r="29" spans="1:72" ht="15">
      <c r="A29" s="87">
        <v>17</v>
      </c>
      <c r="B29" s="92" t="s">
        <v>19</v>
      </c>
      <c r="C29" s="253"/>
      <c r="D29" s="252"/>
      <c r="E29" s="177"/>
      <c r="F29" s="167">
        <f t="shared" si="1"/>
        <v>0</v>
      </c>
      <c r="G29" s="167"/>
      <c r="H29" s="167">
        <f t="shared" si="2"/>
        <v>0</v>
      </c>
      <c r="I29" s="167"/>
      <c r="J29" s="167">
        <f t="shared" si="3"/>
        <v>0</v>
      </c>
      <c r="K29" s="167"/>
      <c r="L29" s="167">
        <f t="shared" si="4"/>
        <v>0</v>
      </c>
      <c r="M29" s="167"/>
      <c r="N29" s="167">
        <f t="shared" si="5"/>
        <v>0</v>
      </c>
      <c r="O29" s="167"/>
      <c r="P29" s="167">
        <f t="shared" si="6"/>
        <v>0</v>
      </c>
      <c r="Q29" s="167"/>
      <c r="R29" s="167">
        <f t="shared" si="7"/>
        <v>0</v>
      </c>
      <c r="S29" s="167"/>
      <c r="T29" s="167">
        <f t="shared" si="8"/>
        <v>0</v>
      </c>
      <c r="U29" s="167"/>
      <c r="V29" s="167">
        <f t="shared" si="9"/>
        <v>0</v>
      </c>
      <c r="W29" s="6"/>
      <c r="X29" s="167">
        <f t="shared" si="10"/>
        <v>0</v>
      </c>
      <c r="Y29" s="167"/>
      <c r="Z29" s="218">
        <f t="shared" si="11"/>
        <v>0</v>
      </c>
      <c r="AA29" s="167"/>
      <c r="AB29" s="167">
        <f t="shared" si="12"/>
        <v>0</v>
      </c>
      <c r="AC29" s="167"/>
      <c r="AD29" s="167">
        <f t="shared" si="13"/>
        <v>0</v>
      </c>
      <c r="AE29" s="167"/>
      <c r="AF29" s="167">
        <f t="shared" si="14"/>
        <v>0</v>
      </c>
      <c r="AG29" s="167"/>
      <c r="AH29" s="167">
        <f t="shared" si="15"/>
        <v>0</v>
      </c>
      <c r="AI29" s="167"/>
      <c r="AJ29" s="167">
        <f t="shared" si="16"/>
        <v>0</v>
      </c>
      <c r="AK29" s="167"/>
      <c r="AL29" s="167">
        <f t="shared" si="17"/>
        <v>0</v>
      </c>
      <c r="AM29" s="167"/>
      <c r="AN29" s="167">
        <f t="shared" si="18"/>
        <v>0</v>
      </c>
      <c r="AO29" s="167"/>
      <c r="AP29" s="178">
        <f t="shared" si="19"/>
        <v>0</v>
      </c>
      <c r="AQ29" s="167"/>
      <c r="AR29" s="167">
        <f t="shared" si="20"/>
        <v>0</v>
      </c>
      <c r="AS29" s="167"/>
      <c r="AT29" s="167">
        <f t="shared" si="21"/>
        <v>0</v>
      </c>
      <c r="AU29" s="177"/>
      <c r="AV29" s="177">
        <f t="shared" si="22"/>
        <v>0</v>
      </c>
      <c r="AW29" s="185"/>
      <c r="AX29" s="188">
        <f t="shared" si="23"/>
        <v>0</v>
      </c>
      <c r="AY29" s="185"/>
      <c r="AZ29" s="185">
        <f t="shared" si="24"/>
        <v>0</v>
      </c>
      <c r="BA29" s="185"/>
      <c r="BB29" s="185">
        <f t="shared" si="25"/>
        <v>0</v>
      </c>
      <c r="BC29" s="185"/>
      <c r="BD29" s="188">
        <f t="shared" si="26"/>
        <v>0</v>
      </c>
      <c r="BE29" s="185"/>
      <c r="BF29" s="188">
        <f t="shared" si="27"/>
        <v>0</v>
      </c>
      <c r="BG29" s="188"/>
      <c r="BH29" s="188">
        <f t="shared" si="28"/>
        <v>0</v>
      </c>
      <c r="BI29" s="185"/>
      <c r="BJ29" s="185">
        <f t="shared" si="29"/>
        <v>0</v>
      </c>
      <c r="BK29" s="189"/>
      <c r="BL29" s="189">
        <f t="shared" si="30"/>
        <v>0</v>
      </c>
      <c r="BM29" s="189"/>
      <c r="BN29" s="189">
        <f t="shared" si="31"/>
        <v>0</v>
      </c>
      <c r="BO29" s="189"/>
      <c r="BP29" s="189">
        <f t="shared" si="32"/>
        <v>0</v>
      </c>
      <c r="BQ29" s="189"/>
      <c r="BR29" s="189">
        <f t="shared" si="33"/>
        <v>0</v>
      </c>
      <c r="BS29" s="189">
        <f aca="true" t="shared" si="35" ref="BS29:BS77">E29+G29+I29+K29+M29+O29+Q29+S29+U29+W29+Y29+AA29+AC29+AE29+AG29+AI29+AK29+AM29+AO29+AQ29+AS29+AU29+AW29+AY29+BA29+BC29+BE29+BG29+BI29+BK29+BM29+BO29+BQ29</f>
        <v>0</v>
      </c>
      <c r="BT29" s="189">
        <f t="shared" si="34"/>
        <v>0</v>
      </c>
    </row>
    <row r="30" spans="1:72" ht="15">
      <c r="A30" s="87">
        <v>18</v>
      </c>
      <c r="B30" s="92" t="s">
        <v>18</v>
      </c>
      <c r="C30" s="253" t="s">
        <v>17</v>
      </c>
      <c r="D30" s="252">
        <v>3600</v>
      </c>
      <c r="E30" s="177"/>
      <c r="F30" s="167">
        <f t="shared" si="1"/>
        <v>0</v>
      </c>
      <c r="G30" s="167"/>
      <c r="H30" s="167">
        <f t="shared" si="2"/>
        <v>0</v>
      </c>
      <c r="I30" s="167"/>
      <c r="J30" s="167">
        <f t="shared" si="3"/>
        <v>0</v>
      </c>
      <c r="K30" s="167"/>
      <c r="L30" s="167">
        <f t="shared" si="4"/>
        <v>0</v>
      </c>
      <c r="M30" s="167"/>
      <c r="N30" s="167">
        <f t="shared" si="5"/>
        <v>0</v>
      </c>
      <c r="O30" s="167"/>
      <c r="P30" s="167">
        <f t="shared" si="6"/>
        <v>0</v>
      </c>
      <c r="Q30" s="167"/>
      <c r="R30" s="167">
        <f t="shared" si="7"/>
        <v>0</v>
      </c>
      <c r="S30" s="167"/>
      <c r="T30" s="167">
        <f t="shared" si="8"/>
        <v>0</v>
      </c>
      <c r="U30" s="167"/>
      <c r="V30" s="167">
        <f t="shared" si="9"/>
        <v>0</v>
      </c>
      <c r="W30" s="6"/>
      <c r="X30" s="167">
        <f t="shared" si="10"/>
        <v>0</v>
      </c>
      <c r="Y30" s="167"/>
      <c r="Z30" s="218">
        <f t="shared" si="11"/>
        <v>0</v>
      </c>
      <c r="AA30" s="167"/>
      <c r="AB30" s="167">
        <f t="shared" si="12"/>
        <v>0</v>
      </c>
      <c r="AC30" s="167"/>
      <c r="AD30" s="167">
        <f t="shared" si="13"/>
        <v>0</v>
      </c>
      <c r="AE30" s="167"/>
      <c r="AF30" s="167">
        <f t="shared" si="14"/>
        <v>0</v>
      </c>
      <c r="AG30" s="167"/>
      <c r="AH30" s="167">
        <f t="shared" si="15"/>
        <v>0</v>
      </c>
      <c r="AI30" s="167"/>
      <c r="AJ30" s="167">
        <f t="shared" si="16"/>
        <v>0</v>
      </c>
      <c r="AK30" s="167"/>
      <c r="AL30" s="167">
        <f t="shared" si="17"/>
        <v>0</v>
      </c>
      <c r="AM30" s="167"/>
      <c r="AN30" s="167">
        <f t="shared" si="18"/>
        <v>0</v>
      </c>
      <c r="AO30" s="167"/>
      <c r="AP30" s="178">
        <f t="shared" si="19"/>
        <v>0</v>
      </c>
      <c r="AQ30" s="167"/>
      <c r="AR30" s="167">
        <f t="shared" si="20"/>
        <v>0</v>
      </c>
      <c r="AS30" s="167"/>
      <c r="AT30" s="167">
        <f t="shared" si="21"/>
        <v>0</v>
      </c>
      <c r="AU30" s="177"/>
      <c r="AV30" s="177">
        <f t="shared" si="22"/>
        <v>0</v>
      </c>
      <c r="AW30" s="185"/>
      <c r="AX30" s="188">
        <f t="shared" si="23"/>
        <v>0</v>
      </c>
      <c r="AY30" s="185"/>
      <c r="AZ30" s="185">
        <f t="shared" si="24"/>
        <v>0</v>
      </c>
      <c r="BA30" s="185"/>
      <c r="BB30" s="185">
        <f t="shared" si="25"/>
        <v>0</v>
      </c>
      <c r="BC30" s="185"/>
      <c r="BD30" s="188">
        <f t="shared" si="26"/>
        <v>0</v>
      </c>
      <c r="BE30" s="185"/>
      <c r="BF30" s="188">
        <f t="shared" si="27"/>
        <v>0</v>
      </c>
      <c r="BG30" s="188"/>
      <c r="BH30" s="188">
        <f t="shared" si="28"/>
        <v>0</v>
      </c>
      <c r="BI30" s="185"/>
      <c r="BJ30" s="185">
        <f t="shared" si="29"/>
        <v>0</v>
      </c>
      <c r="BK30" s="189"/>
      <c r="BL30" s="189">
        <f t="shared" si="30"/>
        <v>0</v>
      </c>
      <c r="BM30" s="189"/>
      <c r="BN30" s="189">
        <f t="shared" si="31"/>
        <v>0</v>
      </c>
      <c r="BO30" s="189"/>
      <c r="BP30" s="189">
        <f t="shared" si="32"/>
        <v>0</v>
      </c>
      <c r="BQ30" s="189"/>
      <c r="BR30" s="189">
        <f t="shared" si="33"/>
        <v>0</v>
      </c>
      <c r="BS30" s="189">
        <f t="shared" si="35"/>
        <v>0</v>
      </c>
      <c r="BT30" s="189">
        <f t="shared" si="34"/>
        <v>0</v>
      </c>
    </row>
    <row r="31" spans="1:72" ht="15">
      <c r="A31" s="87">
        <v>19</v>
      </c>
      <c r="B31" s="92" t="s">
        <v>20</v>
      </c>
      <c r="C31" s="253" t="s">
        <v>17</v>
      </c>
      <c r="D31" s="252">
        <v>5500</v>
      </c>
      <c r="E31" s="177"/>
      <c r="F31" s="167">
        <f t="shared" si="1"/>
        <v>0</v>
      </c>
      <c r="G31" s="167"/>
      <c r="H31" s="167">
        <f t="shared" si="2"/>
        <v>0</v>
      </c>
      <c r="I31" s="167"/>
      <c r="J31" s="167">
        <f t="shared" si="3"/>
        <v>0</v>
      </c>
      <c r="K31" s="167"/>
      <c r="L31" s="167">
        <f t="shared" si="4"/>
        <v>0</v>
      </c>
      <c r="M31" s="167"/>
      <c r="N31" s="167">
        <f t="shared" si="5"/>
        <v>0</v>
      </c>
      <c r="O31" s="167"/>
      <c r="P31" s="167">
        <f t="shared" si="6"/>
        <v>0</v>
      </c>
      <c r="Q31" s="167"/>
      <c r="R31" s="167">
        <f t="shared" si="7"/>
        <v>0</v>
      </c>
      <c r="S31" s="167"/>
      <c r="T31" s="167">
        <f t="shared" si="8"/>
        <v>0</v>
      </c>
      <c r="U31" s="167"/>
      <c r="V31" s="167">
        <f t="shared" si="9"/>
        <v>0</v>
      </c>
      <c r="W31" s="6"/>
      <c r="X31" s="167">
        <f t="shared" si="10"/>
        <v>0</v>
      </c>
      <c r="Y31" s="167"/>
      <c r="Z31" s="218">
        <f t="shared" si="11"/>
        <v>0</v>
      </c>
      <c r="AA31" s="167"/>
      <c r="AB31" s="167">
        <f t="shared" si="12"/>
        <v>0</v>
      </c>
      <c r="AC31" s="167"/>
      <c r="AD31" s="167">
        <f t="shared" si="13"/>
        <v>0</v>
      </c>
      <c r="AE31" s="167"/>
      <c r="AF31" s="167">
        <f t="shared" si="14"/>
        <v>0</v>
      </c>
      <c r="AG31" s="167"/>
      <c r="AH31" s="167">
        <f t="shared" si="15"/>
        <v>0</v>
      </c>
      <c r="AI31" s="167"/>
      <c r="AJ31" s="167">
        <f t="shared" si="16"/>
        <v>0</v>
      </c>
      <c r="AK31" s="167"/>
      <c r="AL31" s="167">
        <f t="shared" si="17"/>
        <v>0</v>
      </c>
      <c r="AM31" s="167"/>
      <c r="AN31" s="167">
        <f t="shared" si="18"/>
        <v>0</v>
      </c>
      <c r="AO31" s="167"/>
      <c r="AP31" s="178">
        <f t="shared" si="19"/>
        <v>0</v>
      </c>
      <c r="AQ31" s="167"/>
      <c r="AR31" s="167">
        <f t="shared" si="20"/>
        <v>0</v>
      </c>
      <c r="AS31" s="167"/>
      <c r="AT31" s="167">
        <f t="shared" si="21"/>
        <v>0</v>
      </c>
      <c r="AU31" s="177"/>
      <c r="AV31" s="177">
        <f t="shared" si="22"/>
        <v>0</v>
      </c>
      <c r="AW31" s="185"/>
      <c r="AX31" s="188">
        <f t="shared" si="23"/>
        <v>0</v>
      </c>
      <c r="AY31" s="185"/>
      <c r="AZ31" s="185">
        <f t="shared" si="24"/>
        <v>0</v>
      </c>
      <c r="BA31" s="185"/>
      <c r="BB31" s="185">
        <f t="shared" si="25"/>
        <v>0</v>
      </c>
      <c r="BC31" s="185"/>
      <c r="BD31" s="188">
        <f t="shared" si="26"/>
        <v>0</v>
      </c>
      <c r="BE31" s="185"/>
      <c r="BF31" s="188">
        <f t="shared" si="27"/>
        <v>0</v>
      </c>
      <c r="BG31" s="188"/>
      <c r="BH31" s="188">
        <f t="shared" si="28"/>
        <v>0</v>
      </c>
      <c r="BI31" s="185"/>
      <c r="BJ31" s="185">
        <f t="shared" si="29"/>
        <v>0</v>
      </c>
      <c r="BK31" s="189"/>
      <c r="BL31" s="189">
        <f t="shared" si="30"/>
        <v>0</v>
      </c>
      <c r="BM31" s="189"/>
      <c r="BN31" s="189">
        <f t="shared" si="31"/>
        <v>0</v>
      </c>
      <c r="BO31" s="189"/>
      <c r="BP31" s="189">
        <f t="shared" si="32"/>
        <v>0</v>
      </c>
      <c r="BQ31" s="189"/>
      <c r="BR31" s="189">
        <f t="shared" si="33"/>
        <v>0</v>
      </c>
      <c r="BS31" s="189">
        <f t="shared" si="35"/>
        <v>0</v>
      </c>
      <c r="BT31" s="189">
        <f t="shared" si="34"/>
        <v>0</v>
      </c>
    </row>
    <row r="32" spans="1:72" ht="15">
      <c r="A32" s="87">
        <v>20</v>
      </c>
      <c r="B32" s="101" t="s">
        <v>69</v>
      </c>
      <c r="C32" s="253"/>
      <c r="D32" s="252"/>
      <c r="E32" s="177"/>
      <c r="F32" s="167">
        <f t="shared" si="1"/>
        <v>0</v>
      </c>
      <c r="G32" s="167"/>
      <c r="H32" s="167">
        <f t="shared" si="2"/>
        <v>0</v>
      </c>
      <c r="I32" s="167"/>
      <c r="J32" s="167">
        <f t="shared" si="3"/>
        <v>0</v>
      </c>
      <c r="K32" s="167"/>
      <c r="L32" s="167">
        <f t="shared" si="4"/>
        <v>0</v>
      </c>
      <c r="M32" s="167"/>
      <c r="N32" s="167">
        <f t="shared" si="5"/>
        <v>0</v>
      </c>
      <c r="O32" s="167"/>
      <c r="P32" s="167">
        <f t="shared" si="6"/>
        <v>0</v>
      </c>
      <c r="Q32" s="167"/>
      <c r="R32" s="167">
        <f t="shared" si="7"/>
        <v>0</v>
      </c>
      <c r="S32" s="167"/>
      <c r="T32" s="167">
        <f t="shared" si="8"/>
        <v>0</v>
      </c>
      <c r="U32" s="167"/>
      <c r="V32" s="167">
        <f t="shared" si="9"/>
        <v>0</v>
      </c>
      <c r="W32" s="6"/>
      <c r="X32" s="167">
        <f t="shared" si="10"/>
        <v>0</v>
      </c>
      <c r="Y32" s="167"/>
      <c r="Z32" s="218">
        <f t="shared" si="11"/>
        <v>0</v>
      </c>
      <c r="AA32" s="167"/>
      <c r="AB32" s="167">
        <f t="shared" si="12"/>
        <v>0</v>
      </c>
      <c r="AC32" s="167"/>
      <c r="AD32" s="167">
        <f t="shared" si="13"/>
        <v>0</v>
      </c>
      <c r="AE32" s="167"/>
      <c r="AF32" s="167">
        <f t="shared" si="14"/>
        <v>0</v>
      </c>
      <c r="AG32" s="167"/>
      <c r="AH32" s="167">
        <f t="shared" si="15"/>
        <v>0</v>
      </c>
      <c r="AI32" s="167"/>
      <c r="AJ32" s="167">
        <f t="shared" si="16"/>
        <v>0</v>
      </c>
      <c r="AK32" s="167"/>
      <c r="AL32" s="167">
        <f t="shared" si="17"/>
        <v>0</v>
      </c>
      <c r="AM32" s="167"/>
      <c r="AN32" s="167">
        <f t="shared" si="18"/>
        <v>0</v>
      </c>
      <c r="AO32" s="167"/>
      <c r="AP32" s="178">
        <f t="shared" si="19"/>
        <v>0</v>
      </c>
      <c r="AQ32" s="167"/>
      <c r="AR32" s="167">
        <f t="shared" si="20"/>
        <v>0</v>
      </c>
      <c r="AS32" s="6"/>
      <c r="AT32" s="167">
        <f t="shared" si="21"/>
        <v>0</v>
      </c>
      <c r="AU32" s="177"/>
      <c r="AV32" s="177">
        <f t="shared" si="22"/>
        <v>0</v>
      </c>
      <c r="AW32" s="185"/>
      <c r="AX32" s="188">
        <f t="shared" si="23"/>
        <v>0</v>
      </c>
      <c r="AY32" s="185"/>
      <c r="AZ32" s="185">
        <f t="shared" si="24"/>
        <v>0</v>
      </c>
      <c r="BA32" s="185"/>
      <c r="BB32" s="185">
        <f t="shared" si="25"/>
        <v>0</v>
      </c>
      <c r="BC32" s="185"/>
      <c r="BD32" s="188">
        <f t="shared" si="26"/>
        <v>0</v>
      </c>
      <c r="BE32" s="185"/>
      <c r="BF32" s="188">
        <f t="shared" si="27"/>
        <v>0</v>
      </c>
      <c r="BG32" s="188"/>
      <c r="BH32" s="188">
        <f t="shared" si="28"/>
        <v>0</v>
      </c>
      <c r="BI32" s="185"/>
      <c r="BJ32" s="185">
        <f t="shared" si="29"/>
        <v>0</v>
      </c>
      <c r="BK32" s="189"/>
      <c r="BL32" s="189">
        <f t="shared" si="30"/>
        <v>0</v>
      </c>
      <c r="BM32" s="189"/>
      <c r="BN32" s="189">
        <f t="shared" si="31"/>
        <v>0</v>
      </c>
      <c r="BO32" s="189"/>
      <c r="BP32" s="189">
        <f t="shared" si="32"/>
        <v>0</v>
      </c>
      <c r="BQ32" s="189"/>
      <c r="BR32" s="189">
        <f t="shared" si="33"/>
        <v>0</v>
      </c>
      <c r="BS32" s="189">
        <f t="shared" si="35"/>
        <v>0</v>
      </c>
      <c r="BT32" s="189">
        <f t="shared" si="34"/>
        <v>0</v>
      </c>
    </row>
    <row r="33" spans="1:72" ht="15">
      <c r="A33" s="87">
        <v>21</v>
      </c>
      <c r="B33" s="92" t="s">
        <v>8</v>
      </c>
      <c r="C33" s="253" t="s">
        <v>9</v>
      </c>
      <c r="D33" s="252">
        <v>380</v>
      </c>
      <c r="E33" s="177"/>
      <c r="F33" s="167">
        <f t="shared" si="1"/>
        <v>0</v>
      </c>
      <c r="G33" s="167"/>
      <c r="H33" s="167">
        <f t="shared" si="2"/>
        <v>0</v>
      </c>
      <c r="I33" s="167"/>
      <c r="J33" s="167">
        <f t="shared" si="3"/>
        <v>0</v>
      </c>
      <c r="K33" s="167"/>
      <c r="L33" s="167">
        <f t="shared" si="4"/>
        <v>0</v>
      </c>
      <c r="M33" s="167"/>
      <c r="N33" s="167">
        <f t="shared" si="5"/>
        <v>0</v>
      </c>
      <c r="O33" s="167"/>
      <c r="P33" s="167">
        <f t="shared" si="6"/>
        <v>0</v>
      </c>
      <c r="Q33" s="167"/>
      <c r="R33" s="167">
        <f t="shared" si="7"/>
        <v>0</v>
      </c>
      <c r="S33" s="167"/>
      <c r="T33" s="167">
        <f t="shared" si="8"/>
        <v>0</v>
      </c>
      <c r="U33" s="167"/>
      <c r="V33" s="167">
        <f t="shared" si="9"/>
        <v>0</v>
      </c>
      <c r="W33" s="6"/>
      <c r="X33" s="167">
        <f t="shared" si="10"/>
        <v>0</v>
      </c>
      <c r="Y33" s="167"/>
      <c r="Z33" s="218">
        <f t="shared" si="11"/>
        <v>0</v>
      </c>
      <c r="AA33" s="167"/>
      <c r="AB33" s="167">
        <f t="shared" si="12"/>
        <v>0</v>
      </c>
      <c r="AC33" s="167"/>
      <c r="AD33" s="167">
        <f t="shared" si="13"/>
        <v>0</v>
      </c>
      <c r="AE33" s="167"/>
      <c r="AF33" s="167">
        <f t="shared" si="14"/>
        <v>0</v>
      </c>
      <c r="AG33" s="167"/>
      <c r="AH33" s="167">
        <f t="shared" si="15"/>
        <v>0</v>
      </c>
      <c r="AI33" s="167"/>
      <c r="AJ33" s="167">
        <f t="shared" si="16"/>
        <v>0</v>
      </c>
      <c r="AK33" s="167"/>
      <c r="AL33" s="167">
        <f t="shared" si="17"/>
        <v>0</v>
      </c>
      <c r="AM33" s="167"/>
      <c r="AN33" s="167">
        <f t="shared" si="18"/>
        <v>0</v>
      </c>
      <c r="AO33" s="167"/>
      <c r="AP33" s="178">
        <f t="shared" si="19"/>
        <v>0</v>
      </c>
      <c r="AQ33" s="167"/>
      <c r="AR33" s="167">
        <f t="shared" si="20"/>
        <v>0</v>
      </c>
      <c r="AS33" s="167"/>
      <c r="AT33" s="167">
        <f t="shared" si="21"/>
        <v>0</v>
      </c>
      <c r="AU33" s="177"/>
      <c r="AV33" s="177">
        <f t="shared" si="22"/>
        <v>0</v>
      </c>
      <c r="AW33" s="185"/>
      <c r="AX33" s="188">
        <f t="shared" si="23"/>
        <v>0</v>
      </c>
      <c r="AY33" s="185"/>
      <c r="AZ33" s="185">
        <f t="shared" si="24"/>
        <v>0</v>
      </c>
      <c r="BA33" s="185"/>
      <c r="BB33" s="185">
        <f t="shared" si="25"/>
        <v>0</v>
      </c>
      <c r="BC33" s="185"/>
      <c r="BD33" s="188">
        <f t="shared" si="26"/>
        <v>0</v>
      </c>
      <c r="BE33" s="185"/>
      <c r="BF33" s="188">
        <f t="shared" si="27"/>
        <v>0</v>
      </c>
      <c r="BG33" s="188"/>
      <c r="BH33" s="188">
        <f t="shared" si="28"/>
        <v>0</v>
      </c>
      <c r="BI33" s="185"/>
      <c r="BJ33" s="185">
        <f t="shared" si="29"/>
        <v>0</v>
      </c>
      <c r="BK33" s="189"/>
      <c r="BL33" s="189">
        <f t="shared" si="30"/>
        <v>0</v>
      </c>
      <c r="BM33" s="189"/>
      <c r="BN33" s="189">
        <f t="shared" si="31"/>
        <v>0</v>
      </c>
      <c r="BO33" s="189"/>
      <c r="BP33" s="189">
        <f t="shared" si="32"/>
        <v>0</v>
      </c>
      <c r="BQ33" s="189"/>
      <c r="BR33" s="189">
        <f t="shared" si="33"/>
        <v>0</v>
      </c>
      <c r="BS33" s="189">
        <f t="shared" si="35"/>
        <v>0</v>
      </c>
      <c r="BT33" s="189">
        <f t="shared" si="34"/>
        <v>0</v>
      </c>
    </row>
    <row r="34" spans="1:72" ht="15">
      <c r="A34" s="87">
        <v>22</v>
      </c>
      <c r="B34" s="92" t="s">
        <v>10</v>
      </c>
      <c r="C34" s="253" t="s">
        <v>9</v>
      </c>
      <c r="D34" s="252">
        <v>450</v>
      </c>
      <c r="E34" s="177"/>
      <c r="F34" s="167">
        <f t="shared" si="1"/>
        <v>0</v>
      </c>
      <c r="G34" s="167"/>
      <c r="H34" s="167">
        <f t="shared" si="2"/>
        <v>0</v>
      </c>
      <c r="I34" s="167"/>
      <c r="J34" s="167">
        <f t="shared" si="3"/>
        <v>0</v>
      </c>
      <c r="K34" s="167"/>
      <c r="L34" s="167">
        <f t="shared" si="4"/>
        <v>0</v>
      </c>
      <c r="M34" s="167"/>
      <c r="N34" s="167">
        <f t="shared" si="5"/>
        <v>0</v>
      </c>
      <c r="O34" s="167"/>
      <c r="P34" s="167">
        <f t="shared" si="6"/>
        <v>0</v>
      </c>
      <c r="Q34" s="167"/>
      <c r="R34" s="167">
        <f t="shared" si="7"/>
        <v>0</v>
      </c>
      <c r="S34" s="167"/>
      <c r="T34" s="167">
        <f t="shared" si="8"/>
        <v>0</v>
      </c>
      <c r="U34" s="167"/>
      <c r="V34" s="167">
        <f t="shared" si="9"/>
        <v>0</v>
      </c>
      <c r="W34" s="6"/>
      <c r="X34" s="167">
        <f t="shared" si="10"/>
        <v>0</v>
      </c>
      <c r="Y34" s="167"/>
      <c r="Z34" s="218">
        <f t="shared" si="11"/>
        <v>0</v>
      </c>
      <c r="AA34" s="167"/>
      <c r="AB34" s="167">
        <f t="shared" si="12"/>
        <v>0</v>
      </c>
      <c r="AC34" s="167"/>
      <c r="AD34" s="167">
        <f t="shared" si="13"/>
        <v>0</v>
      </c>
      <c r="AE34" s="167"/>
      <c r="AF34" s="167">
        <f t="shared" si="14"/>
        <v>0</v>
      </c>
      <c r="AG34" s="167"/>
      <c r="AH34" s="167">
        <f t="shared" si="15"/>
        <v>0</v>
      </c>
      <c r="AI34" s="167"/>
      <c r="AJ34" s="167">
        <f t="shared" si="16"/>
        <v>0</v>
      </c>
      <c r="AK34" s="167"/>
      <c r="AL34" s="167">
        <f t="shared" si="17"/>
        <v>0</v>
      </c>
      <c r="AM34" s="167"/>
      <c r="AN34" s="167">
        <f t="shared" si="18"/>
        <v>0</v>
      </c>
      <c r="AO34" s="167"/>
      <c r="AP34" s="178">
        <f t="shared" si="19"/>
        <v>0</v>
      </c>
      <c r="AQ34" s="167"/>
      <c r="AR34" s="167">
        <f t="shared" si="20"/>
        <v>0</v>
      </c>
      <c r="AS34" s="167"/>
      <c r="AT34" s="167">
        <f t="shared" si="21"/>
        <v>0</v>
      </c>
      <c r="AU34" s="177"/>
      <c r="AV34" s="177">
        <f t="shared" si="22"/>
        <v>0</v>
      </c>
      <c r="AW34" s="185"/>
      <c r="AX34" s="188">
        <f t="shared" si="23"/>
        <v>0</v>
      </c>
      <c r="AY34" s="185"/>
      <c r="AZ34" s="185">
        <f t="shared" si="24"/>
        <v>0</v>
      </c>
      <c r="BA34" s="185"/>
      <c r="BB34" s="185">
        <f t="shared" si="25"/>
        <v>0</v>
      </c>
      <c r="BC34" s="185"/>
      <c r="BD34" s="188">
        <f t="shared" si="26"/>
        <v>0</v>
      </c>
      <c r="BE34" s="185"/>
      <c r="BF34" s="188">
        <f t="shared" si="27"/>
        <v>0</v>
      </c>
      <c r="BG34" s="188"/>
      <c r="BH34" s="188">
        <f t="shared" si="28"/>
        <v>0</v>
      </c>
      <c r="BI34" s="185"/>
      <c r="BJ34" s="185">
        <f t="shared" si="29"/>
        <v>0</v>
      </c>
      <c r="BK34" s="189"/>
      <c r="BL34" s="189">
        <f t="shared" si="30"/>
        <v>0</v>
      </c>
      <c r="BM34" s="189"/>
      <c r="BN34" s="189">
        <f t="shared" si="31"/>
        <v>0</v>
      </c>
      <c r="BO34" s="189"/>
      <c r="BP34" s="189">
        <f t="shared" si="32"/>
        <v>0</v>
      </c>
      <c r="BQ34" s="189"/>
      <c r="BR34" s="189">
        <f t="shared" si="33"/>
        <v>0</v>
      </c>
      <c r="BS34" s="189">
        <f t="shared" si="35"/>
        <v>0</v>
      </c>
      <c r="BT34" s="189">
        <f t="shared" si="34"/>
        <v>0</v>
      </c>
    </row>
    <row r="35" spans="1:72" ht="15">
      <c r="A35" s="87">
        <v>23</v>
      </c>
      <c r="B35" s="92" t="s">
        <v>21</v>
      </c>
      <c r="C35" s="253" t="s">
        <v>9</v>
      </c>
      <c r="D35" s="252">
        <v>480</v>
      </c>
      <c r="E35" s="177"/>
      <c r="F35" s="167">
        <f t="shared" si="1"/>
        <v>0</v>
      </c>
      <c r="G35" s="167"/>
      <c r="H35" s="167">
        <f t="shared" si="2"/>
        <v>0</v>
      </c>
      <c r="I35" s="167"/>
      <c r="J35" s="167">
        <f t="shared" si="3"/>
        <v>0</v>
      </c>
      <c r="K35" s="167"/>
      <c r="L35" s="167">
        <f t="shared" si="4"/>
        <v>0</v>
      </c>
      <c r="M35" s="167"/>
      <c r="N35" s="167">
        <f t="shared" si="5"/>
        <v>0</v>
      </c>
      <c r="O35" s="167"/>
      <c r="P35" s="167">
        <f t="shared" si="6"/>
        <v>0</v>
      </c>
      <c r="Q35" s="167"/>
      <c r="R35" s="167">
        <f t="shared" si="7"/>
        <v>0</v>
      </c>
      <c r="S35" s="167"/>
      <c r="T35" s="167">
        <f t="shared" si="8"/>
        <v>0</v>
      </c>
      <c r="U35" s="167"/>
      <c r="V35" s="167">
        <f t="shared" si="9"/>
        <v>0</v>
      </c>
      <c r="W35" s="6"/>
      <c r="X35" s="167">
        <f t="shared" si="10"/>
        <v>0</v>
      </c>
      <c r="Y35" s="167"/>
      <c r="Z35" s="218">
        <f t="shared" si="11"/>
        <v>0</v>
      </c>
      <c r="AA35" s="167"/>
      <c r="AB35" s="167">
        <f t="shared" si="12"/>
        <v>0</v>
      </c>
      <c r="AC35" s="167"/>
      <c r="AD35" s="167">
        <f t="shared" si="13"/>
        <v>0</v>
      </c>
      <c r="AE35" s="167"/>
      <c r="AF35" s="167">
        <f t="shared" si="14"/>
        <v>0</v>
      </c>
      <c r="AG35" s="167"/>
      <c r="AH35" s="167">
        <f t="shared" si="15"/>
        <v>0</v>
      </c>
      <c r="AI35" s="167"/>
      <c r="AJ35" s="167">
        <f t="shared" si="16"/>
        <v>0</v>
      </c>
      <c r="AK35" s="167"/>
      <c r="AL35" s="167">
        <f t="shared" si="17"/>
        <v>0</v>
      </c>
      <c r="AM35" s="167"/>
      <c r="AN35" s="167">
        <f t="shared" si="18"/>
        <v>0</v>
      </c>
      <c r="AO35" s="167"/>
      <c r="AP35" s="178">
        <f t="shared" si="19"/>
        <v>0</v>
      </c>
      <c r="AQ35" s="167"/>
      <c r="AR35" s="167">
        <f t="shared" si="20"/>
        <v>0</v>
      </c>
      <c r="AS35" s="167"/>
      <c r="AT35" s="167">
        <f t="shared" si="21"/>
        <v>0</v>
      </c>
      <c r="AU35" s="177"/>
      <c r="AV35" s="177">
        <f t="shared" si="22"/>
        <v>0</v>
      </c>
      <c r="AW35" s="185"/>
      <c r="AX35" s="188">
        <f t="shared" si="23"/>
        <v>0</v>
      </c>
      <c r="AY35" s="185"/>
      <c r="AZ35" s="185">
        <f t="shared" si="24"/>
        <v>0</v>
      </c>
      <c r="BA35" s="185">
        <v>6</v>
      </c>
      <c r="BB35" s="185">
        <f t="shared" si="25"/>
        <v>2880</v>
      </c>
      <c r="BC35" s="185"/>
      <c r="BD35" s="188">
        <f t="shared" si="26"/>
        <v>0</v>
      </c>
      <c r="BE35" s="185"/>
      <c r="BF35" s="188">
        <f t="shared" si="27"/>
        <v>0</v>
      </c>
      <c r="BG35" s="188"/>
      <c r="BH35" s="188">
        <f t="shared" si="28"/>
        <v>0</v>
      </c>
      <c r="BI35" s="185"/>
      <c r="BJ35" s="185">
        <f t="shared" si="29"/>
        <v>0</v>
      </c>
      <c r="BK35" s="189">
        <v>40</v>
      </c>
      <c r="BL35" s="189">
        <f t="shared" si="30"/>
        <v>19200</v>
      </c>
      <c r="BM35" s="189"/>
      <c r="BN35" s="189">
        <f t="shared" si="31"/>
        <v>0</v>
      </c>
      <c r="BO35" s="189"/>
      <c r="BP35" s="189">
        <f t="shared" si="32"/>
        <v>0</v>
      </c>
      <c r="BQ35" s="189"/>
      <c r="BR35" s="189">
        <f t="shared" si="33"/>
        <v>0</v>
      </c>
      <c r="BS35" s="189">
        <f t="shared" si="35"/>
        <v>46</v>
      </c>
      <c r="BT35" s="189">
        <f t="shared" si="34"/>
        <v>22080</v>
      </c>
    </row>
    <row r="36" spans="1:72" ht="15">
      <c r="A36" s="87">
        <v>24</v>
      </c>
      <c r="B36" s="92" t="s">
        <v>22</v>
      </c>
      <c r="C36" s="253" t="s">
        <v>9</v>
      </c>
      <c r="D36" s="252">
        <v>520</v>
      </c>
      <c r="E36" s="177">
        <v>10</v>
      </c>
      <c r="F36" s="167">
        <f t="shared" si="1"/>
        <v>5200</v>
      </c>
      <c r="G36" s="167"/>
      <c r="H36" s="167">
        <f t="shared" si="2"/>
        <v>0</v>
      </c>
      <c r="I36" s="167"/>
      <c r="J36" s="167">
        <f t="shared" si="3"/>
        <v>0</v>
      </c>
      <c r="K36" s="167"/>
      <c r="L36" s="167">
        <f t="shared" si="4"/>
        <v>0</v>
      </c>
      <c r="M36" s="167"/>
      <c r="N36" s="167">
        <f t="shared" si="5"/>
        <v>0</v>
      </c>
      <c r="O36" s="167"/>
      <c r="P36" s="167">
        <f t="shared" si="6"/>
        <v>0</v>
      </c>
      <c r="Q36" s="167"/>
      <c r="R36" s="167">
        <f t="shared" si="7"/>
        <v>0</v>
      </c>
      <c r="S36" s="167"/>
      <c r="T36" s="167">
        <f t="shared" si="8"/>
        <v>0</v>
      </c>
      <c r="U36" s="167"/>
      <c r="V36" s="167">
        <f t="shared" si="9"/>
        <v>0</v>
      </c>
      <c r="W36" s="6"/>
      <c r="X36" s="167">
        <f t="shared" si="10"/>
        <v>0</v>
      </c>
      <c r="Y36" s="167"/>
      <c r="Z36" s="218">
        <f t="shared" si="11"/>
        <v>0</v>
      </c>
      <c r="AA36" s="167"/>
      <c r="AB36" s="167">
        <f t="shared" si="12"/>
        <v>0</v>
      </c>
      <c r="AC36" s="167"/>
      <c r="AD36" s="167">
        <f t="shared" si="13"/>
        <v>0</v>
      </c>
      <c r="AE36" s="167"/>
      <c r="AF36" s="167">
        <f t="shared" si="14"/>
        <v>0</v>
      </c>
      <c r="AG36" s="167"/>
      <c r="AH36" s="167">
        <f t="shared" si="15"/>
        <v>0</v>
      </c>
      <c r="AI36" s="167"/>
      <c r="AJ36" s="167">
        <f t="shared" si="16"/>
        <v>0</v>
      </c>
      <c r="AK36" s="167"/>
      <c r="AL36" s="167">
        <f t="shared" si="17"/>
        <v>0</v>
      </c>
      <c r="AM36" s="167"/>
      <c r="AN36" s="167">
        <f t="shared" si="18"/>
        <v>0</v>
      </c>
      <c r="AO36" s="167"/>
      <c r="AP36" s="178">
        <f t="shared" si="19"/>
        <v>0</v>
      </c>
      <c r="AQ36" s="167"/>
      <c r="AR36" s="167">
        <f t="shared" si="20"/>
        <v>0</v>
      </c>
      <c r="AS36" s="6"/>
      <c r="AT36" s="167">
        <f t="shared" si="21"/>
        <v>0</v>
      </c>
      <c r="AU36" s="177"/>
      <c r="AV36" s="177">
        <f t="shared" si="22"/>
        <v>0</v>
      </c>
      <c r="AW36" s="185"/>
      <c r="AX36" s="188">
        <f t="shared" si="23"/>
        <v>0</v>
      </c>
      <c r="AY36" s="185"/>
      <c r="AZ36" s="185">
        <f t="shared" si="24"/>
        <v>0</v>
      </c>
      <c r="BA36" s="185"/>
      <c r="BB36" s="185">
        <f t="shared" si="25"/>
        <v>0</v>
      </c>
      <c r="BC36" s="185"/>
      <c r="BD36" s="188">
        <f t="shared" si="26"/>
        <v>0</v>
      </c>
      <c r="BE36" s="185"/>
      <c r="BF36" s="188">
        <f t="shared" si="27"/>
        <v>0</v>
      </c>
      <c r="BG36" s="188"/>
      <c r="BH36" s="188">
        <f t="shared" si="28"/>
        <v>0</v>
      </c>
      <c r="BI36" s="185"/>
      <c r="BJ36" s="185">
        <f t="shared" si="29"/>
        <v>0</v>
      </c>
      <c r="BK36" s="189"/>
      <c r="BL36" s="189">
        <f t="shared" si="30"/>
        <v>0</v>
      </c>
      <c r="BM36" s="189"/>
      <c r="BN36" s="189">
        <f t="shared" si="31"/>
        <v>0</v>
      </c>
      <c r="BO36" s="189"/>
      <c r="BP36" s="189">
        <f t="shared" si="32"/>
        <v>0</v>
      </c>
      <c r="BQ36" s="189"/>
      <c r="BR36" s="189">
        <f t="shared" si="33"/>
        <v>0</v>
      </c>
      <c r="BS36" s="189">
        <f t="shared" si="35"/>
        <v>10</v>
      </c>
      <c r="BT36" s="189">
        <f t="shared" si="34"/>
        <v>5200</v>
      </c>
    </row>
    <row r="37" spans="1:72" ht="15">
      <c r="A37" s="87">
        <v>25</v>
      </c>
      <c r="B37" s="92" t="s">
        <v>13</v>
      </c>
      <c r="C37" s="253" t="s">
        <v>9</v>
      </c>
      <c r="D37" s="252">
        <v>550</v>
      </c>
      <c r="E37" s="177"/>
      <c r="F37" s="167">
        <f t="shared" si="1"/>
        <v>0</v>
      </c>
      <c r="G37" s="167"/>
      <c r="H37" s="167">
        <f t="shared" si="2"/>
        <v>0</v>
      </c>
      <c r="I37" s="167"/>
      <c r="J37" s="167">
        <f t="shared" si="3"/>
        <v>0</v>
      </c>
      <c r="K37" s="167"/>
      <c r="L37" s="167">
        <f t="shared" si="4"/>
        <v>0</v>
      </c>
      <c r="M37" s="167"/>
      <c r="N37" s="167">
        <f t="shared" si="5"/>
        <v>0</v>
      </c>
      <c r="O37" s="167"/>
      <c r="P37" s="167">
        <f t="shared" si="6"/>
        <v>0</v>
      </c>
      <c r="Q37" s="167"/>
      <c r="R37" s="167">
        <f t="shared" si="7"/>
        <v>0</v>
      </c>
      <c r="S37" s="167"/>
      <c r="T37" s="167">
        <f t="shared" si="8"/>
        <v>0</v>
      </c>
      <c r="U37" s="167"/>
      <c r="V37" s="167">
        <f t="shared" si="9"/>
        <v>0</v>
      </c>
      <c r="W37" s="6"/>
      <c r="X37" s="167">
        <f t="shared" si="10"/>
        <v>0</v>
      </c>
      <c r="Y37" s="167"/>
      <c r="Z37" s="218">
        <f t="shared" si="11"/>
        <v>0</v>
      </c>
      <c r="AA37" s="167"/>
      <c r="AB37" s="167">
        <f t="shared" si="12"/>
        <v>0</v>
      </c>
      <c r="AC37" s="167"/>
      <c r="AD37" s="167">
        <f t="shared" si="13"/>
        <v>0</v>
      </c>
      <c r="AE37" s="167"/>
      <c r="AF37" s="167">
        <f t="shared" si="14"/>
        <v>0</v>
      </c>
      <c r="AG37" s="167"/>
      <c r="AH37" s="167">
        <f t="shared" si="15"/>
        <v>0</v>
      </c>
      <c r="AI37" s="167"/>
      <c r="AJ37" s="167">
        <f t="shared" si="16"/>
        <v>0</v>
      </c>
      <c r="AK37" s="167"/>
      <c r="AL37" s="167">
        <f t="shared" si="17"/>
        <v>0</v>
      </c>
      <c r="AM37" s="167"/>
      <c r="AN37" s="167">
        <f t="shared" si="18"/>
        <v>0</v>
      </c>
      <c r="AO37" s="167"/>
      <c r="AP37" s="178">
        <f t="shared" si="19"/>
        <v>0</v>
      </c>
      <c r="AQ37" s="167"/>
      <c r="AR37" s="167">
        <f t="shared" si="20"/>
        <v>0</v>
      </c>
      <c r="AS37" s="6"/>
      <c r="AT37" s="167">
        <f t="shared" si="21"/>
        <v>0</v>
      </c>
      <c r="AU37" s="177"/>
      <c r="AV37" s="177">
        <f t="shared" si="22"/>
        <v>0</v>
      </c>
      <c r="AW37" s="185"/>
      <c r="AX37" s="188">
        <f t="shared" si="23"/>
        <v>0</v>
      </c>
      <c r="AY37" s="185"/>
      <c r="AZ37" s="185">
        <f t="shared" si="24"/>
        <v>0</v>
      </c>
      <c r="BA37" s="185"/>
      <c r="BB37" s="185">
        <f t="shared" si="25"/>
        <v>0</v>
      </c>
      <c r="BC37" s="185"/>
      <c r="BD37" s="188">
        <f t="shared" si="26"/>
        <v>0</v>
      </c>
      <c r="BE37" s="185"/>
      <c r="BF37" s="188">
        <f t="shared" si="27"/>
        <v>0</v>
      </c>
      <c r="BG37" s="188"/>
      <c r="BH37" s="188">
        <f t="shared" si="28"/>
        <v>0</v>
      </c>
      <c r="BI37" s="185"/>
      <c r="BJ37" s="185">
        <f t="shared" si="29"/>
        <v>0</v>
      </c>
      <c r="BK37" s="189"/>
      <c r="BL37" s="189">
        <f t="shared" si="30"/>
        <v>0</v>
      </c>
      <c r="BM37" s="189"/>
      <c r="BN37" s="189">
        <f t="shared" si="31"/>
        <v>0</v>
      </c>
      <c r="BO37" s="189"/>
      <c r="BP37" s="189">
        <f t="shared" si="32"/>
        <v>0</v>
      </c>
      <c r="BQ37" s="189"/>
      <c r="BR37" s="189">
        <f t="shared" si="33"/>
        <v>0</v>
      </c>
      <c r="BS37" s="189">
        <f t="shared" si="35"/>
        <v>0</v>
      </c>
      <c r="BT37" s="189">
        <f t="shared" si="34"/>
        <v>0</v>
      </c>
    </row>
    <row r="38" spans="1:72" ht="15">
      <c r="A38" s="87">
        <v>26</v>
      </c>
      <c r="B38" s="92" t="s">
        <v>23</v>
      </c>
      <c r="C38" s="253" t="s">
        <v>9</v>
      </c>
      <c r="D38" s="252">
        <v>750</v>
      </c>
      <c r="E38" s="177"/>
      <c r="F38" s="167">
        <f t="shared" si="1"/>
        <v>0</v>
      </c>
      <c r="G38" s="167"/>
      <c r="H38" s="167">
        <f t="shared" si="2"/>
        <v>0</v>
      </c>
      <c r="I38" s="167"/>
      <c r="J38" s="167">
        <f t="shared" si="3"/>
        <v>0</v>
      </c>
      <c r="K38" s="167"/>
      <c r="L38" s="167">
        <f t="shared" si="4"/>
        <v>0</v>
      </c>
      <c r="M38" s="167"/>
      <c r="N38" s="167">
        <f t="shared" si="5"/>
        <v>0</v>
      </c>
      <c r="O38" s="167"/>
      <c r="P38" s="167">
        <f t="shared" si="6"/>
        <v>0</v>
      </c>
      <c r="Q38" s="167"/>
      <c r="R38" s="167">
        <f t="shared" si="7"/>
        <v>0</v>
      </c>
      <c r="S38" s="167"/>
      <c r="T38" s="167">
        <f t="shared" si="8"/>
        <v>0</v>
      </c>
      <c r="U38" s="167"/>
      <c r="V38" s="167">
        <f t="shared" si="9"/>
        <v>0</v>
      </c>
      <c r="W38" s="6"/>
      <c r="X38" s="167">
        <f t="shared" si="10"/>
        <v>0</v>
      </c>
      <c r="Y38" s="167"/>
      <c r="Z38" s="218">
        <f t="shared" si="11"/>
        <v>0</v>
      </c>
      <c r="AA38" s="167"/>
      <c r="AB38" s="167">
        <f t="shared" si="12"/>
        <v>0</v>
      </c>
      <c r="AC38" s="167"/>
      <c r="AD38" s="167">
        <f t="shared" si="13"/>
        <v>0</v>
      </c>
      <c r="AE38" s="167"/>
      <c r="AF38" s="167">
        <f t="shared" si="14"/>
        <v>0</v>
      </c>
      <c r="AG38" s="167"/>
      <c r="AH38" s="167">
        <f t="shared" si="15"/>
        <v>0</v>
      </c>
      <c r="AI38" s="167"/>
      <c r="AJ38" s="167">
        <f t="shared" si="16"/>
        <v>0</v>
      </c>
      <c r="AK38" s="167"/>
      <c r="AL38" s="167">
        <f t="shared" si="17"/>
        <v>0</v>
      </c>
      <c r="AM38" s="167"/>
      <c r="AN38" s="167">
        <f t="shared" si="18"/>
        <v>0</v>
      </c>
      <c r="AO38" s="167"/>
      <c r="AP38" s="178">
        <f t="shared" si="19"/>
        <v>0</v>
      </c>
      <c r="AQ38" s="167"/>
      <c r="AR38" s="167">
        <f t="shared" si="20"/>
        <v>0</v>
      </c>
      <c r="AS38" s="167">
        <f>10*0</f>
        <v>0</v>
      </c>
      <c r="AT38" s="167">
        <f t="shared" si="21"/>
        <v>0</v>
      </c>
      <c r="AU38" s="177"/>
      <c r="AV38" s="177">
        <f t="shared" si="22"/>
        <v>0</v>
      </c>
      <c r="AW38" s="185"/>
      <c r="AX38" s="188">
        <f t="shared" si="23"/>
        <v>0</v>
      </c>
      <c r="AY38" s="185"/>
      <c r="AZ38" s="185">
        <f t="shared" si="24"/>
        <v>0</v>
      </c>
      <c r="BA38" s="185">
        <v>20</v>
      </c>
      <c r="BB38" s="185">
        <f t="shared" si="25"/>
        <v>15000</v>
      </c>
      <c r="BC38" s="185"/>
      <c r="BD38" s="188">
        <f t="shared" si="26"/>
        <v>0</v>
      </c>
      <c r="BE38" s="185"/>
      <c r="BF38" s="188">
        <f t="shared" si="27"/>
        <v>0</v>
      </c>
      <c r="BG38" s="188"/>
      <c r="BH38" s="188">
        <f t="shared" si="28"/>
        <v>0</v>
      </c>
      <c r="BI38" s="185"/>
      <c r="BJ38" s="185">
        <f t="shared" si="29"/>
        <v>0</v>
      </c>
      <c r="BK38" s="189"/>
      <c r="BL38" s="189">
        <f t="shared" si="30"/>
        <v>0</v>
      </c>
      <c r="BM38" s="189"/>
      <c r="BN38" s="189">
        <f t="shared" si="31"/>
        <v>0</v>
      </c>
      <c r="BO38" s="189"/>
      <c r="BP38" s="189">
        <f t="shared" si="32"/>
        <v>0</v>
      </c>
      <c r="BQ38" s="189"/>
      <c r="BR38" s="189">
        <f t="shared" si="33"/>
        <v>0</v>
      </c>
      <c r="BS38" s="189">
        <f t="shared" si="35"/>
        <v>20</v>
      </c>
      <c r="BT38" s="189">
        <f t="shared" si="34"/>
        <v>15000</v>
      </c>
    </row>
    <row r="39" spans="1:72" ht="15">
      <c r="A39" s="87">
        <v>27</v>
      </c>
      <c r="B39" s="92" t="s">
        <v>24</v>
      </c>
      <c r="C39" s="253" t="s">
        <v>9</v>
      </c>
      <c r="D39" s="252">
        <v>920</v>
      </c>
      <c r="E39" s="177">
        <v>10</v>
      </c>
      <c r="F39" s="167">
        <f t="shared" si="1"/>
        <v>9200</v>
      </c>
      <c r="G39" s="167"/>
      <c r="H39" s="167">
        <f t="shared" si="2"/>
        <v>0</v>
      </c>
      <c r="I39" s="167"/>
      <c r="J39" s="167">
        <f t="shared" si="3"/>
        <v>0</v>
      </c>
      <c r="K39" s="167"/>
      <c r="L39" s="167">
        <f t="shared" si="4"/>
        <v>0</v>
      </c>
      <c r="M39" s="167"/>
      <c r="N39" s="167">
        <f t="shared" si="5"/>
        <v>0</v>
      </c>
      <c r="O39" s="167"/>
      <c r="P39" s="167">
        <f t="shared" si="6"/>
        <v>0</v>
      </c>
      <c r="Q39" s="167"/>
      <c r="R39" s="167">
        <f t="shared" si="7"/>
        <v>0</v>
      </c>
      <c r="S39" s="167"/>
      <c r="T39" s="167">
        <f t="shared" si="8"/>
        <v>0</v>
      </c>
      <c r="U39" s="167"/>
      <c r="V39" s="167">
        <f t="shared" si="9"/>
        <v>0</v>
      </c>
      <c r="W39" s="6"/>
      <c r="X39" s="167">
        <f t="shared" si="10"/>
        <v>0</v>
      </c>
      <c r="Y39" s="167"/>
      <c r="Z39" s="218">
        <f t="shared" si="11"/>
        <v>0</v>
      </c>
      <c r="AA39" s="167"/>
      <c r="AB39" s="167">
        <f t="shared" si="12"/>
        <v>0</v>
      </c>
      <c r="AC39" s="167"/>
      <c r="AD39" s="167">
        <f t="shared" si="13"/>
        <v>0</v>
      </c>
      <c r="AE39" s="167"/>
      <c r="AF39" s="167">
        <f t="shared" si="14"/>
        <v>0</v>
      </c>
      <c r="AG39" s="167"/>
      <c r="AH39" s="167">
        <f t="shared" si="15"/>
        <v>0</v>
      </c>
      <c r="AI39" s="167"/>
      <c r="AJ39" s="167">
        <f t="shared" si="16"/>
        <v>0</v>
      </c>
      <c r="AK39" s="167"/>
      <c r="AL39" s="167">
        <f t="shared" si="17"/>
        <v>0</v>
      </c>
      <c r="AM39" s="167"/>
      <c r="AN39" s="167">
        <f t="shared" si="18"/>
        <v>0</v>
      </c>
      <c r="AO39" s="167"/>
      <c r="AP39" s="178">
        <f t="shared" si="19"/>
        <v>0</v>
      </c>
      <c r="AQ39" s="167"/>
      <c r="AR39" s="167">
        <f t="shared" si="20"/>
        <v>0</v>
      </c>
      <c r="AS39" s="6"/>
      <c r="AT39" s="167">
        <f t="shared" si="21"/>
        <v>0</v>
      </c>
      <c r="AU39" s="177"/>
      <c r="AV39" s="177">
        <f t="shared" si="22"/>
        <v>0</v>
      </c>
      <c r="AW39" s="185"/>
      <c r="AX39" s="188">
        <f t="shared" si="23"/>
        <v>0</v>
      </c>
      <c r="AY39" s="185"/>
      <c r="AZ39" s="185">
        <f t="shared" si="24"/>
        <v>0</v>
      </c>
      <c r="BA39" s="185"/>
      <c r="BB39" s="185">
        <f t="shared" si="25"/>
        <v>0</v>
      </c>
      <c r="BC39" s="185"/>
      <c r="BD39" s="188">
        <f t="shared" si="26"/>
        <v>0</v>
      </c>
      <c r="BE39" s="185"/>
      <c r="BF39" s="188">
        <f t="shared" si="27"/>
        <v>0</v>
      </c>
      <c r="BG39" s="188"/>
      <c r="BH39" s="188">
        <f t="shared" si="28"/>
        <v>0</v>
      </c>
      <c r="BI39" s="185"/>
      <c r="BJ39" s="185">
        <f t="shared" si="29"/>
        <v>0</v>
      </c>
      <c r="BK39" s="189"/>
      <c r="BL39" s="189">
        <f t="shared" si="30"/>
        <v>0</v>
      </c>
      <c r="BM39" s="189"/>
      <c r="BN39" s="189">
        <f t="shared" si="31"/>
        <v>0</v>
      </c>
      <c r="BO39" s="189"/>
      <c r="BP39" s="189">
        <f t="shared" si="32"/>
        <v>0</v>
      </c>
      <c r="BQ39" s="189"/>
      <c r="BR39" s="189">
        <f t="shared" si="33"/>
        <v>0</v>
      </c>
      <c r="BS39" s="189">
        <f t="shared" si="35"/>
        <v>10</v>
      </c>
      <c r="BT39" s="189">
        <f t="shared" si="34"/>
        <v>9200</v>
      </c>
    </row>
    <row r="40" spans="1:72" ht="15">
      <c r="A40" s="87">
        <v>28</v>
      </c>
      <c r="B40" s="92" t="s">
        <v>118</v>
      </c>
      <c r="C40" s="253" t="s">
        <v>9</v>
      </c>
      <c r="D40" s="252">
        <v>1050</v>
      </c>
      <c r="E40" s="653">
        <f>30</f>
        <v>30</v>
      </c>
      <c r="F40" s="659">
        <f t="shared" si="1"/>
        <v>31500</v>
      </c>
      <c r="G40" s="167"/>
      <c r="H40" s="167">
        <f t="shared" si="2"/>
        <v>0</v>
      </c>
      <c r="I40" s="167"/>
      <c r="J40" s="167">
        <f t="shared" si="3"/>
        <v>0</v>
      </c>
      <c r="K40" s="167"/>
      <c r="L40" s="167">
        <f t="shared" si="4"/>
        <v>0</v>
      </c>
      <c r="M40" s="167"/>
      <c r="N40" s="167">
        <f t="shared" si="5"/>
        <v>0</v>
      </c>
      <c r="O40" s="167"/>
      <c r="P40" s="167">
        <f t="shared" si="6"/>
        <v>0</v>
      </c>
      <c r="Q40" s="167"/>
      <c r="R40" s="167">
        <f t="shared" si="7"/>
        <v>0</v>
      </c>
      <c r="S40" s="167"/>
      <c r="T40" s="167">
        <f t="shared" si="8"/>
        <v>0</v>
      </c>
      <c r="U40" s="167"/>
      <c r="V40" s="167">
        <f t="shared" si="9"/>
        <v>0</v>
      </c>
      <c r="W40" s="6"/>
      <c r="X40" s="167">
        <f t="shared" si="10"/>
        <v>0</v>
      </c>
      <c r="Y40" s="167"/>
      <c r="Z40" s="218">
        <f t="shared" si="11"/>
        <v>0</v>
      </c>
      <c r="AA40" s="167"/>
      <c r="AB40" s="167">
        <f t="shared" si="12"/>
        <v>0</v>
      </c>
      <c r="AC40" s="167"/>
      <c r="AD40" s="167">
        <f t="shared" si="13"/>
        <v>0</v>
      </c>
      <c r="AE40" s="167"/>
      <c r="AF40" s="167">
        <f t="shared" si="14"/>
        <v>0</v>
      </c>
      <c r="AG40" s="167"/>
      <c r="AH40" s="167">
        <f t="shared" si="15"/>
        <v>0</v>
      </c>
      <c r="AI40" s="167"/>
      <c r="AJ40" s="167">
        <f t="shared" si="16"/>
        <v>0</v>
      </c>
      <c r="AK40" s="167"/>
      <c r="AL40" s="167">
        <f t="shared" si="17"/>
        <v>0</v>
      </c>
      <c r="AM40" s="167"/>
      <c r="AN40" s="167">
        <f t="shared" si="18"/>
        <v>0</v>
      </c>
      <c r="AO40" s="167"/>
      <c r="AP40" s="178">
        <f t="shared" si="19"/>
        <v>0</v>
      </c>
      <c r="AQ40" s="167"/>
      <c r="AR40" s="167">
        <f t="shared" si="20"/>
        <v>0</v>
      </c>
      <c r="AS40" s="6"/>
      <c r="AT40" s="167">
        <f t="shared" si="21"/>
        <v>0</v>
      </c>
      <c r="AU40" s="177"/>
      <c r="AV40" s="177">
        <f t="shared" si="22"/>
        <v>0</v>
      </c>
      <c r="AW40" s="185"/>
      <c r="AX40" s="188">
        <f t="shared" si="23"/>
        <v>0</v>
      </c>
      <c r="AY40" s="185"/>
      <c r="AZ40" s="185">
        <f t="shared" si="24"/>
        <v>0</v>
      </c>
      <c r="BA40" s="185"/>
      <c r="BB40" s="185">
        <f t="shared" si="25"/>
        <v>0</v>
      </c>
      <c r="BC40" s="185"/>
      <c r="BD40" s="188">
        <f t="shared" si="26"/>
        <v>0</v>
      </c>
      <c r="BE40" s="185"/>
      <c r="BF40" s="188">
        <f t="shared" si="27"/>
        <v>0</v>
      </c>
      <c r="BG40" s="188"/>
      <c r="BH40" s="188">
        <f t="shared" si="28"/>
        <v>0</v>
      </c>
      <c r="BI40" s="185"/>
      <c r="BJ40" s="185">
        <f t="shared" si="29"/>
        <v>0</v>
      </c>
      <c r="BK40" s="189"/>
      <c r="BL40" s="189">
        <f t="shared" si="30"/>
        <v>0</v>
      </c>
      <c r="BM40" s="189"/>
      <c r="BN40" s="189">
        <f t="shared" si="31"/>
        <v>0</v>
      </c>
      <c r="BO40" s="189"/>
      <c r="BP40" s="189">
        <f t="shared" si="32"/>
        <v>0</v>
      </c>
      <c r="BQ40" s="189"/>
      <c r="BR40" s="189">
        <f t="shared" si="33"/>
        <v>0</v>
      </c>
      <c r="BS40" s="189">
        <f t="shared" si="35"/>
        <v>30</v>
      </c>
      <c r="BT40" s="189">
        <f t="shared" si="34"/>
        <v>31500</v>
      </c>
    </row>
    <row r="41" spans="1:72" ht="15">
      <c r="A41" s="87">
        <v>29</v>
      </c>
      <c r="B41" s="92" t="s">
        <v>25</v>
      </c>
      <c r="C41" s="253"/>
      <c r="D41" s="412"/>
      <c r="E41" s="177"/>
      <c r="F41" s="167">
        <f t="shared" si="1"/>
        <v>0</v>
      </c>
      <c r="G41" s="167"/>
      <c r="H41" s="167">
        <f t="shared" si="2"/>
        <v>0</v>
      </c>
      <c r="I41" s="167"/>
      <c r="J41" s="167">
        <f t="shared" si="3"/>
        <v>0</v>
      </c>
      <c r="K41" s="167"/>
      <c r="L41" s="167">
        <f t="shared" si="4"/>
        <v>0</v>
      </c>
      <c r="M41" s="167"/>
      <c r="N41" s="167">
        <f t="shared" si="5"/>
        <v>0</v>
      </c>
      <c r="O41" s="167"/>
      <c r="P41" s="167">
        <f t="shared" si="6"/>
        <v>0</v>
      </c>
      <c r="Q41" s="167"/>
      <c r="R41" s="167">
        <f t="shared" si="7"/>
        <v>0</v>
      </c>
      <c r="S41" s="167"/>
      <c r="T41" s="167">
        <f t="shared" si="8"/>
        <v>0</v>
      </c>
      <c r="U41" s="167"/>
      <c r="V41" s="167">
        <f t="shared" si="9"/>
        <v>0</v>
      </c>
      <c r="W41" s="6"/>
      <c r="X41" s="167">
        <f t="shared" si="10"/>
        <v>0</v>
      </c>
      <c r="Y41" s="167"/>
      <c r="Z41" s="218">
        <f t="shared" si="11"/>
        <v>0</v>
      </c>
      <c r="AA41" s="167"/>
      <c r="AB41" s="167">
        <f t="shared" si="12"/>
        <v>0</v>
      </c>
      <c r="AC41" s="167"/>
      <c r="AD41" s="167">
        <f t="shared" si="13"/>
        <v>0</v>
      </c>
      <c r="AE41" s="167"/>
      <c r="AF41" s="167">
        <f t="shared" si="14"/>
        <v>0</v>
      </c>
      <c r="AG41" s="167"/>
      <c r="AH41" s="167">
        <f t="shared" si="15"/>
        <v>0</v>
      </c>
      <c r="AI41" s="167"/>
      <c r="AJ41" s="167">
        <f t="shared" si="16"/>
        <v>0</v>
      </c>
      <c r="AK41" s="167"/>
      <c r="AL41" s="167">
        <f t="shared" si="17"/>
        <v>0</v>
      </c>
      <c r="AM41" s="167"/>
      <c r="AN41" s="167">
        <f t="shared" si="18"/>
        <v>0</v>
      </c>
      <c r="AO41" s="167"/>
      <c r="AP41" s="178">
        <f t="shared" si="19"/>
        <v>0</v>
      </c>
      <c r="AQ41" s="167"/>
      <c r="AR41" s="167">
        <f t="shared" si="20"/>
        <v>0</v>
      </c>
      <c r="AS41" s="6"/>
      <c r="AT41" s="167">
        <f t="shared" si="21"/>
        <v>0</v>
      </c>
      <c r="AU41" s="177"/>
      <c r="AV41" s="177">
        <f t="shared" si="22"/>
        <v>0</v>
      </c>
      <c r="AW41" s="185"/>
      <c r="AX41" s="188">
        <f t="shared" si="23"/>
        <v>0</v>
      </c>
      <c r="AY41" s="185"/>
      <c r="AZ41" s="185">
        <f t="shared" si="24"/>
        <v>0</v>
      </c>
      <c r="BA41" s="185"/>
      <c r="BB41" s="185">
        <f t="shared" si="25"/>
        <v>0</v>
      </c>
      <c r="BC41" s="185"/>
      <c r="BD41" s="188">
        <f t="shared" si="26"/>
        <v>0</v>
      </c>
      <c r="BE41" s="185"/>
      <c r="BF41" s="188">
        <f t="shared" si="27"/>
        <v>0</v>
      </c>
      <c r="BG41" s="188"/>
      <c r="BH41" s="188">
        <f t="shared" si="28"/>
        <v>0</v>
      </c>
      <c r="BI41" s="185"/>
      <c r="BJ41" s="185">
        <f t="shared" si="29"/>
        <v>0</v>
      </c>
      <c r="BK41" s="189"/>
      <c r="BL41" s="189">
        <f t="shared" si="30"/>
        <v>0</v>
      </c>
      <c r="BM41" s="189"/>
      <c r="BN41" s="189">
        <f t="shared" si="31"/>
        <v>0</v>
      </c>
      <c r="BO41" s="189"/>
      <c r="BP41" s="189">
        <f t="shared" si="32"/>
        <v>0</v>
      </c>
      <c r="BQ41" s="189"/>
      <c r="BR41" s="189">
        <f t="shared" si="33"/>
        <v>0</v>
      </c>
      <c r="BS41" s="189">
        <f t="shared" si="35"/>
        <v>0</v>
      </c>
      <c r="BT41" s="189">
        <f t="shared" si="34"/>
        <v>0</v>
      </c>
    </row>
    <row r="42" spans="1:72" ht="15">
      <c r="A42" s="87">
        <v>30</v>
      </c>
      <c r="B42" s="92" t="s">
        <v>8</v>
      </c>
      <c r="C42" s="253" t="s">
        <v>26</v>
      </c>
      <c r="D42" s="252">
        <v>250</v>
      </c>
      <c r="E42" s="177"/>
      <c r="F42" s="167">
        <f t="shared" si="1"/>
        <v>0</v>
      </c>
      <c r="G42" s="167"/>
      <c r="H42" s="167">
        <f t="shared" si="2"/>
        <v>0</v>
      </c>
      <c r="I42" s="167"/>
      <c r="J42" s="167">
        <f t="shared" si="3"/>
        <v>0</v>
      </c>
      <c r="K42" s="167"/>
      <c r="L42" s="167">
        <f t="shared" si="4"/>
        <v>0</v>
      </c>
      <c r="M42" s="167"/>
      <c r="N42" s="167">
        <f t="shared" si="5"/>
        <v>0</v>
      </c>
      <c r="O42" s="167"/>
      <c r="P42" s="167">
        <f t="shared" si="6"/>
        <v>0</v>
      </c>
      <c r="Q42" s="167"/>
      <c r="R42" s="167">
        <f t="shared" si="7"/>
        <v>0</v>
      </c>
      <c r="S42" s="167"/>
      <c r="T42" s="167">
        <f t="shared" si="8"/>
        <v>0</v>
      </c>
      <c r="U42" s="167"/>
      <c r="V42" s="167">
        <f t="shared" si="9"/>
        <v>0</v>
      </c>
      <c r="W42" s="167"/>
      <c r="X42" s="167">
        <f t="shared" si="10"/>
        <v>0</v>
      </c>
      <c r="Y42" s="167"/>
      <c r="Z42" s="218">
        <f t="shared" si="11"/>
        <v>0</v>
      </c>
      <c r="AA42" s="167"/>
      <c r="AB42" s="167">
        <f t="shared" si="12"/>
        <v>0</v>
      </c>
      <c r="AC42" s="167"/>
      <c r="AD42" s="167">
        <f t="shared" si="13"/>
        <v>0</v>
      </c>
      <c r="AE42" s="167"/>
      <c r="AF42" s="167">
        <f t="shared" si="14"/>
        <v>0</v>
      </c>
      <c r="AG42" s="167"/>
      <c r="AH42" s="167">
        <f t="shared" si="15"/>
        <v>0</v>
      </c>
      <c r="AI42" s="167"/>
      <c r="AJ42" s="167">
        <f t="shared" si="16"/>
        <v>0</v>
      </c>
      <c r="AK42" s="167"/>
      <c r="AL42" s="167">
        <f t="shared" si="17"/>
        <v>0</v>
      </c>
      <c r="AM42" s="167"/>
      <c r="AN42" s="167">
        <f t="shared" si="18"/>
        <v>0</v>
      </c>
      <c r="AO42" s="167"/>
      <c r="AP42" s="178">
        <f t="shared" si="19"/>
        <v>0</v>
      </c>
      <c r="AQ42" s="167"/>
      <c r="AR42" s="167">
        <f t="shared" si="20"/>
        <v>0</v>
      </c>
      <c r="AS42" s="6"/>
      <c r="AT42" s="167">
        <f t="shared" si="21"/>
        <v>0</v>
      </c>
      <c r="AU42" s="177"/>
      <c r="AV42" s="177">
        <f t="shared" si="22"/>
        <v>0</v>
      </c>
      <c r="AW42" s="185"/>
      <c r="AX42" s="188">
        <f t="shared" si="23"/>
        <v>0</v>
      </c>
      <c r="AY42" s="185"/>
      <c r="AZ42" s="185">
        <f t="shared" si="24"/>
        <v>0</v>
      </c>
      <c r="BA42" s="185">
        <v>10</v>
      </c>
      <c r="BB42" s="185">
        <f t="shared" si="25"/>
        <v>2500</v>
      </c>
      <c r="BC42" s="185"/>
      <c r="BD42" s="188">
        <f t="shared" si="26"/>
        <v>0</v>
      </c>
      <c r="BE42" s="185"/>
      <c r="BF42" s="188">
        <f t="shared" si="27"/>
        <v>0</v>
      </c>
      <c r="BG42" s="188"/>
      <c r="BH42" s="188">
        <f t="shared" si="28"/>
        <v>0</v>
      </c>
      <c r="BI42" s="185"/>
      <c r="BJ42" s="185">
        <f t="shared" si="29"/>
        <v>0</v>
      </c>
      <c r="BK42" s="189">
        <v>24</v>
      </c>
      <c r="BL42" s="189">
        <f t="shared" si="30"/>
        <v>6000</v>
      </c>
      <c r="BM42" s="189"/>
      <c r="BN42" s="189">
        <f t="shared" si="31"/>
        <v>0</v>
      </c>
      <c r="BO42" s="189"/>
      <c r="BP42" s="189">
        <f t="shared" si="32"/>
        <v>0</v>
      </c>
      <c r="BQ42" s="189"/>
      <c r="BR42" s="189">
        <f t="shared" si="33"/>
        <v>0</v>
      </c>
      <c r="BS42" s="189">
        <f t="shared" si="35"/>
        <v>34</v>
      </c>
      <c r="BT42" s="189">
        <f t="shared" si="34"/>
        <v>8500</v>
      </c>
    </row>
    <row r="43" spans="1:72" ht="15">
      <c r="A43" s="87">
        <v>31</v>
      </c>
      <c r="B43" s="92" t="s">
        <v>10</v>
      </c>
      <c r="C43" s="253" t="s">
        <v>26</v>
      </c>
      <c r="D43" s="252">
        <v>350</v>
      </c>
      <c r="E43" s="177"/>
      <c r="F43" s="167">
        <f t="shared" si="1"/>
        <v>0</v>
      </c>
      <c r="G43" s="167"/>
      <c r="H43" s="167">
        <f t="shared" si="2"/>
        <v>0</v>
      </c>
      <c r="I43" s="167"/>
      <c r="J43" s="167">
        <f t="shared" si="3"/>
        <v>0</v>
      </c>
      <c r="K43" s="167"/>
      <c r="L43" s="167">
        <f t="shared" si="4"/>
        <v>0</v>
      </c>
      <c r="M43" s="167"/>
      <c r="N43" s="167">
        <f t="shared" si="5"/>
        <v>0</v>
      </c>
      <c r="O43" s="167"/>
      <c r="P43" s="167">
        <f t="shared" si="6"/>
        <v>0</v>
      </c>
      <c r="Q43" s="167"/>
      <c r="R43" s="167">
        <f t="shared" si="7"/>
        <v>0</v>
      </c>
      <c r="S43" s="167"/>
      <c r="T43" s="167">
        <f t="shared" si="8"/>
        <v>0</v>
      </c>
      <c r="U43" s="167"/>
      <c r="V43" s="167">
        <f t="shared" si="9"/>
        <v>0</v>
      </c>
      <c r="W43" s="167"/>
      <c r="X43" s="167">
        <f t="shared" si="10"/>
        <v>0</v>
      </c>
      <c r="Y43" s="167"/>
      <c r="Z43" s="218">
        <f t="shared" si="11"/>
        <v>0</v>
      </c>
      <c r="AA43" s="167"/>
      <c r="AB43" s="167">
        <f t="shared" si="12"/>
        <v>0</v>
      </c>
      <c r="AC43" s="167"/>
      <c r="AD43" s="167">
        <f t="shared" si="13"/>
        <v>0</v>
      </c>
      <c r="AE43" s="167"/>
      <c r="AF43" s="167">
        <f t="shared" si="14"/>
        <v>0</v>
      </c>
      <c r="AG43" s="167"/>
      <c r="AH43" s="167">
        <f t="shared" si="15"/>
        <v>0</v>
      </c>
      <c r="AI43" s="167"/>
      <c r="AJ43" s="167">
        <f t="shared" si="16"/>
        <v>0</v>
      </c>
      <c r="AK43" s="167"/>
      <c r="AL43" s="167">
        <f t="shared" si="17"/>
        <v>0</v>
      </c>
      <c r="AM43" s="167"/>
      <c r="AN43" s="167">
        <f t="shared" si="18"/>
        <v>0</v>
      </c>
      <c r="AO43" s="167"/>
      <c r="AP43" s="178">
        <f t="shared" si="19"/>
        <v>0</v>
      </c>
      <c r="AQ43" s="167"/>
      <c r="AR43" s="167">
        <f t="shared" si="20"/>
        <v>0</v>
      </c>
      <c r="AS43" s="6"/>
      <c r="AT43" s="167">
        <f t="shared" si="21"/>
        <v>0</v>
      </c>
      <c r="AU43" s="177"/>
      <c r="AV43" s="177">
        <f t="shared" si="22"/>
        <v>0</v>
      </c>
      <c r="AW43" s="185"/>
      <c r="AX43" s="188">
        <f t="shared" si="23"/>
        <v>0</v>
      </c>
      <c r="AY43" s="185"/>
      <c r="AZ43" s="185">
        <f t="shared" si="24"/>
        <v>0</v>
      </c>
      <c r="BA43" s="185"/>
      <c r="BB43" s="185">
        <f t="shared" si="25"/>
        <v>0</v>
      </c>
      <c r="BC43" s="185"/>
      <c r="BD43" s="188">
        <f t="shared" si="26"/>
        <v>0</v>
      </c>
      <c r="BE43" s="185"/>
      <c r="BF43" s="188">
        <f t="shared" si="27"/>
        <v>0</v>
      </c>
      <c r="BG43" s="188"/>
      <c r="BH43" s="188">
        <f t="shared" si="28"/>
        <v>0</v>
      </c>
      <c r="BI43" s="185"/>
      <c r="BJ43" s="185">
        <f t="shared" si="29"/>
        <v>0</v>
      </c>
      <c r="BK43" s="189"/>
      <c r="BL43" s="189">
        <f t="shared" si="30"/>
        <v>0</v>
      </c>
      <c r="BM43" s="189"/>
      <c r="BN43" s="189">
        <f t="shared" si="31"/>
        <v>0</v>
      </c>
      <c r="BO43" s="189"/>
      <c r="BP43" s="189">
        <f t="shared" si="32"/>
        <v>0</v>
      </c>
      <c r="BQ43" s="189"/>
      <c r="BR43" s="189">
        <f t="shared" si="33"/>
        <v>0</v>
      </c>
      <c r="BS43" s="189">
        <f t="shared" si="35"/>
        <v>0</v>
      </c>
      <c r="BT43" s="189">
        <f t="shared" si="34"/>
        <v>0</v>
      </c>
    </row>
    <row r="44" spans="1:72" ht="15">
      <c r="A44" s="87">
        <v>32</v>
      </c>
      <c r="B44" s="92" t="s">
        <v>11</v>
      </c>
      <c r="C44" s="253" t="s">
        <v>26</v>
      </c>
      <c r="D44" s="252">
        <v>600</v>
      </c>
      <c r="E44" s="177"/>
      <c r="F44" s="167">
        <f t="shared" si="1"/>
        <v>0</v>
      </c>
      <c r="G44" s="167"/>
      <c r="H44" s="167">
        <f t="shared" si="2"/>
        <v>0</v>
      </c>
      <c r="I44" s="167"/>
      <c r="J44" s="167">
        <f t="shared" si="3"/>
        <v>0</v>
      </c>
      <c r="K44" s="167"/>
      <c r="L44" s="167">
        <f t="shared" si="4"/>
        <v>0</v>
      </c>
      <c r="M44" s="167"/>
      <c r="N44" s="167">
        <f t="shared" si="5"/>
        <v>0</v>
      </c>
      <c r="O44" s="167"/>
      <c r="P44" s="167">
        <f t="shared" si="6"/>
        <v>0</v>
      </c>
      <c r="Q44" s="167"/>
      <c r="R44" s="167">
        <f t="shared" si="7"/>
        <v>0</v>
      </c>
      <c r="S44" s="167"/>
      <c r="T44" s="167">
        <f t="shared" si="8"/>
        <v>0</v>
      </c>
      <c r="U44" s="167"/>
      <c r="V44" s="167">
        <f t="shared" si="9"/>
        <v>0</v>
      </c>
      <c r="W44" s="167"/>
      <c r="X44" s="167">
        <f t="shared" si="10"/>
        <v>0</v>
      </c>
      <c r="Y44" s="167"/>
      <c r="Z44" s="218">
        <f t="shared" si="11"/>
        <v>0</v>
      </c>
      <c r="AA44" s="167"/>
      <c r="AB44" s="167">
        <f t="shared" si="12"/>
        <v>0</v>
      </c>
      <c r="AC44" s="167"/>
      <c r="AD44" s="167">
        <f t="shared" si="13"/>
        <v>0</v>
      </c>
      <c r="AE44" s="167"/>
      <c r="AF44" s="167">
        <f t="shared" si="14"/>
        <v>0</v>
      </c>
      <c r="AG44" s="167"/>
      <c r="AH44" s="167">
        <f t="shared" si="15"/>
        <v>0</v>
      </c>
      <c r="AI44" s="167"/>
      <c r="AJ44" s="167">
        <f t="shared" si="16"/>
        <v>0</v>
      </c>
      <c r="AK44" s="167"/>
      <c r="AL44" s="167">
        <f t="shared" si="17"/>
        <v>0</v>
      </c>
      <c r="AM44" s="167"/>
      <c r="AN44" s="167">
        <f t="shared" si="18"/>
        <v>0</v>
      </c>
      <c r="AO44" s="167"/>
      <c r="AP44" s="178">
        <f t="shared" si="19"/>
        <v>0</v>
      </c>
      <c r="AQ44" s="167"/>
      <c r="AR44" s="167">
        <f t="shared" si="20"/>
        <v>0</v>
      </c>
      <c r="AS44" s="167"/>
      <c r="AT44" s="167">
        <f t="shared" si="21"/>
        <v>0</v>
      </c>
      <c r="AU44" s="177"/>
      <c r="AV44" s="177">
        <f t="shared" si="22"/>
        <v>0</v>
      </c>
      <c r="AW44" s="185"/>
      <c r="AX44" s="188">
        <f t="shared" si="23"/>
        <v>0</v>
      </c>
      <c r="AY44" s="185"/>
      <c r="AZ44" s="185">
        <f t="shared" si="24"/>
        <v>0</v>
      </c>
      <c r="BA44" s="185">
        <v>10</v>
      </c>
      <c r="BB44" s="185">
        <f t="shared" si="25"/>
        <v>6000</v>
      </c>
      <c r="BC44" s="185"/>
      <c r="BD44" s="188">
        <f t="shared" si="26"/>
        <v>0</v>
      </c>
      <c r="BE44" s="185"/>
      <c r="BF44" s="188">
        <f t="shared" si="27"/>
        <v>0</v>
      </c>
      <c r="BG44" s="188"/>
      <c r="BH44" s="188">
        <f t="shared" si="28"/>
        <v>0</v>
      </c>
      <c r="BI44" s="185"/>
      <c r="BJ44" s="185">
        <f t="shared" si="29"/>
        <v>0</v>
      </c>
      <c r="BK44" s="189">
        <v>24</v>
      </c>
      <c r="BL44" s="189">
        <f t="shared" si="30"/>
        <v>14400</v>
      </c>
      <c r="BM44" s="189"/>
      <c r="BN44" s="189">
        <f t="shared" si="31"/>
        <v>0</v>
      </c>
      <c r="BO44" s="189"/>
      <c r="BP44" s="189">
        <f t="shared" si="32"/>
        <v>0</v>
      </c>
      <c r="BQ44" s="189"/>
      <c r="BR44" s="189">
        <f t="shared" si="33"/>
        <v>0</v>
      </c>
      <c r="BS44" s="189">
        <f t="shared" si="35"/>
        <v>34</v>
      </c>
      <c r="BT44" s="189">
        <f t="shared" si="34"/>
        <v>20400</v>
      </c>
    </row>
    <row r="45" spans="1:72" ht="15">
      <c r="A45" s="87">
        <v>33</v>
      </c>
      <c r="B45" s="92" t="s">
        <v>12</v>
      </c>
      <c r="C45" s="253" t="s">
        <v>26</v>
      </c>
      <c r="D45" s="252">
        <v>700</v>
      </c>
      <c r="E45" s="177">
        <v>2</v>
      </c>
      <c r="F45" s="167">
        <f t="shared" si="1"/>
        <v>1400</v>
      </c>
      <c r="G45" s="167"/>
      <c r="H45" s="167">
        <f t="shared" si="2"/>
        <v>0</v>
      </c>
      <c r="I45" s="167"/>
      <c r="J45" s="167">
        <f t="shared" si="3"/>
        <v>0</v>
      </c>
      <c r="K45" s="167"/>
      <c r="L45" s="167">
        <f t="shared" si="4"/>
        <v>0</v>
      </c>
      <c r="M45" s="167"/>
      <c r="N45" s="167">
        <f t="shared" si="5"/>
        <v>0</v>
      </c>
      <c r="O45" s="167"/>
      <c r="P45" s="167">
        <f t="shared" si="6"/>
        <v>0</v>
      </c>
      <c r="Q45" s="167"/>
      <c r="R45" s="167">
        <f t="shared" si="7"/>
        <v>0</v>
      </c>
      <c r="S45" s="167"/>
      <c r="T45" s="167">
        <f t="shared" si="8"/>
        <v>0</v>
      </c>
      <c r="U45" s="167"/>
      <c r="V45" s="167">
        <f t="shared" si="9"/>
        <v>0</v>
      </c>
      <c r="W45" s="6"/>
      <c r="X45" s="167">
        <f t="shared" si="10"/>
        <v>0</v>
      </c>
      <c r="Y45" s="167"/>
      <c r="Z45" s="218">
        <f t="shared" si="11"/>
        <v>0</v>
      </c>
      <c r="AA45" s="167"/>
      <c r="AB45" s="167">
        <f t="shared" si="12"/>
        <v>0</v>
      </c>
      <c r="AC45" s="167"/>
      <c r="AD45" s="167">
        <f t="shared" si="13"/>
        <v>0</v>
      </c>
      <c r="AE45" s="167"/>
      <c r="AF45" s="167">
        <f t="shared" si="14"/>
        <v>0</v>
      </c>
      <c r="AG45" s="167"/>
      <c r="AH45" s="167">
        <f t="shared" si="15"/>
        <v>0</v>
      </c>
      <c r="AI45" s="167"/>
      <c r="AJ45" s="167">
        <f t="shared" si="16"/>
        <v>0</v>
      </c>
      <c r="AK45" s="167"/>
      <c r="AL45" s="167">
        <f t="shared" si="17"/>
        <v>0</v>
      </c>
      <c r="AM45" s="167"/>
      <c r="AN45" s="167">
        <f t="shared" si="18"/>
        <v>0</v>
      </c>
      <c r="AO45" s="167"/>
      <c r="AP45" s="178">
        <f t="shared" si="19"/>
        <v>0</v>
      </c>
      <c r="AQ45" s="167"/>
      <c r="AR45" s="167">
        <f t="shared" si="20"/>
        <v>0</v>
      </c>
      <c r="AS45" s="6"/>
      <c r="AT45" s="167">
        <f t="shared" si="21"/>
        <v>0</v>
      </c>
      <c r="AU45" s="177"/>
      <c r="AV45" s="177">
        <f t="shared" si="22"/>
        <v>0</v>
      </c>
      <c r="AW45" s="185"/>
      <c r="AX45" s="188">
        <f t="shared" si="23"/>
        <v>0</v>
      </c>
      <c r="AY45" s="185"/>
      <c r="AZ45" s="185">
        <f t="shared" si="24"/>
        <v>0</v>
      </c>
      <c r="BA45" s="185"/>
      <c r="BB45" s="185">
        <f t="shared" si="25"/>
        <v>0</v>
      </c>
      <c r="BC45" s="185"/>
      <c r="BD45" s="188">
        <f t="shared" si="26"/>
        <v>0</v>
      </c>
      <c r="BE45" s="185"/>
      <c r="BF45" s="188">
        <f t="shared" si="27"/>
        <v>0</v>
      </c>
      <c r="BG45" s="188"/>
      <c r="BH45" s="188">
        <f t="shared" si="28"/>
        <v>0</v>
      </c>
      <c r="BI45" s="185"/>
      <c r="BJ45" s="185">
        <f t="shared" si="29"/>
        <v>0</v>
      </c>
      <c r="BK45" s="189"/>
      <c r="BL45" s="189">
        <f t="shared" si="30"/>
        <v>0</v>
      </c>
      <c r="BM45" s="189"/>
      <c r="BN45" s="189">
        <f t="shared" si="31"/>
        <v>0</v>
      </c>
      <c r="BO45" s="189"/>
      <c r="BP45" s="189">
        <f t="shared" si="32"/>
        <v>0</v>
      </c>
      <c r="BQ45" s="189"/>
      <c r="BR45" s="189">
        <f t="shared" si="33"/>
        <v>0</v>
      </c>
      <c r="BS45" s="189">
        <f t="shared" si="35"/>
        <v>2</v>
      </c>
      <c r="BT45" s="189">
        <f t="shared" si="34"/>
        <v>1400</v>
      </c>
    </row>
    <row r="46" spans="1:72" ht="15">
      <c r="A46" s="87">
        <v>34</v>
      </c>
      <c r="B46" s="92" t="s">
        <v>13</v>
      </c>
      <c r="C46" s="253" t="s">
        <v>26</v>
      </c>
      <c r="D46" s="252">
        <v>1150</v>
      </c>
      <c r="E46" s="177"/>
      <c r="F46" s="167">
        <f t="shared" si="1"/>
        <v>0</v>
      </c>
      <c r="G46" s="167"/>
      <c r="H46" s="167">
        <f t="shared" si="2"/>
        <v>0</v>
      </c>
      <c r="I46" s="167"/>
      <c r="J46" s="167">
        <f t="shared" si="3"/>
        <v>0</v>
      </c>
      <c r="K46" s="167"/>
      <c r="L46" s="167">
        <f t="shared" si="4"/>
        <v>0</v>
      </c>
      <c r="M46" s="167"/>
      <c r="N46" s="167">
        <f t="shared" si="5"/>
        <v>0</v>
      </c>
      <c r="O46" s="167"/>
      <c r="P46" s="167">
        <f t="shared" si="6"/>
        <v>0</v>
      </c>
      <c r="Q46" s="167"/>
      <c r="R46" s="167">
        <f t="shared" si="7"/>
        <v>0</v>
      </c>
      <c r="S46" s="167"/>
      <c r="T46" s="167">
        <f t="shared" si="8"/>
        <v>0</v>
      </c>
      <c r="U46" s="167"/>
      <c r="V46" s="167">
        <f t="shared" si="9"/>
        <v>0</v>
      </c>
      <c r="W46" s="6"/>
      <c r="X46" s="167">
        <f t="shared" si="10"/>
        <v>0</v>
      </c>
      <c r="Y46" s="167"/>
      <c r="Z46" s="218">
        <f t="shared" si="11"/>
        <v>0</v>
      </c>
      <c r="AA46" s="167"/>
      <c r="AB46" s="167">
        <f t="shared" si="12"/>
        <v>0</v>
      </c>
      <c r="AC46" s="167"/>
      <c r="AD46" s="167">
        <f t="shared" si="13"/>
        <v>0</v>
      </c>
      <c r="AE46" s="167"/>
      <c r="AF46" s="167">
        <f t="shared" si="14"/>
        <v>0</v>
      </c>
      <c r="AG46" s="167"/>
      <c r="AH46" s="167">
        <f t="shared" si="15"/>
        <v>0</v>
      </c>
      <c r="AI46" s="167"/>
      <c r="AJ46" s="167">
        <f t="shared" si="16"/>
        <v>0</v>
      </c>
      <c r="AK46" s="167"/>
      <c r="AL46" s="167">
        <f t="shared" si="17"/>
        <v>0</v>
      </c>
      <c r="AM46" s="167"/>
      <c r="AN46" s="167">
        <f t="shared" si="18"/>
        <v>0</v>
      </c>
      <c r="AO46" s="167"/>
      <c r="AP46" s="178">
        <f t="shared" si="19"/>
        <v>0</v>
      </c>
      <c r="AQ46" s="167"/>
      <c r="AR46" s="167">
        <f t="shared" si="20"/>
        <v>0</v>
      </c>
      <c r="AS46" s="6"/>
      <c r="AT46" s="167">
        <f t="shared" si="21"/>
        <v>0</v>
      </c>
      <c r="AU46" s="177"/>
      <c r="AV46" s="177">
        <f t="shared" si="22"/>
        <v>0</v>
      </c>
      <c r="AW46" s="185"/>
      <c r="AX46" s="188">
        <f t="shared" si="23"/>
        <v>0</v>
      </c>
      <c r="AY46" s="185"/>
      <c r="AZ46" s="185">
        <f t="shared" si="24"/>
        <v>0</v>
      </c>
      <c r="BA46" s="185"/>
      <c r="BB46" s="185">
        <f t="shared" si="25"/>
        <v>0</v>
      </c>
      <c r="BC46" s="185"/>
      <c r="BD46" s="188">
        <f t="shared" si="26"/>
        <v>0</v>
      </c>
      <c r="BE46" s="185"/>
      <c r="BF46" s="188">
        <f t="shared" si="27"/>
        <v>0</v>
      </c>
      <c r="BG46" s="188"/>
      <c r="BH46" s="188">
        <f t="shared" si="28"/>
        <v>0</v>
      </c>
      <c r="BI46" s="185"/>
      <c r="BJ46" s="185">
        <f t="shared" si="29"/>
        <v>0</v>
      </c>
      <c r="BK46" s="189"/>
      <c r="BL46" s="189">
        <f t="shared" si="30"/>
        <v>0</v>
      </c>
      <c r="BM46" s="189"/>
      <c r="BN46" s="189">
        <f t="shared" si="31"/>
        <v>0</v>
      </c>
      <c r="BO46" s="189"/>
      <c r="BP46" s="189">
        <f t="shared" si="32"/>
        <v>0</v>
      </c>
      <c r="BQ46" s="189"/>
      <c r="BR46" s="189">
        <f t="shared" si="33"/>
        <v>0</v>
      </c>
      <c r="BS46" s="189">
        <f t="shared" si="35"/>
        <v>0</v>
      </c>
      <c r="BT46" s="189">
        <f t="shared" si="34"/>
        <v>0</v>
      </c>
    </row>
    <row r="47" spans="1:72" ht="15">
      <c r="A47" s="87">
        <v>35</v>
      </c>
      <c r="B47" s="213" t="s">
        <v>119</v>
      </c>
      <c r="C47" s="253" t="s">
        <v>26</v>
      </c>
      <c r="D47" s="252">
        <v>1350</v>
      </c>
      <c r="E47" s="177"/>
      <c r="F47" s="167">
        <f t="shared" si="1"/>
        <v>0</v>
      </c>
      <c r="G47" s="167"/>
      <c r="H47" s="167">
        <f t="shared" si="2"/>
        <v>0</v>
      </c>
      <c r="I47" s="167"/>
      <c r="J47" s="167">
        <f t="shared" si="3"/>
        <v>0</v>
      </c>
      <c r="K47" s="167"/>
      <c r="L47" s="167">
        <f t="shared" si="4"/>
        <v>0</v>
      </c>
      <c r="M47" s="167"/>
      <c r="N47" s="167">
        <f t="shared" si="5"/>
        <v>0</v>
      </c>
      <c r="O47" s="167"/>
      <c r="P47" s="167">
        <f t="shared" si="6"/>
        <v>0</v>
      </c>
      <c r="Q47" s="167"/>
      <c r="R47" s="167">
        <f t="shared" si="7"/>
        <v>0</v>
      </c>
      <c r="S47" s="167"/>
      <c r="T47" s="167">
        <f t="shared" si="8"/>
        <v>0</v>
      </c>
      <c r="U47" s="167"/>
      <c r="V47" s="167">
        <f t="shared" si="9"/>
        <v>0</v>
      </c>
      <c r="W47" s="6"/>
      <c r="X47" s="167">
        <f t="shared" si="10"/>
        <v>0</v>
      </c>
      <c r="Y47" s="167"/>
      <c r="Z47" s="218">
        <f t="shared" si="11"/>
        <v>0</v>
      </c>
      <c r="AA47" s="167"/>
      <c r="AB47" s="167">
        <f t="shared" si="12"/>
        <v>0</v>
      </c>
      <c r="AC47" s="167"/>
      <c r="AD47" s="167">
        <f t="shared" si="13"/>
        <v>0</v>
      </c>
      <c r="AE47" s="167"/>
      <c r="AF47" s="167">
        <f t="shared" si="14"/>
        <v>0</v>
      </c>
      <c r="AG47" s="167"/>
      <c r="AH47" s="167">
        <f t="shared" si="15"/>
        <v>0</v>
      </c>
      <c r="AI47" s="167"/>
      <c r="AJ47" s="167">
        <f t="shared" si="16"/>
        <v>0</v>
      </c>
      <c r="AK47" s="167"/>
      <c r="AL47" s="167">
        <f t="shared" si="17"/>
        <v>0</v>
      </c>
      <c r="AM47" s="167"/>
      <c r="AN47" s="167">
        <f t="shared" si="18"/>
        <v>0</v>
      </c>
      <c r="AO47" s="167"/>
      <c r="AP47" s="178">
        <f t="shared" si="19"/>
        <v>0</v>
      </c>
      <c r="AQ47" s="167"/>
      <c r="AR47" s="167">
        <f t="shared" si="20"/>
        <v>0</v>
      </c>
      <c r="AS47" s="6"/>
      <c r="AT47" s="167">
        <f t="shared" si="21"/>
        <v>0</v>
      </c>
      <c r="AU47" s="177"/>
      <c r="AV47" s="177">
        <f t="shared" si="22"/>
        <v>0</v>
      </c>
      <c r="AW47" s="185"/>
      <c r="AX47" s="188">
        <f t="shared" si="23"/>
        <v>0</v>
      </c>
      <c r="AY47" s="185"/>
      <c r="AZ47" s="185">
        <f t="shared" si="24"/>
        <v>0</v>
      </c>
      <c r="BA47" s="185"/>
      <c r="BB47" s="185">
        <f t="shared" si="25"/>
        <v>0</v>
      </c>
      <c r="BC47" s="185"/>
      <c r="BD47" s="188">
        <f t="shared" si="26"/>
        <v>0</v>
      </c>
      <c r="BE47" s="185"/>
      <c r="BF47" s="188">
        <f t="shared" si="27"/>
        <v>0</v>
      </c>
      <c r="BG47" s="188"/>
      <c r="BH47" s="188">
        <f t="shared" si="28"/>
        <v>0</v>
      </c>
      <c r="BI47" s="185"/>
      <c r="BJ47" s="185">
        <f t="shared" si="29"/>
        <v>0</v>
      </c>
      <c r="BK47" s="189"/>
      <c r="BL47" s="189">
        <f t="shared" si="30"/>
        <v>0</v>
      </c>
      <c r="BM47" s="189"/>
      <c r="BN47" s="189">
        <f t="shared" si="31"/>
        <v>0</v>
      </c>
      <c r="BO47" s="189"/>
      <c r="BP47" s="189">
        <f t="shared" si="32"/>
        <v>0</v>
      </c>
      <c r="BQ47" s="189"/>
      <c r="BR47" s="189">
        <f t="shared" si="33"/>
        <v>0</v>
      </c>
      <c r="BS47" s="189">
        <f t="shared" si="35"/>
        <v>0</v>
      </c>
      <c r="BT47" s="189">
        <f t="shared" si="34"/>
        <v>0</v>
      </c>
    </row>
    <row r="48" spans="1:72" ht="15">
      <c r="A48" s="87">
        <v>36</v>
      </c>
      <c r="B48" s="92" t="s">
        <v>19</v>
      </c>
      <c r="C48" s="253"/>
      <c r="D48" s="252"/>
      <c r="E48" s="177"/>
      <c r="F48" s="167">
        <f t="shared" si="1"/>
        <v>0</v>
      </c>
      <c r="G48" s="167"/>
      <c r="H48" s="167">
        <f t="shared" si="2"/>
        <v>0</v>
      </c>
      <c r="I48" s="167"/>
      <c r="J48" s="167">
        <f t="shared" si="3"/>
        <v>0</v>
      </c>
      <c r="K48" s="167"/>
      <c r="L48" s="167">
        <f t="shared" si="4"/>
        <v>0</v>
      </c>
      <c r="M48" s="167"/>
      <c r="N48" s="167">
        <f t="shared" si="5"/>
        <v>0</v>
      </c>
      <c r="O48" s="167"/>
      <c r="P48" s="167">
        <f t="shared" si="6"/>
        <v>0</v>
      </c>
      <c r="Q48" s="167"/>
      <c r="R48" s="167">
        <f t="shared" si="7"/>
        <v>0</v>
      </c>
      <c r="S48" s="167"/>
      <c r="T48" s="167">
        <f t="shared" si="8"/>
        <v>0</v>
      </c>
      <c r="U48" s="167"/>
      <c r="V48" s="167">
        <f t="shared" si="9"/>
        <v>0</v>
      </c>
      <c r="W48" s="167"/>
      <c r="X48" s="167">
        <f t="shared" si="10"/>
        <v>0</v>
      </c>
      <c r="Y48" s="167"/>
      <c r="Z48" s="218">
        <f t="shared" si="11"/>
        <v>0</v>
      </c>
      <c r="AA48" s="167"/>
      <c r="AB48" s="167">
        <f t="shared" si="12"/>
        <v>0</v>
      </c>
      <c r="AC48" s="167"/>
      <c r="AD48" s="167">
        <f t="shared" si="13"/>
        <v>0</v>
      </c>
      <c r="AE48" s="167"/>
      <c r="AF48" s="167">
        <f t="shared" si="14"/>
        <v>0</v>
      </c>
      <c r="AG48" s="167"/>
      <c r="AH48" s="167">
        <f t="shared" si="15"/>
        <v>0</v>
      </c>
      <c r="AI48" s="167"/>
      <c r="AJ48" s="167">
        <f t="shared" si="16"/>
        <v>0</v>
      </c>
      <c r="AK48" s="167"/>
      <c r="AL48" s="167">
        <f t="shared" si="17"/>
        <v>0</v>
      </c>
      <c r="AM48" s="167"/>
      <c r="AN48" s="167">
        <f t="shared" si="18"/>
        <v>0</v>
      </c>
      <c r="AO48" s="167"/>
      <c r="AP48" s="178">
        <f t="shared" si="19"/>
        <v>0</v>
      </c>
      <c r="AQ48" s="167"/>
      <c r="AR48" s="167">
        <f t="shared" si="20"/>
        <v>0</v>
      </c>
      <c r="AS48" s="167"/>
      <c r="AT48" s="167">
        <f t="shared" si="21"/>
        <v>0</v>
      </c>
      <c r="AU48" s="177"/>
      <c r="AV48" s="177">
        <f t="shared" si="22"/>
        <v>0</v>
      </c>
      <c r="AW48" s="185"/>
      <c r="AX48" s="188">
        <f t="shared" si="23"/>
        <v>0</v>
      </c>
      <c r="AY48" s="185"/>
      <c r="AZ48" s="185">
        <f t="shared" si="24"/>
        <v>0</v>
      </c>
      <c r="BA48" s="185"/>
      <c r="BB48" s="185">
        <f t="shared" si="25"/>
        <v>0</v>
      </c>
      <c r="BC48" s="185"/>
      <c r="BD48" s="188">
        <f t="shared" si="26"/>
        <v>0</v>
      </c>
      <c r="BE48" s="185"/>
      <c r="BF48" s="188">
        <f t="shared" si="27"/>
        <v>0</v>
      </c>
      <c r="BG48" s="188"/>
      <c r="BH48" s="188">
        <f t="shared" si="28"/>
        <v>0</v>
      </c>
      <c r="BI48" s="185"/>
      <c r="BJ48" s="185">
        <f t="shared" si="29"/>
        <v>0</v>
      </c>
      <c r="BK48" s="189"/>
      <c r="BL48" s="189">
        <f t="shared" si="30"/>
        <v>0</v>
      </c>
      <c r="BM48" s="189"/>
      <c r="BN48" s="189">
        <f t="shared" si="31"/>
        <v>0</v>
      </c>
      <c r="BO48" s="189"/>
      <c r="BP48" s="189">
        <f t="shared" si="32"/>
        <v>0</v>
      </c>
      <c r="BQ48" s="189"/>
      <c r="BR48" s="189">
        <f t="shared" si="33"/>
        <v>0</v>
      </c>
      <c r="BS48" s="189">
        <f t="shared" si="35"/>
        <v>0</v>
      </c>
      <c r="BT48" s="189">
        <f t="shared" si="34"/>
        <v>0</v>
      </c>
    </row>
    <row r="49" spans="1:72" ht="15">
      <c r="A49" s="87">
        <v>37</v>
      </c>
      <c r="B49" s="213" t="s">
        <v>303</v>
      </c>
      <c r="C49" s="253" t="s">
        <v>26</v>
      </c>
      <c r="D49" s="252">
        <v>3600</v>
      </c>
      <c r="E49" s="177"/>
      <c r="F49" s="167">
        <f t="shared" si="1"/>
        <v>0</v>
      </c>
      <c r="G49" s="167"/>
      <c r="H49" s="167">
        <f t="shared" si="2"/>
        <v>0</v>
      </c>
      <c r="I49" s="167"/>
      <c r="J49" s="167">
        <f t="shared" si="3"/>
        <v>0</v>
      </c>
      <c r="K49" s="167"/>
      <c r="L49" s="167">
        <f t="shared" si="4"/>
        <v>0</v>
      </c>
      <c r="M49" s="167"/>
      <c r="N49" s="167">
        <f t="shared" si="5"/>
        <v>0</v>
      </c>
      <c r="O49" s="167"/>
      <c r="P49" s="167">
        <f t="shared" si="6"/>
        <v>0</v>
      </c>
      <c r="Q49" s="167"/>
      <c r="R49" s="167">
        <f t="shared" si="7"/>
        <v>0</v>
      </c>
      <c r="S49" s="167"/>
      <c r="T49" s="167">
        <f t="shared" si="8"/>
        <v>0</v>
      </c>
      <c r="U49" s="167"/>
      <c r="V49" s="167">
        <f t="shared" si="9"/>
        <v>0</v>
      </c>
      <c r="W49" s="167"/>
      <c r="X49" s="167">
        <f t="shared" si="10"/>
        <v>0</v>
      </c>
      <c r="Y49" s="167"/>
      <c r="Z49" s="218">
        <f t="shared" si="11"/>
        <v>0</v>
      </c>
      <c r="AA49" s="167"/>
      <c r="AB49" s="167">
        <f t="shared" si="12"/>
        <v>0</v>
      </c>
      <c r="AC49" s="167"/>
      <c r="AD49" s="167">
        <f t="shared" si="13"/>
        <v>0</v>
      </c>
      <c r="AE49" s="167"/>
      <c r="AF49" s="167">
        <f t="shared" si="14"/>
        <v>0</v>
      </c>
      <c r="AG49" s="167"/>
      <c r="AH49" s="167">
        <f t="shared" si="15"/>
        <v>0</v>
      </c>
      <c r="AI49" s="167"/>
      <c r="AJ49" s="167">
        <f t="shared" si="16"/>
        <v>0</v>
      </c>
      <c r="AK49" s="167"/>
      <c r="AL49" s="167">
        <f t="shared" si="17"/>
        <v>0</v>
      </c>
      <c r="AM49" s="167"/>
      <c r="AN49" s="167">
        <f t="shared" si="18"/>
        <v>0</v>
      </c>
      <c r="AO49" s="167"/>
      <c r="AP49" s="178">
        <f t="shared" si="19"/>
        <v>0</v>
      </c>
      <c r="AQ49" s="167">
        <v>1</v>
      </c>
      <c r="AR49" s="167">
        <f t="shared" si="20"/>
        <v>3600</v>
      </c>
      <c r="AS49" s="167"/>
      <c r="AT49" s="167">
        <f t="shared" si="21"/>
        <v>0</v>
      </c>
      <c r="AU49" s="177"/>
      <c r="AV49" s="177">
        <f t="shared" si="22"/>
        <v>0</v>
      </c>
      <c r="AW49" s="185"/>
      <c r="AX49" s="188">
        <f t="shared" si="23"/>
        <v>0</v>
      </c>
      <c r="AY49" s="185"/>
      <c r="AZ49" s="185">
        <f t="shared" si="24"/>
        <v>0</v>
      </c>
      <c r="BA49" s="185"/>
      <c r="BB49" s="185">
        <f t="shared" si="25"/>
        <v>0</v>
      </c>
      <c r="BC49" s="185"/>
      <c r="BD49" s="188">
        <f t="shared" si="26"/>
        <v>0</v>
      </c>
      <c r="BE49" s="185"/>
      <c r="BF49" s="188">
        <f t="shared" si="27"/>
        <v>0</v>
      </c>
      <c r="BG49" s="188"/>
      <c r="BH49" s="188">
        <f t="shared" si="28"/>
        <v>0</v>
      </c>
      <c r="BI49" s="185"/>
      <c r="BJ49" s="185">
        <f t="shared" si="29"/>
        <v>0</v>
      </c>
      <c r="BK49" s="189"/>
      <c r="BL49" s="189">
        <f t="shared" si="30"/>
        <v>0</v>
      </c>
      <c r="BM49" s="189"/>
      <c r="BN49" s="189">
        <f t="shared" si="31"/>
        <v>0</v>
      </c>
      <c r="BO49" s="189"/>
      <c r="BP49" s="189">
        <f t="shared" si="32"/>
        <v>0</v>
      </c>
      <c r="BQ49" s="189"/>
      <c r="BR49" s="189">
        <f t="shared" si="33"/>
        <v>0</v>
      </c>
      <c r="BS49" s="189">
        <f t="shared" si="35"/>
        <v>1</v>
      </c>
      <c r="BT49" s="189">
        <f t="shared" si="34"/>
        <v>3600</v>
      </c>
    </row>
    <row r="50" spans="1:72" ht="15">
      <c r="A50" s="87">
        <v>38</v>
      </c>
      <c r="B50" s="92" t="s">
        <v>20</v>
      </c>
      <c r="C50" s="253" t="s">
        <v>26</v>
      </c>
      <c r="D50" s="252">
        <v>5500</v>
      </c>
      <c r="E50" s="177"/>
      <c r="F50" s="167">
        <f t="shared" si="1"/>
        <v>0</v>
      </c>
      <c r="G50" s="167"/>
      <c r="H50" s="167">
        <f t="shared" si="2"/>
        <v>0</v>
      </c>
      <c r="I50" s="167"/>
      <c r="J50" s="167">
        <f t="shared" si="3"/>
        <v>0</v>
      </c>
      <c r="K50" s="167"/>
      <c r="L50" s="167">
        <f t="shared" si="4"/>
        <v>0</v>
      </c>
      <c r="M50" s="167"/>
      <c r="N50" s="167">
        <f t="shared" si="5"/>
        <v>0</v>
      </c>
      <c r="O50" s="167"/>
      <c r="P50" s="167">
        <f t="shared" si="6"/>
        <v>0</v>
      </c>
      <c r="Q50" s="167"/>
      <c r="R50" s="167">
        <f t="shared" si="7"/>
        <v>0</v>
      </c>
      <c r="S50" s="167"/>
      <c r="T50" s="167">
        <f t="shared" si="8"/>
        <v>0</v>
      </c>
      <c r="U50" s="167"/>
      <c r="V50" s="167">
        <f t="shared" si="9"/>
        <v>0</v>
      </c>
      <c r="W50" s="167"/>
      <c r="X50" s="167">
        <f t="shared" si="10"/>
        <v>0</v>
      </c>
      <c r="Y50" s="167"/>
      <c r="Z50" s="218">
        <f t="shared" si="11"/>
        <v>0</v>
      </c>
      <c r="AA50" s="167"/>
      <c r="AB50" s="167">
        <f t="shared" si="12"/>
        <v>0</v>
      </c>
      <c r="AC50" s="167"/>
      <c r="AD50" s="167">
        <f t="shared" si="13"/>
        <v>0</v>
      </c>
      <c r="AE50" s="167"/>
      <c r="AF50" s="167">
        <f t="shared" si="14"/>
        <v>0</v>
      </c>
      <c r="AG50" s="167"/>
      <c r="AH50" s="167">
        <f t="shared" si="15"/>
        <v>0</v>
      </c>
      <c r="AI50" s="167"/>
      <c r="AJ50" s="167">
        <f t="shared" si="16"/>
        <v>0</v>
      </c>
      <c r="AK50" s="167"/>
      <c r="AL50" s="167">
        <f t="shared" si="17"/>
        <v>0</v>
      </c>
      <c r="AM50" s="167"/>
      <c r="AN50" s="167">
        <f t="shared" si="18"/>
        <v>0</v>
      </c>
      <c r="AO50" s="167"/>
      <c r="AP50" s="178">
        <f t="shared" si="19"/>
        <v>0</v>
      </c>
      <c r="AQ50" s="167"/>
      <c r="AR50" s="167">
        <f t="shared" si="20"/>
        <v>0</v>
      </c>
      <c r="AS50" s="167"/>
      <c r="AT50" s="167">
        <f t="shared" si="21"/>
        <v>0</v>
      </c>
      <c r="AU50" s="177"/>
      <c r="AV50" s="177">
        <f t="shared" si="22"/>
        <v>0</v>
      </c>
      <c r="AW50" s="185"/>
      <c r="AX50" s="188">
        <f t="shared" si="23"/>
        <v>0</v>
      </c>
      <c r="AY50" s="185"/>
      <c r="AZ50" s="185">
        <f t="shared" si="24"/>
        <v>0</v>
      </c>
      <c r="BA50" s="185"/>
      <c r="BB50" s="185">
        <f t="shared" si="25"/>
        <v>0</v>
      </c>
      <c r="BC50" s="185"/>
      <c r="BD50" s="188">
        <f t="shared" si="26"/>
        <v>0</v>
      </c>
      <c r="BE50" s="185"/>
      <c r="BF50" s="188">
        <f t="shared" si="27"/>
        <v>0</v>
      </c>
      <c r="BG50" s="188"/>
      <c r="BH50" s="188">
        <f t="shared" si="28"/>
        <v>0</v>
      </c>
      <c r="BI50" s="185"/>
      <c r="BJ50" s="185">
        <f t="shared" si="29"/>
        <v>0</v>
      </c>
      <c r="BK50" s="189"/>
      <c r="BL50" s="189">
        <f t="shared" si="30"/>
        <v>0</v>
      </c>
      <c r="BM50" s="189"/>
      <c r="BN50" s="189">
        <f t="shared" si="31"/>
        <v>0</v>
      </c>
      <c r="BO50" s="189"/>
      <c r="BP50" s="189">
        <f t="shared" si="32"/>
        <v>0</v>
      </c>
      <c r="BQ50" s="189"/>
      <c r="BR50" s="189">
        <f t="shared" si="33"/>
        <v>0</v>
      </c>
      <c r="BS50" s="189">
        <f t="shared" si="35"/>
        <v>0</v>
      </c>
      <c r="BT50" s="189">
        <f t="shared" si="34"/>
        <v>0</v>
      </c>
    </row>
    <row r="51" spans="1:72" ht="15">
      <c r="A51" s="87">
        <v>39</v>
      </c>
      <c r="B51" s="101" t="s">
        <v>70</v>
      </c>
      <c r="C51" s="253"/>
      <c r="D51" s="252"/>
      <c r="E51" s="177"/>
      <c r="F51" s="167">
        <f t="shared" si="1"/>
        <v>0</v>
      </c>
      <c r="G51" s="167"/>
      <c r="H51" s="167">
        <f t="shared" si="2"/>
        <v>0</v>
      </c>
      <c r="I51" s="167"/>
      <c r="J51" s="167">
        <f t="shared" si="3"/>
        <v>0</v>
      </c>
      <c r="K51" s="167"/>
      <c r="L51" s="167">
        <f t="shared" si="4"/>
        <v>0</v>
      </c>
      <c r="M51" s="167"/>
      <c r="N51" s="167">
        <f t="shared" si="5"/>
        <v>0</v>
      </c>
      <c r="O51" s="167"/>
      <c r="P51" s="167">
        <f t="shared" si="6"/>
        <v>0</v>
      </c>
      <c r="Q51" s="167"/>
      <c r="R51" s="167">
        <f t="shared" si="7"/>
        <v>0</v>
      </c>
      <c r="S51" s="167"/>
      <c r="T51" s="167">
        <f t="shared" si="8"/>
        <v>0</v>
      </c>
      <c r="U51" s="167"/>
      <c r="V51" s="167">
        <f t="shared" si="9"/>
        <v>0</v>
      </c>
      <c r="W51" s="167"/>
      <c r="X51" s="167">
        <f t="shared" si="10"/>
        <v>0</v>
      </c>
      <c r="Y51" s="167"/>
      <c r="Z51" s="218">
        <f t="shared" si="11"/>
        <v>0</v>
      </c>
      <c r="AA51" s="167"/>
      <c r="AB51" s="167">
        <f t="shared" si="12"/>
        <v>0</v>
      </c>
      <c r="AC51" s="167"/>
      <c r="AD51" s="167">
        <f t="shared" si="13"/>
        <v>0</v>
      </c>
      <c r="AE51" s="167"/>
      <c r="AF51" s="167">
        <f t="shared" si="14"/>
        <v>0</v>
      </c>
      <c r="AG51" s="167"/>
      <c r="AH51" s="167">
        <f t="shared" si="15"/>
        <v>0</v>
      </c>
      <c r="AI51" s="167"/>
      <c r="AJ51" s="167">
        <f t="shared" si="16"/>
        <v>0</v>
      </c>
      <c r="AK51" s="167"/>
      <c r="AL51" s="167">
        <f t="shared" si="17"/>
        <v>0</v>
      </c>
      <c r="AM51" s="167"/>
      <c r="AN51" s="167">
        <f t="shared" si="18"/>
        <v>0</v>
      </c>
      <c r="AO51" s="167"/>
      <c r="AP51" s="178">
        <f t="shared" si="19"/>
        <v>0</v>
      </c>
      <c r="AQ51" s="167"/>
      <c r="AR51" s="167">
        <f t="shared" si="20"/>
        <v>0</v>
      </c>
      <c r="AS51" s="167"/>
      <c r="AT51" s="167">
        <f t="shared" si="21"/>
        <v>0</v>
      </c>
      <c r="AU51" s="177"/>
      <c r="AV51" s="177">
        <f t="shared" si="22"/>
        <v>0</v>
      </c>
      <c r="AW51" s="185"/>
      <c r="AX51" s="188">
        <f t="shared" si="23"/>
        <v>0</v>
      </c>
      <c r="AY51" s="185"/>
      <c r="AZ51" s="185">
        <f t="shared" si="24"/>
        <v>0</v>
      </c>
      <c r="BA51" s="185"/>
      <c r="BB51" s="185">
        <f t="shared" si="25"/>
        <v>0</v>
      </c>
      <c r="BC51" s="185"/>
      <c r="BD51" s="188">
        <f t="shared" si="26"/>
        <v>0</v>
      </c>
      <c r="BE51" s="185"/>
      <c r="BF51" s="188">
        <f t="shared" si="27"/>
        <v>0</v>
      </c>
      <c r="BG51" s="188"/>
      <c r="BH51" s="188">
        <f t="shared" si="28"/>
        <v>0</v>
      </c>
      <c r="BI51" s="185"/>
      <c r="BJ51" s="185">
        <f t="shared" si="29"/>
        <v>0</v>
      </c>
      <c r="BK51" s="189"/>
      <c r="BL51" s="189">
        <f t="shared" si="30"/>
        <v>0</v>
      </c>
      <c r="BM51" s="189"/>
      <c r="BN51" s="189">
        <f t="shared" si="31"/>
        <v>0</v>
      </c>
      <c r="BO51" s="189"/>
      <c r="BP51" s="189">
        <f t="shared" si="32"/>
        <v>0</v>
      </c>
      <c r="BQ51" s="189"/>
      <c r="BR51" s="189">
        <f t="shared" si="33"/>
        <v>0</v>
      </c>
      <c r="BS51" s="189">
        <f t="shared" si="35"/>
        <v>0</v>
      </c>
      <c r="BT51" s="189">
        <f t="shared" si="34"/>
        <v>0</v>
      </c>
    </row>
    <row r="52" spans="1:72" ht="15">
      <c r="A52" s="87">
        <v>40</v>
      </c>
      <c r="B52" s="211" t="s">
        <v>8</v>
      </c>
      <c r="C52" s="253" t="s">
        <v>9</v>
      </c>
      <c r="D52" s="252">
        <v>380</v>
      </c>
      <c r="E52" s="177"/>
      <c r="F52" s="167">
        <f t="shared" si="1"/>
        <v>0</v>
      </c>
      <c r="G52" s="167"/>
      <c r="H52" s="167">
        <f t="shared" si="2"/>
        <v>0</v>
      </c>
      <c r="I52" s="167"/>
      <c r="J52" s="167">
        <f t="shared" si="3"/>
        <v>0</v>
      </c>
      <c r="K52" s="167"/>
      <c r="L52" s="167">
        <f t="shared" si="4"/>
        <v>0</v>
      </c>
      <c r="M52" s="167"/>
      <c r="N52" s="167">
        <f t="shared" si="5"/>
        <v>0</v>
      </c>
      <c r="O52" s="167"/>
      <c r="P52" s="167">
        <f t="shared" si="6"/>
        <v>0</v>
      </c>
      <c r="Q52" s="167"/>
      <c r="R52" s="167">
        <f t="shared" si="7"/>
        <v>0</v>
      </c>
      <c r="S52" s="167"/>
      <c r="T52" s="167">
        <f t="shared" si="8"/>
        <v>0</v>
      </c>
      <c r="U52" s="167"/>
      <c r="V52" s="167">
        <f t="shared" si="9"/>
        <v>0</v>
      </c>
      <c r="W52" s="167"/>
      <c r="X52" s="167">
        <f t="shared" si="10"/>
        <v>0</v>
      </c>
      <c r="Y52" s="167"/>
      <c r="Z52" s="218">
        <f t="shared" si="11"/>
        <v>0</v>
      </c>
      <c r="AA52" s="167"/>
      <c r="AB52" s="167">
        <f t="shared" si="12"/>
        <v>0</v>
      </c>
      <c r="AC52" s="167"/>
      <c r="AD52" s="167">
        <f t="shared" si="13"/>
        <v>0</v>
      </c>
      <c r="AE52" s="167"/>
      <c r="AF52" s="167">
        <f t="shared" si="14"/>
        <v>0</v>
      </c>
      <c r="AG52" s="167"/>
      <c r="AH52" s="167">
        <f t="shared" si="15"/>
        <v>0</v>
      </c>
      <c r="AI52" s="167"/>
      <c r="AJ52" s="167">
        <f t="shared" si="16"/>
        <v>0</v>
      </c>
      <c r="AK52" s="167"/>
      <c r="AL52" s="167">
        <f t="shared" si="17"/>
        <v>0</v>
      </c>
      <c r="AM52" s="167"/>
      <c r="AN52" s="167">
        <f t="shared" si="18"/>
        <v>0</v>
      </c>
      <c r="AO52" s="167"/>
      <c r="AP52" s="178">
        <f t="shared" si="19"/>
        <v>0</v>
      </c>
      <c r="AQ52" s="167"/>
      <c r="AR52" s="167">
        <f t="shared" si="20"/>
        <v>0</v>
      </c>
      <c r="AS52" s="167"/>
      <c r="AT52" s="167">
        <f t="shared" si="21"/>
        <v>0</v>
      </c>
      <c r="AU52" s="177"/>
      <c r="AV52" s="177">
        <f t="shared" si="22"/>
        <v>0</v>
      </c>
      <c r="AW52" s="185"/>
      <c r="AX52" s="188">
        <f t="shared" si="23"/>
        <v>0</v>
      </c>
      <c r="AY52" s="185"/>
      <c r="AZ52" s="185">
        <f t="shared" si="24"/>
        <v>0</v>
      </c>
      <c r="BA52" s="185"/>
      <c r="BB52" s="185">
        <f t="shared" si="25"/>
        <v>0</v>
      </c>
      <c r="BC52" s="185"/>
      <c r="BD52" s="188">
        <f t="shared" si="26"/>
        <v>0</v>
      </c>
      <c r="BE52" s="185"/>
      <c r="BF52" s="188">
        <f t="shared" si="27"/>
        <v>0</v>
      </c>
      <c r="BG52" s="188"/>
      <c r="BH52" s="188">
        <f t="shared" si="28"/>
        <v>0</v>
      </c>
      <c r="BI52" s="185"/>
      <c r="BJ52" s="185">
        <f t="shared" si="29"/>
        <v>0</v>
      </c>
      <c r="BK52" s="189"/>
      <c r="BL52" s="189">
        <f t="shared" si="30"/>
        <v>0</v>
      </c>
      <c r="BM52" s="189"/>
      <c r="BN52" s="189">
        <f t="shared" si="31"/>
        <v>0</v>
      </c>
      <c r="BO52" s="189"/>
      <c r="BP52" s="189">
        <f t="shared" si="32"/>
        <v>0</v>
      </c>
      <c r="BQ52" s="189"/>
      <c r="BR52" s="189">
        <f t="shared" si="33"/>
        <v>0</v>
      </c>
      <c r="BS52" s="189">
        <f t="shared" si="35"/>
        <v>0</v>
      </c>
      <c r="BT52" s="189">
        <f t="shared" si="34"/>
        <v>0</v>
      </c>
    </row>
    <row r="53" spans="1:72" ht="15">
      <c r="A53" s="87">
        <v>41</v>
      </c>
      <c r="B53" s="92" t="s">
        <v>10</v>
      </c>
      <c r="C53" s="253" t="s">
        <v>9</v>
      </c>
      <c r="D53" s="252">
        <v>450</v>
      </c>
      <c r="E53" s="177"/>
      <c r="F53" s="167">
        <f t="shared" si="1"/>
        <v>0</v>
      </c>
      <c r="G53" s="167"/>
      <c r="H53" s="167">
        <f t="shared" si="2"/>
        <v>0</v>
      </c>
      <c r="I53" s="167"/>
      <c r="J53" s="167">
        <f t="shared" si="3"/>
        <v>0</v>
      </c>
      <c r="K53" s="167"/>
      <c r="L53" s="167">
        <f t="shared" si="4"/>
        <v>0</v>
      </c>
      <c r="M53" s="167"/>
      <c r="N53" s="167">
        <f t="shared" si="5"/>
        <v>0</v>
      </c>
      <c r="O53" s="167"/>
      <c r="P53" s="167">
        <f t="shared" si="6"/>
        <v>0</v>
      </c>
      <c r="Q53" s="167"/>
      <c r="R53" s="167">
        <f t="shared" si="7"/>
        <v>0</v>
      </c>
      <c r="S53" s="167"/>
      <c r="T53" s="167">
        <f t="shared" si="8"/>
        <v>0</v>
      </c>
      <c r="U53" s="167"/>
      <c r="V53" s="167">
        <f t="shared" si="9"/>
        <v>0</v>
      </c>
      <c r="W53" s="167"/>
      <c r="X53" s="167">
        <f t="shared" si="10"/>
        <v>0</v>
      </c>
      <c r="Y53" s="167"/>
      <c r="Z53" s="218">
        <f t="shared" si="11"/>
        <v>0</v>
      </c>
      <c r="AA53" s="167"/>
      <c r="AB53" s="167">
        <f t="shared" si="12"/>
        <v>0</v>
      </c>
      <c r="AC53" s="167"/>
      <c r="AD53" s="167">
        <f t="shared" si="13"/>
        <v>0</v>
      </c>
      <c r="AE53" s="167"/>
      <c r="AF53" s="167">
        <f t="shared" si="14"/>
        <v>0</v>
      </c>
      <c r="AG53" s="167"/>
      <c r="AH53" s="167">
        <f t="shared" si="15"/>
        <v>0</v>
      </c>
      <c r="AI53" s="167"/>
      <c r="AJ53" s="167">
        <f t="shared" si="16"/>
        <v>0</v>
      </c>
      <c r="AK53" s="167"/>
      <c r="AL53" s="167">
        <f t="shared" si="17"/>
        <v>0</v>
      </c>
      <c r="AM53" s="167"/>
      <c r="AN53" s="167">
        <f t="shared" si="18"/>
        <v>0</v>
      </c>
      <c r="AO53" s="167"/>
      <c r="AP53" s="178">
        <f t="shared" si="19"/>
        <v>0</v>
      </c>
      <c r="AQ53" s="167"/>
      <c r="AR53" s="167">
        <f t="shared" si="20"/>
        <v>0</v>
      </c>
      <c r="AS53" s="167"/>
      <c r="AT53" s="167">
        <f t="shared" si="21"/>
        <v>0</v>
      </c>
      <c r="AU53" s="177"/>
      <c r="AV53" s="177">
        <f t="shared" si="22"/>
        <v>0</v>
      </c>
      <c r="AW53" s="185"/>
      <c r="AX53" s="188">
        <f t="shared" si="23"/>
        <v>0</v>
      </c>
      <c r="AY53" s="185"/>
      <c r="AZ53" s="185">
        <f t="shared" si="24"/>
        <v>0</v>
      </c>
      <c r="BA53" s="185"/>
      <c r="BB53" s="185">
        <f t="shared" si="25"/>
        <v>0</v>
      </c>
      <c r="BC53" s="185"/>
      <c r="BD53" s="188">
        <f t="shared" si="26"/>
        <v>0</v>
      </c>
      <c r="BE53" s="185"/>
      <c r="BF53" s="188">
        <f t="shared" si="27"/>
        <v>0</v>
      </c>
      <c r="BG53" s="188"/>
      <c r="BH53" s="188">
        <f t="shared" si="28"/>
        <v>0</v>
      </c>
      <c r="BI53" s="185"/>
      <c r="BJ53" s="185">
        <f t="shared" si="29"/>
        <v>0</v>
      </c>
      <c r="BK53" s="189"/>
      <c r="BL53" s="189">
        <f t="shared" si="30"/>
        <v>0</v>
      </c>
      <c r="BM53" s="189"/>
      <c r="BN53" s="189">
        <f t="shared" si="31"/>
        <v>0</v>
      </c>
      <c r="BO53" s="189"/>
      <c r="BP53" s="189">
        <f t="shared" si="32"/>
        <v>0</v>
      </c>
      <c r="BQ53" s="189"/>
      <c r="BR53" s="189">
        <f t="shared" si="33"/>
        <v>0</v>
      </c>
      <c r="BS53" s="189">
        <f t="shared" si="35"/>
        <v>0</v>
      </c>
      <c r="BT53" s="189">
        <f t="shared" si="34"/>
        <v>0</v>
      </c>
    </row>
    <row r="54" spans="1:72" ht="15">
      <c r="A54" s="87">
        <v>42</v>
      </c>
      <c r="B54" s="92" t="s">
        <v>11</v>
      </c>
      <c r="C54" s="253" t="s">
        <v>9</v>
      </c>
      <c r="D54" s="252">
        <v>680</v>
      </c>
      <c r="E54" s="177"/>
      <c r="F54" s="167">
        <f t="shared" si="1"/>
        <v>0</v>
      </c>
      <c r="G54" s="167"/>
      <c r="H54" s="167">
        <f t="shared" si="2"/>
        <v>0</v>
      </c>
      <c r="I54" s="167"/>
      <c r="J54" s="167">
        <f t="shared" si="3"/>
        <v>0</v>
      </c>
      <c r="K54" s="167"/>
      <c r="L54" s="167">
        <f t="shared" si="4"/>
        <v>0</v>
      </c>
      <c r="M54" s="167"/>
      <c r="N54" s="167">
        <f t="shared" si="5"/>
        <v>0</v>
      </c>
      <c r="O54" s="167"/>
      <c r="P54" s="167">
        <f t="shared" si="6"/>
        <v>0</v>
      </c>
      <c r="Q54" s="167"/>
      <c r="R54" s="167">
        <f t="shared" si="7"/>
        <v>0</v>
      </c>
      <c r="S54" s="167"/>
      <c r="T54" s="167">
        <f t="shared" si="8"/>
        <v>0</v>
      </c>
      <c r="U54" s="167"/>
      <c r="V54" s="167">
        <f t="shared" si="9"/>
        <v>0</v>
      </c>
      <c r="W54" s="167"/>
      <c r="X54" s="167">
        <f t="shared" si="10"/>
        <v>0</v>
      </c>
      <c r="Y54" s="167"/>
      <c r="Z54" s="218">
        <f t="shared" si="11"/>
        <v>0</v>
      </c>
      <c r="AA54" s="167"/>
      <c r="AB54" s="167">
        <f t="shared" si="12"/>
        <v>0</v>
      </c>
      <c r="AC54" s="167"/>
      <c r="AD54" s="167">
        <f t="shared" si="13"/>
        <v>0</v>
      </c>
      <c r="AE54" s="167"/>
      <c r="AF54" s="167">
        <f t="shared" si="14"/>
        <v>0</v>
      </c>
      <c r="AG54" s="167"/>
      <c r="AH54" s="167">
        <f t="shared" si="15"/>
        <v>0</v>
      </c>
      <c r="AI54" s="167"/>
      <c r="AJ54" s="167">
        <f t="shared" si="16"/>
        <v>0</v>
      </c>
      <c r="AK54" s="167"/>
      <c r="AL54" s="167">
        <f t="shared" si="17"/>
        <v>0</v>
      </c>
      <c r="AM54" s="167"/>
      <c r="AN54" s="167">
        <f t="shared" si="18"/>
        <v>0</v>
      </c>
      <c r="AO54" s="167"/>
      <c r="AP54" s="178">
        <f t="shared" si="19"/>
        <v>0</v>
      </c>
      <c r="AQ54" s="167"/>
      <c r="AR54" s="167">
        <f t="shared" si="20"/>
        <v>0</v>
      </c>
      <c r="AS54" s="167">
        <f>10*0</f>
        <v>0</v>
      </c>
      <c r="AT54" s="167">
        <f t="shared" si="21"/>
        <v>0</v>
      </c>
      <c r="AU54" s="177"/>
      <c r="AV54" s="177">
        <f t="shared" si="22"/>
        <v>0</v>
      </c>
      <c r="AW54" s="185"/>
      <c r="AX54" s="188">
        <f t="shared" si="23"/>
        <v>0</v>
      </c>
      <c r="AY54" s="185"/>
      <c r="AZ54" s="185">
        <f t="shared" si="24"/>
        <v>0</v>
      </c>
      <c r="BA54" s="185"/>
      <c r="BB54" s="185">
        <f t="shared" si="25"/>
        <v>0</v>
      </c>
      <c r="BC54" s="185"/>
      <c r="BD54" s="188">
        <f t="shared" si="26"/>
        <v>0</v>
      </c>
      <c r="BE54" s="185"/>
      <c r="BF54" s="188">
        <f t="shared" si="27"/>
        <v>0</v>
      </c>
      <c r="BG54" s="188"/>
      <c r="BH54" s="188">
        <f t="shared" si="28"/>
        <v>0</v>
      </c>
      <c r="BI54" s="185"/>
      <c r="BJ54" s="185">
        <f t="shared" si="29"/>
        <v>0</v>
      </c>
      <c r="BK54" s="189"/>
      <c r="BL54" s="189">
        <f t="shared" si="30"/>
        <v>0</v>
      </c>
      <c r="BM54" s="189"/>
      <c r="BN54" s="189">
        <f t="shared" si="31"/>
        <v>0</v>
      </c>
      <c r="BO54" s="660">
        <f>10</f>
        <v>10</v>
      </c>
      <c r="BP54" s="660">
        <f t="shared" si="32"/>
        <v>6800</v>
      </c>
      <c r="BQ54" s="189"/>
      <c r="BR54" s="189">
        <f t="shared" si="33"/>
        <v>0</v>
      </c>
      <c r="BS54" s="189">
        <f t="shared" si="35"/>
        <v>10</v>
      </c>
      <c r="BT54" s="189">
        <f t="shared" si="34"/>
        <v>6800</v>
      </c>
    </row>
    <row r="55" spans="1:72" ht="15">
      <c r="A55" s="87">
        <v>43</v>
      </c>
      <c r="B55" s="92" t="s">
        <v>12</v>
      </c>
      <c r="C55" s="253" t="s">
        <v>9</v>
      </c>
      <c r="D55" s="252">
        <v>710</v>
      </c>
      <c r="E55" s="177"/>
      <c r="F55" s="167">
        <f t="shared" si="1"/>
        <v>0</v>
      </c>
      <c r="G55" s="167"/>
      <c r="H55" s="167">
        <f t="shared" si="2"/>
        <v>0</v>
      </c>
      <c r="I55" s="167"/>
      <c r="J55" s="167">
        <f t="shared" si="3"/>
        <v>0</v>
      </c>
      <c r="K55" s="167"/>
      <c r="L55" s="167">
        <f t="shared" si="4"/>
        <v>0</v>
      </c>
      <c r="M55" s="167"/>
      <c r="N55" s="167">
        <f t="shared" si="5"/>
        <v>0</v>
      </c>
      <c r="O55" s="167"/>
      <c r="P55" s="167">
        <f t="shared" si="6"/>
        <v>0</v>
      </c>
      <c r="Q55" s="167"/>
      <c r="R55" s="167">
        <f t="shared" si="7"/>
        <v>0</v>
      </c>
      <c r="S55" s="167"/>
      <c r="T55" s="167">
        <f t="shared" si="8"/>
        <v>0</v>
      </c>
      <c r="U55" s="167"/>
      <c r="V55" s="167">
        <f t="shared" si="9"/>
        <v>0</v>
      </c>
      <c r="W55" s="167"/>
      <c r="X55" s="167">
        <f t="shared" si="10"/>
        <v>0</v>
      </c>
      <c r="Y55" s="167"/>
      <c r="Z55" s="218">
        <f t="shared" si="11"/>
        <v>0</v>
      </c>
      <c r="AA55" s="167"/>
      <c r="AB55" s="167">
        <f t="shared" si="12"/>
        <v>0</v>
      </c>
      <c r="AC55" s="167"/>
      <c r="AD55" s="167">
        <f t="shared" si="13"/>
        <v>0</v>
      </c>
      <c r="AE55" s="167"/>
      <c r="AF55" s="167">
        <f t="shared" si="14"/>
        <v>0</v>
      </c>
      <c r="AG55" s="167"/>
      <c r="AH55" s="167">
        <f t="shared" si="15"/>
        <v>0</v>
      </c>
      <c r="AI55" s="167"/>
      <c r="AJ55" s="167">
        <f t="shared" si="16"/>
        <v>0</v>
      </c>
      <c r="AK55" s="167"/>
      <c r="AL55" s="167">
        <f t="shared" si="17"/>
        <v>0</v>
      </c>
      <c r="AM55" s="167"/>
      <c r="AN55" s="167">
        <f t="shared" si="18"/>
        <v>0</v>
      </c>
      <c r="AO55" s="167"/>
      <c r="AP55" s="178">
        <f t="shared" si="19"/>
        <v>0</v>
      </c>
      <c r="AQ55" s="167"/>
      <c r="AR55" s="167">
        <f t="shared" si="20"/>
        <v>0</v>
      </c>
      <c r="AS55" s="167">
        <f>30*0</f>
        <v>0</v>
      </c>
      <c r="AT55" s="167">
        <f t="shared" si="21"/>
        <v>0</v>
      </c>
      <c r="AU55" s="177"/>
      <c r="AV55" s="177">
        <f t="shared" si="22"/>
        <v>0</v>
      </c>
      <c r="AW55" s="185"/>
      <c r="AX55" s="188">
        <f t="shared" si="23"/>
        <v>0</v>
      </c>
      <c r="AY55" s="185"/>
      <c r="AZ55" s="185">
        <f t="shared" si="24"/>
        <v>0</v>
      </c>
      <c r="BA55" s="185"/>
      <c r="BB55" s="185">
        <f t="shared" si="25"/>
        <v>0</v>
      </c>
      <c r="BC55" s="185"/>
      <c r="BD55" s="188">
        <f t="shared" si="26"/>
        <v>0</v>
      </c>
      <c r="BE55" s="185"/>
      <c r="BF55" s="188">
        <f t="shared" si="27"/>
        <v>0</v>
      </c>
      <c r="BG55" s="188"/>
      <c r="BH55" s="188">
        <f t="shared" si="28"/>
        <v>0</v>
      </c>
      <c r="BI55" s="185"/>
      <c r="BJ55" s="185">
        <f t="shared" si="29"/>
        <v>0</v>
      </c>
      <c r="BK55" s="189"/>
      <c r="BL55" s="189">
        <f t="shared" si="30"/>
        <v>0</v>
      </c>
      <c r="BM55" s="189"/>
      <c r="BN55" s="189">
        <f t="shared" si="31"/>
        <v>0</v>
      </c>
      <c r="BO55" s="660">
        <f>15</f>
        <v>15</v>
      </c>
      <c r="BP55" s="660">
        <f t="shared" si="32"/>
        <v>10650</v>
      </c>
      <c r="BQ55" s="189"/>
      <c r="BR55" s="189">
        <f t="shared" si="33"/>
        <v>0</v>
      </c>
      <c r="BS55" s="189">
        <f t="shared" si="35"/>
        <v>15</v>
      </c>
      <c r="BT55" s="189">
        <f t="shared" si="34"/>
        <v>10650</v>
      </c>
    </row>
    <row r="56" spans="1:72" ht="15">
      <c r="A56" s="87">
        <v>44</v>
      </c>
      <c r="B56" s="213" t="s">
        <v>297</v>
      </c>
      <c r="C56" s="253" t="s">
        <v>9</v>
      </c>
      <c r="D56" s="252">
        <v>750</v>
      </c>
      <c r="E56" s="177"/>
      <c r="F56" s="167">
        <f t="shared" si="1"/>
        <v>0</v>
      </c>
      <c r="G56" s="167"/>
      <c r="H56" s="167">
        <f t="shared" si="2"/>
        <v>0</v>
      </c>
      <c r="I56" s="167"/>
      <c r="J56" s="167">
        <f t="shared" si="3"/>
        <v>0</v>
      </c>
      <c r="K56" s="167"/>
      <c r="L56" s="167">
        <f t="shared" si="4"/>
        <v>0</v>
      </c>
      <c r="M56" s="167"/>
      <c r="N56" s="167">
        <f t="shared" si="5"/>
        <v>0</v>
      </c>
      <c r="O56" s="167"/>
      <c r="P56" s="167">
        <f t="shared" si="6"/>
        <v>0</v>
      </c>
      <c r="Q56" s="167"/>
      <c r="R56" s="167">
        <f t="shared" si="7"/>
        <v>0</v>
      </c>
      <c r="S56" s="167"/>
      <c r="T56" s="167">
        <f t="shared" si="8"/>
        <v>0</v>
      </c>
      <c r="U56" s="167"/>
      <c r="V56" s="167">
        <f t="shared" si="9"/>
        <v>0</v>
      </c>
      <c r="W56" s="167"/>
      <c r="X56" s="167">
        <f t="shared" si="10"/>
        <v>0</v>
      </c>
      <c r="Y56" s="167"/>
      <c r="Z56" s="218">
        <f t="shared" si="11"/>
        <v>0</v>
      </c>
      <c r="AA56" s="167"/>
      <c r="AB56" s="167">
        <f t="shared" si="12"/>
        <v>0</v>
      </c>
      <c r="AC56" s="167"/>
      <c r="AD56" s="167">
        <f t="shared" si="13"/>
        <v>0</v>
      </c>
      <c r="AE56" s="167"/>
      <c r="AF56" s="167">
        <f t="shared" si="14"/>
        <v>0</v>
      </c>
      <c r="AG56" s="167"/>
      <c r="AH56" s="167">
        <f t="shared" si="15"/>
        <v>0</v>
      </c>
      <c r="AI56" s="167"/>
      <c r="AJ56" s="167">
        <f t="shared" si="16"/>
        <v>0</v>
      </c>
      <c r="AK56" s="167"/>
      <c r="AL56" s="167">
        <f t="shared" si="17"/>
        <v>0</v>
      </c>
      <c r="AM56" s="167"/>
      <c r="AN56" s="167">
        <f t="shared" si="18"/>
        <v>0</v>
      </c>
      <c r="AO56" s="167"/>
      <c r="AP56" s="178">
        <f t="shared" si="19"/>
        <v>0</v>
      </c>
      <c r="AQ56" s="167"/>
      <c r="AR56" s="167">
        <f t="shared" si="20"/>
        <v>0</v>
      </c>
      <c r="AS56" s="167"/>
      <c r="AT56" s="167">
        <f t="shared" si="21"/>
        <v>0</v>
      </c>
      <c r="AU56" s="177"/>
      <c r="AV56" s="177">
        <f t="shared" si="22"/>
        <v>0</v>
      </c>
      <c r="AW56" s="185"/>
      <c r="AX56" s="188">
        <f t="shared" si="23"/>
        <v>0</v>
      </c>
      <c r="AY56" s="185"/>
      <c r="AZ56" s="185">
        <f t="shared" si="24"/>
        <v>0</v>
      </c>
      <c r="BA56" s="185"/>
      <c r="BB56" s="185">
        <f t="shared" si="25"/>
        <v>0</v>
      </c>
      <c r="BC56" s="185"/>
      <c r="BD56" s="188">
        <f t="shared" si="26"/>
        <v>0</v>
      </c>
      <c r="BE56" s="185"/>
      <c r="BF56" s="188">
        <f t="shared" si="27"/>
        <v>0</v>
      </c>
      <c r="BG56" s="188"/>
      <c r="BH56" s="188">
        <f t="shared" si="28"/>
        <v>0</v>
      </c>
      <c r="BI56" s="185"/>
      <c r="BJ56" s="185">
        <f t="shared" si="29"/>
        <v>0</v>
      </c>
      <c r="BK56" s="189"/>
      <c r="BL56" s="189">
        <f t="shared" si="30"/>
        <v>0</v>
      </c>
      <c r="BM56" s="189"/>
      <c r="BN56" s="189">
        <f t="shared" si="31"/>
        <v>0</v>
      </c>
      <c r="BO56" s="189"/>
      <c r="BP56" s="189">
        <f t="shared" si="32"/>
        <v>0</v>
      </c>
      <c r="BQ56" s="189"/>
      <c r="BR56" s="189">
        <f t="shared" si="33"/>
        <v>0</v>
      </c>
      <c r="BS56" s="189">
        <f t="shared" si="35"/>
        <v>0</v>
      </c>
      <c r="BT56" s="189">
        <f t="shared" si="34"/>
        <v>0</v>
      </c>
    </row>
    <row r="57" spans="1:72" ht="15">
      <c r="A57" s="87">
        <v>45</v>
      </c>
      <c r="B57" s="213" t="s">
        <v>217</v>
      </c>
      <c r="C57" s="253" t="s">
        <v>9</v>
      </c>
      <c r="D57" s="252">
        <v>800</v>
      </c>
      <c r="E57" s="177"/>
      <c r="F57" s="167">
        <f t="shared" si="1"/>
        <v>0</v>
      </c>
      <c r="G57" s="167"/>
      <c r="H57" s="167">
        <f t="shared" si="2"/>
        <v>0</v>
      </c>
      <c r="I57" s="167"/>
      <c r="J57" s="167">
        <f t="shared" si="3"/>
        <v>0</v>
      </c>
      <c r="K57" s="167"/>
      <c r="L57" s="167">
        <f t="shared" si="4"/>
        <v>0</v>
      </c>
      <c r="M57" s="167"/>
      <c r="N57" s="167">
        <f t="shared" si="5"/>
        <v>0</v>
      </c>
      <c r="O57" s="167"/>
      <c r="P57" s="167">
        <f t="shared" si="6"/>
        <v>0</v>
      </c>
      <c r="Q57" s="167"/>
      <c r="R57" s="167">
        <f t="shared" si="7"/>
        <v>0</v>
      </c>
      <c r="S57" s="167"/>
      <c r="T57" s="167">
        <f t="shared" si="8"/>
        <v>0</v>
      </c>
      <c r="U57" s="167"/>
      <c r="V57" s="167">
        <f t="shared" si="9"/>
        <v>0</v>
      </c>
      <c r="W57" s="167"/>
      <c r="X57" s="167">
        <f t="shared" si="10"/>
        <v>0</v>
      </c>
      <c r="Y57" s="167"/>
      <c r="Z57" s="218">
        <f t="shared" si="11"/>
        <v>0</v>
      </c>
      <c r="AA57" s="167"/>
      <c r="AB57" s="167">
        <f t="shared" si="12"/>
        <v>0</v>
      </c>
      <c r="AC57" s="167"/>
      <c r="AD57" s="167">
        <f t="shared" si="13"/>
        <v>0</v>
      </c>
      <c r="AE57" s="167"/>
      <c r="AF57" s="167">
        <f t="shared" si="14"/>
        <v>0</v>
      </c>
      <c r="AG57" s="167"/>
      <c r="AH57" s="167">
        <f t="shared" si="15"/>
        <v>0</v>
      </c>
      <c r="AI57" s="167"/>
      <c r="AJ57" s="167">
        <f t="shared" si="16"/>
        <v>0</v>
      </c>
      <c r="AK57" s="167"/>
      <c r="AL57" s="167">
        <f t="shared" si="17"/>
        <v>0</v>
      </c>
      <c r="AM57" s="167"/>
      <c r="AN57" s="167">
        <f t="shared" si="18"/>
        <v>0</v>
      </c>
      <c r="AO57" s="167"/>
      <c r="AP57" s="178">
        <f t="shared" si="19"/>
        <v>0</v>
      </c>
      <c r="AQ57" s="167"/>
      <c r="AR57" s="167">
        <f t="shared" si="20"/>
        <v>0</v>
      </c>
      <c r="AS57" s="167">
        <f>10*0</f>
        <v>0</v>
      </c>
      <c r="AT57" s="167">
        <f t="shared" si="21"/>
        <v>0</v>
      </c>
      <c r="AU57" s="177"/>
      <c r="AV57" s="177">
        <f t="shared" si="22"/>
        <v>0</v>
      </c>
      <c r="AW57" s="185"/>
      <c r="AX57" s="188">
        <f t="shared" si="23"/>
        <v>0</v>
      </c>
      <c r="AY57" s="185"/>
      <c r="AZ57" s="185">
        <f t="shared" si="24"/>
        <v>0</v>
      </c>
      <c r="BA57" s="185"/>
      <c r="BB57" s="185">
        <f t="shared" si="25"/>
        <v>0</v>
      </c>
      <c r="BC57" s="185"/>
      <c r="BD57" s="188">
        <f t="shared" si="26"/>
        <v>0</v>
      </c>
      <c r="BE57" s="185"/>
      <c r="BF57" s="188">
        <f t="shared" si="27"/>
        <v>0</v>
      </c>
      <c r="BG57" s="188"/>
      <c r="BH57" s="188">
        <f t="shared" si="28"/>
        <v>0</v>
      </c>
      <c r="BI57" s="185"/>
      <c r="BJ57" s="185">
        <f t="shared" si="29"/>
        <v>0</v>
      </c>
      <c r="BK57" s="189"/>
      <c r="BL57" s="189">
        <f t="shared" si="30"/>
        <v>0</v>
      </c>
      <c r="BM57" s="189"/>
      <c r="BN57" s="189">
        <f t="shared" si="31"/>
        <v>0</v>
      </c>
      <c r="BO57" s="189"/>
      <c r="BP57" s="189">
        <f t="shared" si="32"/>
        <v>0</v>
      </c>
      <c r="BQ57" s="189"/>
      <c r="BR57" s="189">
        <f t="shared" si="33"/>
        <v>0</v>
      </c>
      <c r="BS57" s="189">
        <f t="shared" si="35"/>
        <v>0</v>
      </c>
      <c r="BT57" s="189">
        <f t="shared" si="34"/>
        <v>0</v>
      </c>
    </row>
    <row r="58" spans="1:72" ht="15">
      <c r="A58" s="87">
        <v>46</v>
      </c>
      <c r="B58" s="213" t="s">
        <v>218</v>
      </c>
      <c r="C58" s="253" t="s">
        <v>9</v>
      </c>
      <c r="D58" s="252">
        <v>1000</v>
      </c>
      <c r="E58" s="177"/>
      <c r="F58" s="167">
        <f t="shared" si="1"/>
        <v>0</v>
      </c>
      <c r="G58" s="167"/>
      <c r="H58" s="167">
        <f t="shared" si="2"/>
        <v>0</v>
      </c>
      <c r="I58" s="167"/>
      <c r="J58" s="167">
        <f t="shared" si="3"/>
        <v>0</v>
      </c>
      <c r="K58" s="167"/>
      <c r="L58" s="167">
        <f t="shared" si="4"/>
        <v>0</v>
      </c>
      <c r="M58" s="167"/>
      <c r="N58" s="167">
        <f t="shared" si="5"/>
        <v>0</v>
      </c>
      <c r="O58" s="167"/>
      <c r="P58" s="167">
        <f t="shared" si="6"/>
        <v>0</v>
      </c>
      <c r="Q58" s="167"/>
      <c r="R58" s="167">
        <f t="shared" si="7"/>
        <v>0</v>
      </c>
      <c r="S58" s="167"/>
      <c r="T58" s="167">
        <f t="shared" si="8"/>
        <v>0</v>
      </c>
      <c r="U58" s="167"/>
      <c r="V58" s="167">
        <f t="shared" si="9"/>
        <v>0</v>
      </c>
      <c r="W58" s="167"/>
      <c r="X58" s="167">
        <f t="shared" si="10"/>
        <v>0</v>
      </c>
      <c r="Y58" s="167"/>
      <c r="Z58" s="218">
        <f t="shared" si="11"/>
        <v>0</v>
      </c>
      <c r="AA58" s="167"/>
      <c r="AB58" s="167">
        <f t="shared" si="12"/>
        <v>0</v>
      </c>
      <c r="AC58" s="167"/>
      <c r="AD58" s="167">
        <f t="shared" si="13"/>
        <v>0</v>
      </c>
      <c r="AE58" s="167"/>
      <c r="AF58" s="167">
        <f t="shared" si="14"/>
        <v>0</v>
      </c>
      <c r="AG58" s="167"/>
      <c r="AH58" s="167">
        <f t="shared" si="15"/>
        <v>0</v>
      </c>
      <c r="AI58" s="167"/>
      <c r="AJ58" s="167">
        <f t="shared" si="16"/>
        <v>0</v>
      </c>
      <c r="AK58" s="167"/>
      <c r="AL58" s="167">
        <f t="shared" si="17"/>
        <v>0</v>
      </c>
      <c r="AM58" s="167"/>
      <c r="AN58" s="167">
        <f t="shared" si="18"/>
        <v>0</v>
      </c>
      <c r="AO58" s="167"/>
      <c r="AP58" s="178">
        <f t="shared" si="19"/>
        <v>0</v>
      </c>
      <c r="AQ58" s="167"/>
      <c r="AR58" s="167">
        <f t="shared" si="20"/>
        <v>0</v>
      </c>
      <c r="AS58" s="167"/>
      <c r="AT58" s="167">
        <f t="shared" si="21"/>
        <v>0</v>
      </c>
      <c r="AU58" s="177"/>
      <c r="AV58" s="177">
        <f t="shared" si="22"/>
        <v>0</v>
      </c>
      <c r="AW58" s="185"/>
      <c r="AX58" s="188">
        <f t="shared" si="23"/>
        <v>0</v>
      </c>
      <c r="AY58" s="185"/>
      <c r="AZ58" s="185">
        <f t="shared" si="24"/>
        <v>0</v>
      </c>
      <c r="BA58" s="185"/>
      <c r="BB58" s="185">
        <f t="shared" si="25"/>
        <v>0</v>
      </c>
      <c r="BC58" s="185"/>
      <c r="BD58" s="188">
        <f t="shared" si="26"/>
        <v>0</v>
      </c>
      <c r="BE58" s="185"/>
      <c r="BF58" s="188">
        <f t="shared" si="27"/>
        <v>0</v>
      </c>
      <c r="BG58" s="671">
        <f>100*0+30</f>
        <v>30</v>
      </c>
      <c r="BH58" s="188">
        <f t="shared" si="28"/>
        <v>30000</v>
      </c>
      <c r="BI58" s="185"/>
      <c r="BJ58" s="185">
        <f t="shared" si="29"/>
        <v>0</v>
      </c>
      <c r="BK58" s="189"/>
      <c r="BL58" s="189">
        <f t="shared" si="30"/>
        <v>0</v>
      </c>
      <c r="BM58" s="189"/>
      <c r="BN58" s="189">
        <f t="shared" si="31"/>
        <v>0</v>
      </c>
      <c r="BO58" s="189"/>
      <c r="BP58" s="189">
        <f t="shared" si="32"/>
        <v>0</v>
      </c>
      <c r="BQ58" s="189"/>
      <c r="BR58" s="189">
        <f t="shared" si="33"/>
        <v>0</v>
      </c>
      <c r="BS58" s="189">
        <f t="shared" si="35"/>
        <v>30</v>
      </c>
      <c r="BT58" s="189">
        <f t="shared" si="34"/>
        <v>30000</v>
      </c>
    </row>
    <row r="59" spans="1:72" ht="15">
      <c r="A59" s="87">
        <v>47</v>
      </c>
      <c r="B59" s="213" t="s">
        <v>219</v>
      </c>
      <c r="C59" s="253" t="s">
        <v>9</v>
      </c>
      <c r="D59" s="252">
        <v>1150</v>
      </c>
      <c r="E59" s="177"/>
      <c r="F59" s="167">
        <f t="shared" si="1"/>
        <v>0</v>
      </c>
      <c r="G59" s="167"/>
      <c r="H59" s="167">
        <f t="shared" si="2"/>
        <v>0</v>
      </c>
      <c r="I59" s="167"/>
      <c r="J59" s="167">
        <f t="shared" si="3"/>
        <v>0</v>
      </c>
      <c r="K59" s="167"/>
      <c r="L59" s="167">
        <f t="shared" si="4"/>
        <v>0</v>
      </c>
      <c r="M59" s="167"/>
      <c r="N59" s="167">
        <f t="shared" si="5"/>
        <v>0</v>
      </c>
      <c r="O59" s="167"/>
      <c r="P59" s="167">
        <f t="shared" si="6"/>
        <v>0</v>
      </c>
      <c r="Q59" s="167"/>
      <c r="R59" s="167">
        <f t="shared" si="7"/>
        <v>0</v>
      </c>
      <c r="S59" s="167"/>
      <c r="T59" s="167">
        <f t="shared" si="8"/>
        <v>0</v>
      </c>
      <c r="U59" s="167"/>
      <c r="V59" s="167">
        <f t="shared" si="9"/>
        <v>0</v>
      </c>
      <c r="W59" s="167"/>
      <c r="X59" s="167">
        <f t="shared" si="10"/>
        <v>0</v>
      </c>
      <c r="Y59" s="167"/>
      <c r="Z59" s="218">
        <f t="shared" si="11"/>
        <v>0</v>
      </c>
      <c r="AA59" s="167"/>
      <c r="AB59" s="167">
        <f t="shared" si="12"/>
        <v>0</v>
      </c>
      <c r="AC59" s="167"/>
      <c r="AD59" s="167">
        <f t="shared" si="13"/>
        <v>0</v>
      </c>
      <c r="AE59" s="167"/>
      <c r="AF59" s="167">
        <f t="shared" si="14"/>
        <v>0</v>
      </c>
      <c r="AG59" s="167"/>
      <c r="AH59" s="167">
        <f t="shared" si="15"/>
        <v>0</v>
      </c>
      <c r="AI59" s="167"/>
      <c r="AJ59" s="167">
        <f t="shared" si="16"/>
        <v>0</v>
      </c>
      <c r="AK59" s="167"/>
      <c r="AL59" s="167">
        <f t="shared" si="17"/>
        <v>0</v>
      </c>
      <c r="AM59" s="167"/>
      <c r="AN59" s="167">
        <f t="shared" si="18"/>
        <v>0</v>
      </c>
      <c r="AO59" s="167"/>
      <c r="AP59" s="178">
        <f t="shared" si="19"/>
        <v>0</v>
      </c>
      <c r="AQ59" s="167"/>
      <c r="AR59" s="167">
        <f t="shared" si="20"/>
        <v>0</v>
      </c>
      <c r="AS59" s="167"/>
      <c r="AT59" s="167">
        <f t="shared" si="21"/>
        <v>0</v>
      </c>
      <c r="AU59" s="177"/>
      <c r="AV59" s="177">
        <f t="shared" si="22"/>
        <v>0</v>
      </c>
      <c r="AW59" s="185"/>
      <c r="AX59" s="188">
        <f t="shared" si="23"/>
        <v>0</v>
      </c>
      <c r="AY59" s="185"/>
      <c r="AZ59" s="185">
        <f t="shared" si="24"/>
        <v>0</v>
      </c>
      <c r="BA59" s="185"/>
      <c r="BB59" s="185">
        <f>D59*BA59</f>
        <v>0</v>
      </c>
      <c r="BC59" s="185"/>
      <c r="BD59" s="188">
        <f t="shared" si="26"/>
        <v>0</v>
      </c>
      <c r="BE59" s="185"/>
      <c r="BF59" s="188">
        <f t="shared" si="27"/>
        <v>0</v>
      </c>
      <c r="BG59" s="188"/>
      <c r="BH59" s="188">
        <f t="shared" si="28"/>
        <v>0</v>
      </c>
      <c r="BI59" s="185"/>
      <c r="BJ59" s="185">
        <f t="shared" si="29"/>
        <v>0</v>
      </c>
      <c r="BK59" s="189"/>
      <c r="BL59" s="189">
        <f t="shared" si="30"/>
        <v>0</v>
      </c>
      <c r="BM59" s="189"/>
      <c r="BN59" s="189">
        <f t="shared" si="31"/>
        <v>0</v>
      </c>
      <c r="BO59" s="189"/>
      <c r="BP59" s="189">
        <f t="shared" si="32"/>
        <v>0</v>
      </c>
      <c r="BQ59" s="189"/>
      <c r="BR59" s="189">
        <f t="shared" si="33"/>
        <v>0</v>
      </c>
      <c r="BS59" s="189">
        <f t="shared" si="35"/>
        <v>0</v>
      </c>
      <c r="BT59" s="189">
        <f t="shared" si="34"/>
        <v>0</v>
      </c>
    </row>
    <row r="60" spans="1:72" ht="15">
      <c r="A60" s="87">
        <v>48</v>
      </c>
      <c r="B60" s="92" t="s">
        <v>25</v>
      </c>
      <c r="C60" s="253"/>
      <c r="D60" s="252"/>
      <c r="E60" s="177"/>
      <c r="F60" s="167">
        <f t="shared" si="1"/>
        <v>0</v>
      </c>
      <c r="G60" s="167"/>
      <c r="H60" s="167">
        <f t="shared" si="2"/>
        <v>0</v>
      </c>
      <c r="I60" s="167"/>
      <c r="J60" s="167">
        <f t="shared" si="3"/>
        <v>0</v>
      </c>
      <c r="K60" s="167"/>
      <c r="L60" s="167">
        <f t="shared" si="4"/>
        <v>0</v>
      </c>
      <c r="M60" s="167"/>
      <c r="N60" s="167">
        <f t="shared" si="5"/>
        <v>0</v>
      </c>
      <c r="O60" s="167"/>
      <c r="P60" s="167">
        <f t="shared" si="6"/>
        <v>0</v>
      </c>
      <c r="Q60" s="167"/>
      <c r="R60" s="167">
        <f t="shared" si="7"/>
        <v>0</v>
      </c>
      <c r="S60" s="167"/>
      <c r="T60" s="167">
        <f t="shared" si="8"/>
        <v>0</v>
      </c>
      <c r="U60" s="167"/>
      <c r="V60" s="167">
        <f t="shared" si="9"/>
        <v>0</v>
      </c>
      <c r="W60" s="167"/>
      <c r="X60" s="167">
        <f t="shared" si="10"/>
        <v>0</v>
      </c>
      <c r="Y60" s="167"/>
      <c r="Z60" s="218">
        <f t="shared" si="11"/>
        <v>0</v>
      </c>
      <c r="AA60" s="167"/>
      <c r="AB60" s="167">
        <f t="shared" si="12"/>
        <v>0</v>
      </c>
      <c r="AC60" s="167"/>
      <c r="AD60" s="167">
        <f t="shared" si="13"/>
        <v>0</v>
      </c>
      <c r="AE60" s="167"/>
      <c r="AF60" s="167">
        <f t="shared" si="14"/>
        <v>0</v>
      </c>
      <c r="AG60" s="167"/>
      <c r="AH60" s="167">
        <f t="shared" si="15"/>
        <v>0</v>
      </c>
      <c r="AI60" s="167"/>
      <c r="AJ60" s="167">
        <f t="shared" si="16"/>
        <v>0</v>
      </c>
      <c r="AK60" s="167"/>
      <c r="AL60" s="167">
        <f t="shared" si="17"/>
        <v>0</v>
      </c>
      <c r="AM60" s="167"/>
      <c r="AN60" s="167">
        <f t="shared" si="18"/>
        <v>0</v>
      </c>
      <c r="AO60" s="167"/>
      <c r="AP60" s="178">
        <f t="shared" si="19"/>
        <v>0</v>
      </c>
      <c r="AQ60" s="167"/>
      <c r="AR60" s="167">
        <f t="shared" si="20"/>
        <v>0</v>
      </c>
      <c r="AS60" s="167"/>
      <c r="AT60" s="167">
        <f t="shared" si="21"/>
        <v>0</v>
      </c>
      <c r="AU60" s="177"/>
      <c r="AV60" s="177">
        <f t="shared" si="22"/>
        <v>0</v>
      </c>
      <c r="AW60" s="185"/>
      <c r="AX60" s="188">
        <f t="shared" si="23"/>
        <v>0</v>
      </c>
      <c r="AY60" s="185"/>
      <c r="AZ60" s="185">
        <f t="shared" si="24"/>
        <v>0</v>
      </c>
      <c r="BA60" s="185"/>
      <c r="BB60" s="185">
        <f t="shared" si="25"/>
        <v>0</v>
      </c>
      <c r="BC60" s="185"/>
      <c r="BD60" s="188">
        <f t="shared" si="26"/>
        <v>0</v>
      </c>
      <c r="BE60" s="185"/>
      <c r="BF60" s="188">
        <f t="shared" si="27"/>
        <v>0</v>
      </c>
      <c r="BG60" s="188"/>
      <c r="BH60" s="188">
        <f t="shared" si="28"/>
        <v>0</v>
      </c>
      <c r="BI60" s="185"/>
      <c r="BJ60" s="185">
        <f t="shared" si="29"/>
        <v>0</v>
      </c>
      <c r="BK60" s="189"/>
      <c r="BL60" s="189">
        <f t="shared" si="30"/>
        <v>0</v>
      </c>
      <c r="BM60" s="189"/>
      <c r="BN60" s="189">
        <f t="shared" si="31"/>
        <v>0</v>
      </c>
      <c r="BO60" s="189"/>
      <c r="BP60" s="189">
        <f t="shared" si="32"/>
        <v>0</v>
      </c>
      <c r="BQ60" s="189"/>
      <c r="BR60" s="189">
        <f t="shared" si="33"/>
        <v>0</v>
      </c>
      <c r="BS60" s="189">
        <f t="shared" si="35"/>
        <v>0</v>
      </c>
      <c r="BT60" s="189">
        <f t="shared" si="34"/>
        <v>0</v>
      </c>
    </row>
    <row r="61" spans="1:72" ht="15">
      <c r="A61" s="87">
        <v>49</v>
      </c>
      <c r="B61" s="92" t="s">
        <v>8</v>
      </c>
      <c r="C61" s="253" t="s">
        <v>26</v>
      </c>
      <c r="D61" s="252">
        <v>250</v>
      </c>
      <c r="E61" s="177"/>
      <c r="F61" s="167">
        <f t="shared" si="1"/>
        <v>0</v>
      </c>
      <c r="G61" s="167"/>
      <c r="H61" s="167">
        <f t="shared" si="2"/>
        <v>0</v>
      </c>
      <c r="I61" s="167"/>
      <c r="J61" s="167">
        <f t="shared" si="3"/>
        <v>0</v>
      </c>
      <c r="K61" s="167">
        <v>92</v>
      </c>
      <c r="L61" s="167">
        <f t="shared" si="4"/>
        <v>23000</v>
      </c>
      <c r="M61" s="167"/>
      <c r="N61" s="167">
        <f t="shared" si="5"/>
        <v>0</v>
      </c>
      <c r="O61" s="167"/>
      <c r="P61" s="167">
        <f t="shared" si="6"/>
        <v>0</v>
      </c>
      <c r="Q61" s="167"/>
      <c r="R61" s="167">
        <f t="shared" si="7"/>
        <v>0</v>
      </c>
      <c r="S61" s="167"/>
      <c r="T61" s="167">
        <f t="shared" si="8"/>
        <v>0</v>
      </c>
      <c r="U61" s="167"/>
      <c r="V61" s="167">
        <f t="shared" si="9"/>
        <v>0</v>
      </c>
      <c r="W61" s="167"/>
      <c r="X61" s="167">
        <f t="shared" si="10"/>
        <v>0</v>
      </c>
      <c r="Y61" s="167"/>
      <c r="Z61" s="218">
        <f t="shared" si="11"/>
        <v>0</v>
      </c>
      <c r="AA61" s="167"/>
      <c r="AB61" s="167">
        <f t="shared" si="12"/>
        <v>0</v>
      </c>
      <c r="AC61" s="167"/>
      <c r="AD61" s="167">
        <f t="shared" si="13"/>
        <v>0</v>
      </c>
      <c r="AE61" s="167"/>
      <c r="AF61" s="167">
        <f t="shared" si="14"/>
        <v>0</v>
      </c>
      <c r="AG61" s="167"/>
      <c r="AH61" s="167">
        <f t="shared" si="15"/>
        <v>0</v>
      </c>
      <c r="AI61" s="167"/>
      <c r="AJ61" s="167">
        <f t="shared" si="16"/>
        <v>0</v>
      </c>
      <c r="AK61" s="167"/>
      <c r="AL61" s="167">
        <f t="shared" si="17"/>
        <v>0</v>
      </c>
      <c r="AM61" s="167"/>
      <c r="AN61" s="167">
        <f t="shared" si="18"/>
        <v>0</v>
      </c>
      <c r="AO61" s="167"/>
      <c r="AP61" s="178">
        <f t="shared" si="19"/>
        <v>0</v>
      </c>
      <c r="AQ61" s="167"/>
      <c r="AR61" s="167">
        <f t="shared" si="20"/>
        <v>0</v>
      </c>
      <c r="AS61" s="167">
        <f>12*0</f>
        <v>0</v>
      </c>
      <c r="AT61" s="167">
        <f t="shared" si="21"/>
        <v>0</v>
      </c>
      <c r="AU61" s="177"/>
      <c r="AV61" s="177">
        <f t="shared" si="22"/>
        <v>0</v>
      </c>
      <c r="AW61" s="185"/>
      <c r="AX61" s="188">
        <f t="shared" si="23"/>
        <v>0</v>
      </c>
      <c r="AY61" s="185"/>
      <c r="AZ61" s="185">
        <f t="shared" si="24"/>
        <v>0</v>
      </c>
      <c r="BA61" s="185"/>
      <c r="BB61" s="185">
        <f t="shared" si="25"/>
        <v>0</v>
      </c>
      <c r="BC61" s="185"/>
      <c r="BD61" s="188">
        <f t="shared" si="26"/>
        <v>0</v>
      </c>
      <c r="BE61" s="185"/>
      <c r="BF61" s="188">
        <f t="shared" si="27"/>
        <v>0</v>
      </c>
      <c r="BG61" s="188"/>
      <c r="BH61" s="188">
        <f t="shared" si="28"/>
        <v>0</v>
      </c>
      <c r="BI61" s="185"/>
      <c r="BJ61" s="185">
        <f t="shared" si="29"/>
        <v>0</v>
      </c>
      <c r="BK61" s="189"/>
      <c r="BL61" s="189">
        <f t="shared" si="30"/>
        <v>0</v>
      </c>
      <c r="BM61" s="189"/>
      <c r="BN61" s="189">
        <f t="shared" si="31"/>
        <v>0</v>
      </c>
      <c r="BO61" s="189"/>
      <c r="BP61" s="189">
        <f t="shared" si="32"/>
        <v>0</v>
      </c>
      <c r="BQ61" s="189"/>
      <c r="BR61" s="189">
        <f t="shared" si="33"/>
        <v>0</v>
      </c>
      <c r="BS61" s="189">
        <f t="shared" si="35"/>
        <v>92</v>
      </c>
      <c r="BT61" s="189">
        <f t="shared" si="34"/>
        <v>23000</v>
      </c>
    </row>
    <row r="62" spans="1:72" ht="15">
      <c r="A62" s="87">
        <v>50</v>
      </c>
      <c r="B62" s="92" t="s">
        <v>10</v>
      </c>
      <c r="C62" s="253" t="s">
        <v>26</v>
      </c>
      <c r="D62" s="252">
        <v>350</v>
      </c>
      <c r="E62" s="177"/>
      <c r="F62" s="167">
        <f t="shared" si="1"/>
        <v>0</v>
      </c>
      <c r="G62" s="167">
        <v>15</v>
      </c>
      <c r="H62" s="167">
        <f t="shared" si="2"/>
        <v>5250</v>
      </c>
      <c r="I62" s="167"/>
      <c r="J62" s="167">
        <f t="shared" si="3"/>
        <v>0</v>
      </c>
      <c r="K62" s="167">
        <v>138</v>
      </c>
      <c r="L62" s="167">
        <f t="shared" si="4"/>
        <v>48300</v>
      </c>
      <c r="M62" s="121"/>
      <c r="N62" s="167">
        <f t="shared" si="5"/>
        <v>0</v>
      </c>
      <c r="O62" s="167"/>
      <c r="P62" s="167">
        <f t="shared" si="6"/>
        <v>0</v>
      </c>
      <c r="Q62" s="167"/>
      <c r="R62" s="167">
        <f t="shared" si="7"/>
        <v>0</v>
      </c>
      <c r="S62" s="167"/>
      <c r="T62" s="167">
        <f t="shared" si="8"/>
        <v>0</v>
      </c>
      <c r="U62" s="167"/>
      <c r="V62" s="167">
        <f t="shared" si="9"/>
        <v>0</v>
      </c>
      <c r="W62" s="167"/>
      <c r="X62" s="167">
        <f t="shared" si="10"/>
        <v>0</v>
      </c>
      <c r="Y62" s="167"/>
      <c r="Z62" s="218">
        <f t="shared" si="11"/>
        <v>0</v>
      </c>
      <c r="AA62" s="167"/>
      <c r="AB62" s="167">
        <f t="shared" si="12"/>
        <v>0</v>
      </c>
      <c r="AC62" s="167"/>
      <c r="AD62" s="167">
        <f t="shared" si="13"/>
        <v>0</v>
      </c>
      <c r="AE62" s="167"/>
      <c r="AF62" s="167">
        <f t="shared" si="14"/>
        <v>0</v>
      </c>
      <c r="AG62" s="167"/>
      <c r="AH62" s="167">
        <f t="shared" si="15"/>
        <v>0</v>
      </c>
      <c r="AI62" s="167"/>
      <c r="AJ62" s="167">
        <f t="shared" si="16"/>
        <v>0</v>
      </c>
      <c r="AK62" s="167"/>
      <c r="AL62" s="167">
        <f t="shared" si="17"/>
        <v>0</v>
      </c>
      <c r="AM62" s="167"/>
      <c r="AN62" s="167">
        <f t="shared" si="18"/>
        <v>0</v>
      </c>
      <c r="AO62" s="167"/>
      <c r="AP62" s="178">
        <f t="shared" si="19"/>
        <v>0</v>
      </c>
      <c r="AQ62" s="167"/>
      <c r="AR62" s="167">
        <f t="shared" si="20"/>
        <v>0</v>
      </c>
      <c r="AS62" s="167">
        <f>12*0</f>
        <v>0</v>
      </c>
      <c r="AT62" s="167">
        <f t="shared" si="21"/>
        <v>0</v>
      </c>
      <c r="AU62" s="177"/>
      <c r="AV62" s="177">
        <f t="shared" si="22"/>
        <v>0</v>
      </c>
      <c r="AW62" s="185"/>
      <c r="AX62" s="188">
        <f t="shared" si="23"/>
        <v>0</v>
      </c>
      <c r="AY62" s="185"/>
      <c r="AZ62" s="185">
        <f t="shared" si="24"/>
        <v>0</v>
      </c>
      <c r="BA62" s="185"/>
      <c r="BB62" s="185">
        <f t="shared" si="25"/>
        <v>0</v>
      </c>
      <c r="BC62" s="185"/>
      <c r="BD62" s="188">
        <f t="shared" si="26"/>
        <v>0</v>
      </c>
      <c r="BE62" s="185"/>
      <c r="BF62" s="188">
        <f t="shared" si="27"/>
        <v>0</v>
      </c>
      <c r="BG62" s="188"/>
      <c r="BH62" s="188">
        <f t="shared" si="28"/>
        <v>0</v>
      </c>
      <c r="BI62" s="185"/>
      <c r="BJ62" s="185">
        <f t="shared" si="29"/>
        <v>0</v>
      </c>
      <c r="BK62" s="189"/>
      <c r="BL62" s="189">
        <f t="shared" si="30"/>
        <v>0</v>
      </c>
      <c r="BM62" s="189"/>
      <c r="BN62" s="189">
        <f t="shared" si="31"/>
        <v>0</v>
      </c>
      <c r="BO62" s="189"/>
      <c r="BP62" s="189">
        <f t="shared" si="32"/>
        <v>0</v>
      </c>
      <c r="BQ62" s="189"/>
      <c r="BR62" s="189">
        <f t="shared" si="33"/>
        <v>0</v>
      </c>
      <c r="BS62" s="189">
        <f t="shared" si="35"/>
        <v>153</v>
      </c>
      <c r="BT62" s="189">
        <f t="shared" si="34"/>
        <v>53550</v>
      </c>
    </row>
    <row r="63" spans="1:72" ht="15">
      <c r="A63" s="87">
        <v>51</v>
      </c>
      <c r="B63" s="92" t="s">
        <v>11</v>
      </c>
      <c r="C63" s="253" t="s">
        <v>26</v>
      </c>
      <c r="D63" s="252">
        <v>600</v>
      </c>
      <c r="E63" s="177"/>
      <c r="F63" s="167">
        <f t="shared" si="1"/>
        <v>0</v>
      </c>
      <c r="G63" s="167"/>
      <c r="H63" s="167">
        <f t="shared" si="2"/>
        <v>0</v>
      </c>
      <c r="I63" s="167"/>
      <c r="J63" s="167">
        <f t="shared" si="3"/>
        <v>0</v>
      </c>
      <c r="K63" s="167"/>
      <c r="L63" s="167">
        <f t="shared" si="4"/>
        <v>0</v>
      </c>
      <c r="M63" s="167"/>
      <c r="N63" s="167">
        <f t="shared" si="5"/>
        <v>0</v>
      </c>
      <c r="O63" s="167"/>
      <c r="P63" s="167">
        <f t="shared" si="6"/>
        <v>0</v>
      </c>
      <c r="Q63" s="167"/>
      <c r="R63" s="167">
        <f t="shared" si="7"/>
        <v>0</v>
      </c>
      <c r="S63" s="167"/>
      <c r="T63" s="167">
        <f t="shared" si="8"/>
        <v>0</v>
      </c>
      <c r="U63" s="167"/>
      <c r="V63" s="167">
        <f t="shared" si="9"/>
        <v>0</v>
      </c>
      <c r="W63" s="167"/>
      <c r="X63" s="167">
        <f t="shared" si="10"/>
        <v>0</v>
      </c>
      <c r="Y63" s="167"/>
      <c r="Z63" s="218">
        <f t="shared" si="11"/>
        <v>0</v>
      </c>
      <c r="AA63" s="167"/>
      <c r="AB63" s="167">
        <f t="shared" si="12"/>
        <v>0</v>
      </c>
      <c r="AC63" s="167"/>
      <c r="AD63" s="167">
        <f t="shared" si="13"/>
        <v>0</v>
      </c>
      <c r="AE63" s="167"/>
      <c r="AF63" s="167">
        <f t="shared" si="14"/>
        <v>0</v>
      </c>
      <c r="AG63" s="167"/>
      <c r="AH63" s="167">
        <f t="shared" si="15"/>
        <v>0</v>
      </c>
      <c r="AI63" s="167"/>
      <c r="AJ63" s="167">
        <f t="shared" si="16"/>
        <v>0</v>
      </c>
      <c r="AK63" s="167"/>
      <c r="AL63" s="167">
        <f t="shared" si="17"/>
        <v>0</v>
      </c>
      <c r="AM63" s="167"/>
      <c r="AN63" s="167">
        <f t="shared" si="18"/>
        <v>0</v>
      </c>
      <c r="AO63" s="167"/>
      <c r="AP63" s="178">
        <f t="shared" si="19"/>
        <v>0</v>
      </c>
      <c r="AQ63" s="167"/>
      <c r="AR63" s="167">
        <f t="shared" si="20"/>
        <v>0</v>
      </c>
      <c r="AS63" s="167"/>
      <c r="AT63" s="167">
        <f t="shared" si="21"/>
        <v>0</v>
      </c>
      <c r="AU63" s="177"/>
      <c r="AV63" s="177">
        <f t="shared" si="22"/>
        <v>0</v>
      </c>
      <c r="AW63" s="185"/>
      <c r="AX63" s="188">
        <f t="shared" si="23"/>
        <v>0</v>
      </c>
      <c r="AY63" s="185"/>
      <c r="AZ63" s="185">
        <f t="shared" si="24"/>
        <v>0</v>
      </c>
      <c r="BA63" s="185"/>
      <c r="BB63" s="185">
        <f t="shared" si="25"/>
        <v>0</v>
      </c>
      <c r="BC63" s="185"/>
      <c r="BD63" s="188">
        <f t="shared" si="26"/>
        <v>0</v>
      </c>
      <c r="BE63" s="185"/>
      <c r="BF63" s="188">
        <f t="shared" si="27"/>
        <v>0</v>
      </c>
      <c r="BG63" s="188"/>
      <c r="BH63" s="188">
        <f t="shared" si="28"/>
        <v>0</v>
      </c>
      <c r="BI63" s="185"/>
      <c r="BJ63" s="185">
        <f t="shared" si="29"/>
        <v>0</v>
      </c>
      <c r="BK63" s="189"/>
      <c r="BL63" s="189">
        <f t="shared" si="30"/>
        <v>0</v>
      </c>
      <c r="BM63" s="189"/>
      <c r="BN63" s="189">
        <f t="shared" si="31"/>
        <v>0</v>
      </c>
      <c r="BO63" s="189"/>
      <c r="BP63" s="189">
        <f t="shared" si="32"/>
        <v>0</v>
      </c>
      <c r="BQ63" s="189"/>
      <c r="BR63" s="189">
        <f t="shared" si="33"/>
        <v>0</v>
      </c>
      <c r="BS63" s="189">
        <f t="shared" si="35"/>
        <v>0</v>
      </c>
      <c r="BT63" s="189">
        <f t="shared" si="34"/>
        <v>0</v>
      </c>
    </row>
    <row r="64" spans="1:72" ht="15">
      <c r="A64" s="87">
        <v>52</v>
      </c>
      <c r="B64" s="92" t="s">
        <v>12</v>
      </c>
      <c r="C64" s="253" t="s">
        <v>26</v>
      </c>
      <c r="D64" s="252">
        <v>700</v>
      </c>
      <c r="E64" s="177"/>
      <c r="F64" s="167">
        <f t="shared" si="1"/>
        <v>0</v>
      </c>
      <c r="G64" s="167"/>
      <c r="H64" s="167">
        <f t="shared" si="2"/>
        <v>0</v>
      </c>
      <c r="I64" s="167"/>
      <c r="J64" s="167">
        <f t="shared" si="3"/>
        <v>0</v>
      </c>
      <c r="K64" s="167"/>
      <c r="L64" s="167">
        <f t="shared" si="4"/>
        <v>0</v>
      </c>
      <c r="M64" s="167"/>
      <c r="N64" s="167">
        <f t="shared" si="5"/>
        <v>0</v>
      </c>
      <c r="O64" s="167"/>
      <c r="P64" s="167">
        <f t="shared" si="6"/>
        <v>0</v>
      </c>
      <c r="Q64" s="167"/>
      <c r="R64" s="167">
        <f t="shared" si="7"/>
        <v>0</v>
      </c>
      <c r="S64" s="167"/>
      <c r="T64" s="167">
        <f t="shared" si="8"/>
        <v>0</v>
      </c>
      <c r="U64" s="167"/>
      <c r="V64" s="167">
        <f t="shared" si="9"/>
        <v>0</v>
      </c>
      <c r="W64" s="167"/>
      <c r="X64" s="167">
        <f t="shared" si="10"/>
        <v>0</v>
      </c>
      <c r="Y64" s="167"/>
      <c r="Z64" s="218">
        <f t="shared" si="11"/>
        <v>0</v>
      </c>
      <c r="AA64" s="167"/>
      <c r="AB64" s="167">
        <f t="shared" si="12"/>
        <v>0</v>
      </c>
      <c r="AC64" s="167"/>
      <c r="AD64" s="167">
        <f t="shared" si="13"/>
        <v>0</v>
      </c>
      <c r="AE64" s="167"/>
      <c r="AF64" s="167">
        <f t="shared" si="14"/>
        <v>0</v>
      </c>
      <c r="AG64" s="167"/>
      <c r="AH64" s="167">
        <f t="shared" si="15"/>
        <v>0</v>
      </c>
      <c r="AI64" s="167"/>
      <c r="AJ64" s="167">
        <f t="shared" si="16"/>
        <v>0</v>
      </c>
      <c r="AK64" s="167"/>
      <c r="AL64" s="167">
        <f t="shared" si="17"/>
        <v>0</v>
      </c>
      <c r="AM64" s="167"/>
      <c r="AN64" s="167">
        <f t="shared" si="18"/>
        <v>0</v>
      </c>
      <c r="AO64" s="167"/>
      <c r="AP64" s="178">
        <f t="shared" si="19"/>
        <v>0</v>
      </c>
      <c r="AQ64" s="167"/>
      <c r="AR64" s="167">
        <f t="shared" si="20"/>
        <v>0</v>
      </c>
      <c r="AS64" s="167"/>
      <c r="AT64" s="167">
        <f t="shared" si="21"/>
        <v>0</v>
      </c>
      <c r="AU64" s="177"/>
      <c r="AV64" s="177">
        <f t="shared" si="22"/>
        <v>0</v>
      </c>
      <c r="AW64" s="185"/>
      <c r="AX64" s="188">
        <f t="shared" si="23"/>
        <v>0</v>
      </c>
      <c r="AY64" s="185"/>
      <c r="AZ64" s="185">
        <f t="shared" si="24"/>
        <v>0</v>
      </c>
      <c r="BA64" s="185"/>
      <c r="BB64" s="185">
        <f t="shared" si="25"/>
        <v>0</v>
      </c>
      <c r="BC64" s="185"/>
      <c r="BD64" s="188">
        <f t="shared" si="26"/>
        <v>0</v>
      </c>
      <c r="BE64" s="185"/>
      <c r="BF64" s="188">
        <f t="shared" si="27"/>
        <v>0</v>
      </c>
      <c r="BG64" s="188"/>
      <c r="BH64" s="188">
        <f t="shared" si="28"/>
        <v>0</v>
      </c>
      <c r="BI64" s="185"/>
      <c r="BJ64" s="185">
        <f t="shared" si="29"/>
        <v>0</v>
      </c>
      <c r="BK64" s="189"/>
      <c r="BL64" s="189">
        <f t="shared" si="30"/>
        <v>0</v>
      </c>
      <c r="BM64" s="189"/>
      <c r="BN64" s="189">
        <f t="shared" si="31"/>
        <v>0</v>
      </c>
      <c r="BO64" s="189"/>
      <c r="BP64" s="189">
        <f t="shared" si="32"/>
        <v>0</v>
      </c>
      <c r="BQ64" s="189"/>
      <c r="BR64" s="189">
        <f t="shared" si="33"/>
        <v>0</v>
      </c>
      <c r="BS64" s="189">
        <f t="shared" si="35"/>
        <v>0</v>
      </c>
      <c r="BT64" s="189">
        <f t="shared" si="34"/>
        <v>0</v>
      </c>
    </row>
    <row r="65" spans="1:72" ht="15">
      <c r="A65" s="87">
        <v>53</v>
      </c>
      <c r="B65" s="92" t="s">
        <v>13</v>
      </c>
      <c r="C65" s="253" t="s">
        <v>26</v>
      </c>
      <c r="D65" s="252">
        <v>1150</v>
      </c>
      <c r="E65" s="177"/>
      <c r="F65" s="167">
        <f t="shared" si="1"/>
        <v>0</v>
      </c>
      <c r="G65" s="167"/>
      <c r="H65" s="167">
        <f t="shared" si="2"/>
        <v>0</v>
      </c>
      <c r="I65" s="167"/>
      <c r="J65" s="167">
        <f t="shared" si="3"/>
        <v>0</v>
      </c>
      <c r="K65" s="167"/>
      <c r="L65" s="167">
        <f t="shared" si="4"/>
        <v>0</v>
      </c>
      <c r="M65" s="167"/>
      <c r="N65" s="167">
        <f t="shared" si="5"/>
        <v>0</v>
      </c>
      <c r="O65" s="167"/>
      <c r="P65" s="167">
        <f t="shared" si="6"/>
        <v>0</v>
      </c>
      <c r="Q65" s="167"/>
      <c r="R65" s="167">
        <f t="shared" si="7"/>
        <v>0</v>
      </c>
      <c r="S65" s="167"/>
      <c r="T65" s="167">
        <f t="shared" si="8"/>
        <v>0</v>
      </c>
      <c r="U65" s="167"/>
      <c r="V65" s="167">
        <f t="shared" si="9"/>
        <v>0</v>
      </c>
      <c r="W65" s="167"/>
      <c r="X65" s="167">
        <f t="shared" si="10"/>
        <v>0</v>
      </c>
      <c r="Y65" s="167"/>
      <c r="Z65" s="218">
        <f t="shared" si="11"/>
        <v>0</v>
      </c>
      <c r="AA65" s="167"/>
      <c r="AB65" s="167">
        <f t="shared" si="12"/>
        <v>0</v>
      </c>
      <c r="AC65" s="167"/>
      <c r="AD65" s="167">
        <f t="shared" si="13"/>
        <v>0</v>
      </c>
      <c r="AE65" s="167"/>
      <c r="AF65" s="167">
        <f t="shared" si="14"/>
        <v>0</v>
      </c>
      <c r="AG65" s="167"/>
      <c r="AH65" s="167">
        <f t="shared" si="15"/>
        <v>0</v>
      </c>
      <c r="AI65" s="167"/>
      <c r="AJ65" s="167">
        <f t="shared" si="16"/>
        <v>0</v>
      </c>
      <c r="AK65" s="167"/>
      <c r="AL65" s="167">
        <f t="shared" si="17"/>
        <v>0</v>
      </c>
      <c r="AM65" s="167"/>
      <c r="AN65" s="167">
        <f t="shared" si="18"/>
        <v>0</v>
      </c>
      <c r="AO65" s="167"/>
      <c r="AP65" s="178">
        <f t="shared" si="19"/>
        <v>0</v>
      </c>
      <c r="AQ65" s="167"/>
      <c r="AR65" s="167">
        <f t="shared" si="20"/>
        <v>0</v>
      </c>
      <c r="AS65" s="167"/>
      <c r="AT65" s="167">
        <f t="shared" si="21"/>
        <v>0</v>
      </c>
      <c r="AU65" s="177"/>
      <c r="AV65" s="177">
        <f t="shared" si="22"/>
        <v>0</v>
      </c>
      <c r="AW65" s="185"/>
      <c r="AX65" s="188">
        <f t="shared" si="23"/>
        <v>0</v>
      </c>
      <c r="AY65" s="185"/>
      <c r="AZ65" s="185">
        <f t="shared" si="24"/>
        <v>0</v>
      </c>
      <c r="BA65" s="185"/>
      <c r="BB65" s="185">
        <f t="shared" si="25"/>
        <v>0</v>
      </c>
      <c r="BC65" s="185"/>
      <c r="BD65" s="188">
        <f t="shared" si="26"/>
        <v>0</v>
      </c>
      <c r="BE65" s="185"/>
      <c r="BF65" s="188">
        <f t="shared" si="27"/>
        <v>0</v>
      </c>
      <c r="BG65" s="188"/>
      <c r="BH65" s="188">
        <f t="shared" si="28"/>
        <v>0</v>
      </c>
      <c r="BI65" s="185"/>
      <c r="BJ65" s="185">
        <f t="shared" si="29"/>
        <v>0</v>
      </c>
      <c r="BK65" s="189"/>
      <c r="BL65" s="189">
        <f t="shared" si="30"/>
        <v>0</v>
      </c>
      <c r="BM65" s="189"/>
      <c r="BN65" s="189">
        <f t="shared" si="31"/>
        <v>0</v>
      </c>
      <c r="BO65" s="189"/>
      <c r="BP65" s="189">
        <f t="shared" si="32"/>
        <v>0</v>
      </c>
      <c r="BQ65" s="189"/>
      <c r="BR65" s="189">
        <f t="shared" si="33"/>
        <v>0</v>
      </c>
      <c r="BS65" s="189">
        <f t="shared" si="35"/>
        <v>0</v>
      </c>
      <c r="BT65" s="189">
        <f t="shared" si="34"/>
        <v>0</v>
      </c>
    </row>
    <row r="66" spans="1:72" ht="15">
      <c r="A66" s="87">
        <v>54</v>
      </c>
      <c r="B66" s="92" t="s">
        <v>19</v>
      </c>
      <c r="C66" s="253"/>
      <c r="D66" s="252"/>
      <c r="E66" s="177"/>
      <c r="F66" s="167">
        <f t="shared" si="1"/>
        <v>0</v>
      </c>
      <c r="G66" s="167"/>
      <c r="H66" s="167">
        <f t="shared" si="2"/>
        <v>0</v>
      </c>
      <c r="I66" s="167"/>
      <c r="J66" s="167">
        <f t="shared" si="3"/>
        <v>0</v>
      </c>
      <c r="K66" s="167"/>
      <c r="L66" s="167">
        <f t="shared" si="4"/>
        <v>0</v>
      </c>
      <c r="M66" s="167"/>
      <c r="N66" s="167">
        <f t="shared" si="5"/>
        <v>0</v>
      </c>
      <c r="O66" s="167"/>
      <c r="P66" s="167">
        <f t="shared" si="6"/>
        <v>0</v>
      </c>
      <c r="Q66" s="167"/>
      <c r="R66" s="167">
        <f t="shared" si="7"/>
        <v>0</v>
      </c>
      <c r="S66" s="167"/>
      <c r="T66" s="167">
        <f t="shared" si="8"/>
        <v>0</v>
      </c>
      <c r="U66" s="167"/>
      <c r="V66" s="167">
        <f t="shared" si="9"/>
        <v>0</v>
      </c>
      <c r="W66" s="167"/>
      <c r="X66" s="167">
        <f t="shared" si="10"/>
        <v>0</v>
      </c>
      <c r="Y66" s="167"/>
      <c r="Z66" s="218">
        <f t="shared" si="11"/>
        <v>0</v>
      </c>
      <c r="AA66" s="167"/>
      <c r="AB66" s="167">
        <f t="shared" si="12"/>
        <v>0</v>
      </c>
      <c r="AC66" s="167"/>
      <c r="AD66" s="167">
        <f t="shared" si="13"/>
        <v>0</v>
      </c>
      <c r="AE66" s="167"/>
      <c r="AF66" s="167">
        <f t="shared" si="14"/>
        <v>0</v>
      </c>
      <c r="AG66" s="167"/>
      <c r="AH66" s="167">
        <f t="shared" si="15"/>
        <v>0</v>
      </c>
      <c r="AI66" s="167"/>
      <c r="AJ66" s="167">
        <f t="shared" si="16"/>
        <v>0</v>
      </c>
      <c r="AK66" s="167"/>
      <c r="AL66" s="167">
        <f t="shared" si="17"/>
        <v>0</v>
      </c>
      <c r="AM66" s="167"/>
      <c r="AN66" s="167">
        <f t="shared" si="18"/>
        <v>0</v>
      </c>
      <c r="AO66" s="167"/>
      <c r="AP66" s="178">
        <f t="shared" si="19"/>
        <v>0</v>
      </c>
      <c r="AQ66" s="167"/>
      <c r="AR66" s="167">
        <f t="shared" si="20"/>
        <v>0</v>
      </c>
      <c r="AS66" s="167"/>
      <c r="AT66" s="167">
        <f t="shared" si="21"/>
        <v>0</v>
      </c>
      <c r="AU66" s="177"/>
      <c r="AV66" s="177">
        <f t="shared" si="22"/>
        <v>0</v>
      </c>
      <c r="AW66" s="185"/>
      <c r="AX66" s="188">
        <f t="shared" si="23"/>
        <v>0</v>
      </c>
      <c r="AY66" s="185"/>
      <c r="AZ66" s="185">
        <f t="shared" si="24"/>
        <v>0</v>
      </c>
      <c r="BA66" s="185"/>
      <c r="BB66" s="185">
        <f t="shared" si="25"/>
        <v>0</v>
      </c>
      <c r="BC66" s="185"/>
      <c r="BD66" s="188">
        <f t="shared" si="26"/>
        <v>0</v>
      </c>
      <c r="BE66" s="185"/>
      <c r="BF66" s="188">
        <f t="shared" si="27"/>
        <v>0</v>
      </c>
      <c r="BG66" s="188"/>
      <c r="BH66" s="188">
        <f t="shared" si="28"/>
        <v>0</v>
      </c>
      <c r="BI66" s="185"/>
      <c r="BJ66" s="185">
        <f t="shared" si="29"/>
        <v>0</v>
      </c>
      <c r="BK66" s="189"/>
      <c r="BL66" s="189">
        <f t="shared" si="30"/>
        <v>0</v>
      </c>
      <c r="BM66" s="189"/>
      <c r="BN66" s="189">
        <f t="shared" si="31"/>
        <v>0</v>
      </c>
      <c r="BO66" s="189"/>
      <c r="BP66" s="189">
        <f t="shared" si="32"/>
        <v>0</v>
      </c>
      <c r="BQ66" s="189"/>
      <c r="BR66" s="189">
        <f t="shared" si="33"/>
        <v>0</v>
      </c>
      <c r="BS66" s="189">
        <f t="shared" si="35"/>
        <v>0</v>
      </c>
      <c r="BT66" s="189">
        <f t="shared" si="34"/>
        <v>0</v>
      </c>
    </row>
    <row r="67" spans="1:72" ht="15">
      <c r="A67" s="87">
        <v>55</v>
      </c>
      <c r="B67" s="213" t="s">
        <v>303</v>
      </c>
      <c r="C67" s="253" t="s">
        <v>26</v>
      </c>
      <c r="D67" s="252">
        <v>3600</v>
      </c>
      <c r="E67" s="177">
        <v>4</v>
      </c>
      <c r="F67" s="167">
        <f t="shared" si="1"/>
        <v>14400</v>
      </c>
      <c r="G67" s="167"/>
      <c r="H67" s="167">
        <f t="shared" si="2"/>
        <v>0</v>
      </c>
      <c r="I67" s="167"/>
      <c r="J67" s="167">
        <f t="shared" si="3"/>
        <v>0</v>
      </c>
      <c r="K67" s="167"/>
      <c r="L67" s="167">
        <f t="shared" si="4"/>
        <v>0</v>
      </c>
      <c r="M67" s="167"/>
      <c r="N67" s="167">
        <f t="shared" si="5"/>
        <v>0</v>
      </c>
      <c r="O67" s="167"/>
      <c r="P67" s="167">
        <f t="shared" si="6"/>
        <v>0</v>
      </c>
      <c r="Q67" s="167"/>
      <c r="R67" s="167">
        <f t="shared" si="7"/>
        <v>0</v>
      </c>
      <c r="S67" s="167"/>
      <c r="T67" s="167">
        <f t="shared" si="8"/>
        <v>0</v>
      </c>
      <c r="U67" s="167">
        <v>2</v>
      </c>
      <c r="V67" s="167">
        <f t="shared" si="9"/>
        <v>7200</v>
      </c>
      <c r="W67" s="167"/>
      <c r="X67" s="167">
        <f t="shared" si="10"/>
        <v>0</v>
      </c>
      <c r="Y67" s="167"/>
      <c r="Z67" s="218">
        <f t="shared" si="11"/>
        <v>0</v>
      </c>
      <c r="AA67" s="167"/>
      <c r="AB67" s="167">
        <f t="shared" si="12"/>
        <v>0</v>
      </c>
      <c r="AC67" s="167">
        <v>4</v>
      </c>
      <c r="AD67" s="167">
        <f t="shared" si="13"/>
        <v>14400</v>
      </c>
      <c r="AE67" s="167"/>
      <c r="AF67" s="167">
        <f t="shared" si="14"/>
        <v>0</v>
      </c>
      <c r="AG67" s="167"/>
      <c r="AH67" s="167">
        <f t="shared" si="15"/>
        <v>0</v>
      </c>
      <c r="AI67" s="167"/>
      <c r="AJ67" s="167">
        <f t="shared" si="16"/>
        <v>0</v>
      </c>
      <c r="AK67" s="167"/>
      <c r="AL67" s="167">
        <f t="shared" si="17"/>
        <v>0</v>
      </c>
      <c r="AM67" s="167"/>
      <c r="AN67" s="167">
        <f t="shared" si="18"/>
        <v>0</v>
      </c>
      <c r="AO67" s="167"/>
      <c r="AP67" s="178">
        <f t="shared" si="19"/>
        <v>0</v>
      </c>
      <c r="AQ67" s="167"/>
      <c r="AR67" s="167">
        <f t="shared" si="20"/>
        <v>0</v>
      </c>
      <c r="AS67" s="167"/>
      <c r="AT67" s="167">
        <f t="shared" si="21"/>
        <v>0</v>
      </c>
      <c r="AU67" s="177">
        <v>8</v>
      </c>
      <c r="AV67" s="177">
        <f t="shared" si="22"/>
        <v>28800</v>
      </c>
      <c r="AW67" s="185">
        <v>2</v>
      </c>
      <c r="AX67" s="188">
        <f t="shared" si="23"/>
        <v>7200</v>
      </c>
      <c r="AY67" s="185"/>
      <c r="AZ67" s="185">
        <f t="shared" si="24"/>
        <v>0</v>
      </c>
      <c r="BA67" s="185"/>
      <c r="BB67" s="185">
        <f t="shared" si="25"/>
        <v>0</v>
      </c>
      <c r="BC67" s="185"/>
      <c r="BD67" s="188">
        <f t="shared" si="26"/>
        <v>0</v>
      </c>
      <c r="BE67" s="185"/>
      <c r="BF67" s="188">
        <f t="shared" si="27"/>
        <v>0</v>
      </c>
      <c r="BG67" s="188"/>
      <c r="BH67" s="188">
        <f t="shared" si="28"/>
        <v>0</v>
      </c>
      <c r="BI67" s="185"/>
      <c r="BJ67" s="185">
        <f t="shared" si="29"/>
        <v>0</v>
      </c>
      <c r="BK67" s="189"/>
      <c r="BL67" s="189">
        <f t="shared" si="30"/>
        <v>0</v>
      </c>
      <c r="BM67" s="189"/>
      <c r="BN67" s="189">
        <f t="shared" si="31"/>
        <v>0</v>
      </c>
      <c r="BO67" s="189"/>
      <c r="BP67" s="189">
        <f t="shared" si="32"/>
        <v>0</v>
      </c>
      <c r="BQ67" s="189"/>
      <c r="BR67" s="189">
        <f t="shared" si="33"/>
        <v>0</v>
      </c>
      <c r="BS67" s="189">
        <f t="shared" si="35"/>
        <v>20</v>
      </c>
      <c r="BT67" s="189">
        <f t="shared" si="34"/>
        <v>72000</v>
      </c>
    </row>
    <row r="68" spans="1:72" ht="15">
      <c r="A68" s="87">
        <v>56</v>
      </c>
      <c r="B68" s="92" t="s">
        <v>27</v>
      </c>
      <c r="C68" s="253" t="s">
        <v>26</v>
      </c>
      <c r="D68" s="252">
        <v>5500</v>
      </c>
      <c r="E68" s="177"/>
      <c r="F68" s="167">
        <f t="shared" si="1"/>
        <v>0</v>
      </c>
      <c r="G68" s="167"/>
      <c r="H68" s="167">
        <f t="shared" si="2"/>
        <v>0</v>
      </c>
      <c r="I68" s="167"/>
      <c r="J68" s="167">
        <f t="shared" si="3"/>
        <v>0</v>
      </c>
      <c r="K68" s="167"/>
      <c r="L68" s="167">
        <f t="shared" si="4"/>
        <v>0</v>
      </c>
      <c r="M68" s="167"/>
      <c r="N68" s="167">
        <f t="shared" si="5"/>
        <v>0</v>
      </c>
      <c r="O68" s="167"/>
      <c r="P68" s="167">
        <f t="shared" si="6"/>
        <v>0</v>
      </c>
      <c r="Q68" s="167"/>
      <c r="R68" s="167">
        <f t="shared" si="7"/>
        <v>0</v>
      </c>
      <c r="S68" s="167"/>
      <c r="T68" s="167">
        <f t="shared" si="8"/>
        <v>0</v>
      </c>
      <c r="U68" s="167"/>
      <c r="V68" s="167">
        <f t="shared" si="9"/>
        <v>0</v>
      </c>
      <c r="W68" s="167"/>
      <c r="X68" s="167">
        <f t="shared" si="10"/>
        <v>0</v>
      </c>
      <c r="Y68" s="167"/>
      <c r="Z68" s="218">
        <f t="shared" si="11"/>
        <v>0</v>
      </c>
      <c r="AA68" s="167"/>
      <c r="AB68" s="167">
        <f t="shared" si="12"/>
        <v>0</v>
      </c>
      <c r="AC68" s="167"/>
      <c r="AD68" s="167">
        <f t="shared" si="13"/>
        <v>0</v>
      </c>
      <c r="AE68" s="167"/>
      <c r="AF68" s="167">
        <f t="shared" si="14"/>
        <v>0</v>
      </c>
      <c r="AG68" s="167"/>
      <c r="AH68" s="167">
        <f t="shared" si="15"/>
        <v>0</v>
      </c>
      <c r="AI68" s="167"/>
      <c r="AJ68" s="167">
        <f t="shared" si="16"/>
        <v>0</v>
      </c>
      <c r="AK68" s="167"/>
      <c r="AL68" s="167">
        <f t="shared" si="17"/>
        <v>0</v>
      </c>
      <c r="AM68" s="167"/>
      <c r="AN68" s="167">
        <f t="shared" si="18"/>
        <v>0</v>
      </c>
      <c r="AO68" s="167"/>
      <c r="AP68" s="178">
        <f t="shared" si="19"/>
        <v>0</v>
      </c>
      <c r="AQ68" s="167"/>
      <c r="AR68" s="167">
        <f t="shared" si="20"/>
        <v>0</v>
      </c>
      <c r="AS68" s="167"/>
      <c r="AT68" s="167">
        <f t="shared" si="21"/>
        <v>0</v>
      </c>
      <c r="AU68" s="177"/>
      <c r="AV68" s="177">
        <f t="shared" si="22"/>
        <v>0</v>
      </c>
      <c r="AW68" s="185"/>
      <c r="AX68" s="188">
        <f t="shared" si="23"/>
        <v>0</v>
      </c>
      <c r="AY68" s="185"/>
      <c r="AZ68" s="185">
        <f t="shared" si="24"/>
        <v>0</v>
      </c>
      <c r="BA68" s="185"/>
      <c r="BB68" s="185">
        <f t="shared" si="25"/>
        <v>0</v>
      </c>
      <c r="BC68" s="185"/>
      <c r="BD68" s="188">
        <f t="shared" si="26"/>
        <v>0</v>
      </c>
      <c r="BE68" s="185"/>
      <c r="BF68" s="188">
        <f t="shared" si="27"/>
        <v>0</v>
      </c>
      <c r="BG68" s="188"/>
      <c r="BH68" s="188">
        <f t="shared" si="28"/>
        <v>0</v>
      </c>
      <c r="BI68" s="185"/>
      <c r="BJ68" s="185">
        <f t="shared" si="29"/>
        <v>0</v>
      </c>
      <c r="BK68" s="189"/>
      <c r="BL68" s="189">
        <f t="shared" si="30"/>
        <v>0</v>
      </c>
      <c r="BM68" s="189"/>
      <c r="BN68" s="189">
        <f t="shared" si="31"/>
        <v>0</v>
      </c>
      <c r="BO68" s="189"/>
      <c r="BP68" s="189">
        <f t="shared" si="32"/>
        <v>0</v>
      </c>
      <c r="BQ68" s="189"/>
      <c r="BR68" s="189">
        <f t="shared" si="33"/>
        <v>0</v>
      </c>
      <c r="BS68" s="189">
        <f t="shared" si="35"/>
        <v>0</v>
      </c>
      <c r="BT68" s="189">
        <f t="shared" si="34"/>
        <v>0</v>
      </c>
    </row>
    <row r="69" spans="1:73" ht="15">
      <c r="A69" s="87">
        <v>57</v>
      </c>
      <c r="B69" s="213" t="s">
        <v>346</v>
      </c>
      <c r="C69" s="253" t="s">
        <v>26</v>
      </c>
      <c r="D69" s="252"/>
      <c r="E69" s="177">
        <v>1</v>
      </c>
      <c r="F69" s="167">
        <v>11500</v>
      </c>
      <c r="G69" s="167">
        <v>1</v>
      </c>
      <c r="H69" s="167">
        <v>6500</v>
      </c>
      <c r="I69" s="167">
        <v>1</v>
      </c>
      <c r="J69" s="167">
        <v>6500</v>
      </c>
      <c r="K69" s="167">
        <v>1</v>
      </c>
      <c r="L69" s="167">
        <f>6500+780</f>
        <v>7280</v>
      </c>
      <c r="M69" s="167">
        <v>2</v>
      </c>
      <c r="N69" s="167">
        <f>15700+780</f>
        <v>16480</v>
      </c>
      <c r="O69" s="167">
        <v>1</v>
      </c>
      <c r="P69" s="167">
        <f>9200+780</f>
        <v>9980</v>
      </c>
      <c r="Q69" s="167">
        <v>1</v>
      </c>
      <c r="R69" s="167">
        <f>9200+780</f>
        <v>9980</v>
      </c>
      <c r="S69" s="167">
        <v>1</v>
      </c>
      <c r="T69" s="167">
        <f>9200+780</f>
        <v>9980</v>
      </c>
      <c r="U69" s="167">
        <v>1</v>
      </c>
      <c r="V69" s="167">
        <f>9200+780</f>
        <v>9980</v>
      </c>
      <c r="W69" s="666">
        <f>1*0</f>
        <v>0</v>
      </c>
      <c r="X69" s="167">
        <f t="shared" si="10"/>
        <v>0</v>
      </c>
      <c r="Y69" s="666">
        <f>1*0</f>
        <v>0</v>
      </c>
      <c r="Z69" s="218">
        <f t="shared" si="11"/>
        <v>0</v>
      </c>
      <c r="AA69" s="659">
        <f>1*0</f>
        <v>0</v>
      </c>
      <c r="AB69" s="659">
        <f>(9200+780)*0</f>
        <v>0</v>
      </c>
      <c r="AC69" s="666">
        <f>1*0</f>
        <v>0</v>
      </c>
      <c r="AD69" s="167">
        <f t="shared" si="13"/>
        <v>0</v>
      </c>
      <c r="AE69" s="666">
        <f>1*0</f>
        <v>0</v>
      </c>
      <c r="AF69" s="666">
        <f>9200*0+780*0</f>
        <v>0</v>
      </c>
      <c r="AG69" s="167"/>
      <c r="AH69" s="167">
        <f t="shared" si="15"/>
        <v>0</v>
      </c>
      <c r="AI69" s="167"/>
      <c r="AJ69" s="167">
        <f t="shared" si="16"/>
        <v>0</v>
      </c>
      <c r="AK69" s="666">
        <f>1*0</f>
        <v>0</v>
      </c>
      <c r="AL69" s="666">
        <f>9200*0+780*0</f>
        <v>0</v>
      </c>
      <c r="AM69" s="167">
        <v>1</v>
      </c>
      <c r="AN69" s="167">
        <f>9200+780</f>
        <v>9980</v>
      </c>
      <c r="AO69" s="666">
        <f>1*0</f>
        <v>0</v>
      </c>
      <c r="AP69" s="178">
        <f t="shared" si="19"/>
        <v>0</v>
      </c>
      <c r="AQ69" s="167">
        <v>1</v>
      </c>
      <c r="AR69" s="167">
        <f>9200+780</f>
        <v>9980</v>
      </c>
      <c r="AS69" s="167">
        <v>1</v>
      </c>
      <c r="AT69" s="167">
        <f>9200+780</f>
        <v>9980</v>
      </c>
      <c r="AU69" s="177">
        <v>1</v>
      </c>
      <c r="AV69" s="177">
        <f>9200+780</f>
        <v>9980</v>
      </c>
      <c r="AW69" s="185">
        <v>1</v>
      </c>
      <c r="AX69" s="188">
        <f>9200+780</f>
        <v>9980</v>
      </c>
      <c r="AY69" s="185">
        <v>1</v>
      </c>
      <c r="AZ69" s="185">
        <f>9200+780</f>
        <v>9980</v>
      </c>
      <c r="BA69" s="672">
        <f>1*0</f>
        <v>0</v>
      </c>
      <c r="BB69" s="672">
        <f>9980*0</f>
        <v>0</v>
      </c>
      <c r="BC69" s="185">
        <v>1</v>
      </c>
      <c r="BD69" s="188">
        <f>11500+780</f>
        <v>12280</v>
      </c>
      <c r="BE69" s="185">
        <v>1</v>
      </c>
      <c r="BF69" s="188">
        <f>9200+780</f>
        <v>9980</v>
      </c>
      <c r="BG69" s="671">
        <f>1*0</f>
        <v>0</v>
      </c>
      <c r="BH69" s="188">
        <f t="shared" si="28"/>
        <v>0</v>
      </c>
      <c r="BI69" s="185"/>
      <c r="BJ69" s="185">
        <f t="shared" si="29"/>
        <v>0</v>
      </c>
      <c r="BK69" s="189">
        <v>1</v>
      </c>
      <c r="BL69" s="189">
        <f>11500+780</f>
        <v>12280</v>
      </c>
      <c r="BM69" s="189"/>
      <c r="BN69" s="189">
        <f t="shared" si="31"/>
        <v>0</v>
      </c>
      <c r="BO69" s="189"/>
      <c r="BP69" s="189">
        <f t="shared" si="32"/>
        <v>0</v>
      </c>
      <c r="BQ69" s="189"/>
      <c r="BR69" s="189">
        <f t="shared" si="33"/>
        <v>0</v>
      </c>
      <c r="BS69" s="189">
        <f t="shared" si="35"/>
        <v>19</v>
      </c>
      <c r="BT69" s="189">
        <f t="shared" si="34"/>
        <v>182600</v>
      </c>
      <c r="BU69" s="12"/>
    </row>
    <row r="70" spans="1:73" ht="15">
      <c r="A70" s="87">
        <v>58</v>
      </c>
      <c r="B70" s="92" t="s">
        <v>153</v>
      </c>
      <c r="C70" s="253" t="s">
        <v>42</v>
      </c>
      <c r="D70" s="252">
        <v>160</v>
      </c>
      <c r="E70" s="177"/>
      <c r="F70" s="167">
        <f t="shared" si="1"/>
        <v>0</v>
      </c>
      <c r="G70" s="167"/>
      <c r="H70" s="167">
        <f t="shared" si="2"/>
        <v>0</v>
      </c>
      <c r="I70" s="167"/>
      <c r="J70" s="167">
        <f t="shared" si="3"/>
        <v>0</v>
      </c>
      <c r="K70" s="167"/>
      <c r="L70" s="167">
        <f t="shared" si="4"/>
        <v>0</v>
      </c>
      <c r="M70" s="167"/>
      <c r="N70" s="167">
        <f t="shared" si="5"/>
        <v>0</v>
      </c>
      <c r="O70" s="167"/>
      <c r="P70" s="167">
        <f t="shared" si="6"/>
        <v>0</v>
      </c>
      <c r="Q70" s="167"/>
      <c r="R70" s="167">
        <f t="shared" si="7"/>
        <v>0</v>
      </c>
      <c r="S70" s="167"/>
      <c r="T70" s="167">
        <f t="shared" si="8"/>
        <v>0</v>
      </c>
      <c r="U70" s="167"/>
      <c r="V70" s="167">
        <f t="shared" si="9"/>
        <v>0</v>
      </c>
      <c r="W70" s="167"/>
      <c r="X70" s="167">
        <f t="shared" si="10"/>
        <v>0</v>
      </c>
      <c r="Y70" s="167"/>
      <c r="Z70" s="218">
        <f t="shared" si="11"/>
        <v>0</v>
      </c>
      <c r="AA70" s="167"/>
      <c r="AB70" s="167">
        <f t="shared" si="12"/>
        <v>0</v>
      </c>
      <c r="AC70" s="167"/>
      <c r="AD70" s="167">
        <f t="shared" si="13"/>
        <v>0</v>
      </c>
      <c r="AE70" s="167"/>
      <c r="AF70" s="167">
        <f t="shared" si="14"/>
        <v>0</v>
      </c>
      <c r="AG70" s="167"/>
      <c r="AH70" s="167">
        <f t="shared" si="15"/>
        <v>0</v>
      </c>
      <c r="AI70" s="167"/>
      <c r="AJ70" s="167">
        <f t="shared" si="16"/>
        <v>0</v>
      </c>
      <c r="AK70" s="167"/>
      <c r="AL70" s="167">
        <f t="shared" si="17"/>
        <v>0</v>
      </c>
      <c r="AM70" s="167"/>
      <c r="AN70" s="167">
        <f t="shared" si="18"/>
        <v>0</v>
      </c>
      <c r="AO70" s="167"/>
      <c r="AP70" s="178">
        <f t="shared" si="19"/>
        <v>0</v>
      </c>
      <c r="AQ70" s="167"/>
      <c r="AR70" s="167">
        <f t="shared" si="20"/>
        <v>0</v>
      </c>
      <c r="AS70" s="167"/>
      <c r="AT70" s="167">
        <f t="shared" si="21"/>
        <v>0</v>
      </c>
      <c r="AU70" s="177"/>
      <c r="AV70" s="177">
        <f t="shared" si="22"/>
        <v>0</v>
      </c>
      <c r="AW70" s="185"/>
      <c r="AX70" s="188">
        <f t="shared" si="23"/>
        <v>0</v>
      </c>
      <c r="AY70" s="185"/>
      <c r="AZ70" s="185">
        <f t="shared" si="24"/>
        <v>0</v>
      </c>
      <c r="BA70" s="185"/>
      <c r="BB70" s="185">
        <f t="shared" si="25"/>
        <v>0</v>
      </c>
      <c r="BC70" s="185"/>
      <c r="BD70" s="188">
        <f t="shared" si="26"/>
        <v>0</v>
      </c>
      <c r="BE70" s="185"/>
      <c r="BF70" s="188">
        <f t="shared" si="27"/>
        <v>0</v>
      </c>
      <c r="BG70" s="188"/>
      <c r="BH70" s="188">
        <f t="shared" si="28"/>
        <v>0</v>
      </c>
      <c r="BI70" s="185"/>
      <c r="BJ70" s="185">
        <f t="shared" si="29"/>
        <v>0</v>
      </c>
      <c r="BK70" s="189"/>
      <c r="BL70" s="189">
        <f t="shared" si="30"/>
        <v>0</v>
      </c>
      <c r="BM70" s="189"/>
      <c r="BN70" s="189">
        <f t="shared" si="31"/>
        <v>0</v>
      </c>
      <c r="BO70" s="189"/>
      <c r="BP70" s="189">
        <f t="shared" si="32"/>
        <v>0</v>
      </c>
      <c r="BQ70" s="189"/>
      <c r="BR70" s="189">
        <f t="shared" si="33"/>
        <v>0</v>
      </c>
      <c r="BS70" s="189">
        <f t="shared" si="35"/>
        <v>0</v>
      </c>
      <c r="BT70" s="189">
        <f t="shared" si="34"/>
        <v>0</v>
      </c>
      <c r="BU70" s="12"/>
    </row>
    <row r="71" spans="1:80" ht="15" customHeight="1">
      <c r="A71" s="87">
        <v>59</v>
      </c>
      <c r="B71" s="99" t="s">
        <v>28</v>
      </c>
      <c r="C71" s="253"/>
      <c r="D71" s="252"/>
      <c r="E71" s="177"/>
      <c r="F71" s="167">
        <f t="shared" si="1"/>
        <v>0</v>
      </c>
      <c r="G71" s="167"/>
      <c r="H71" s="167">
        <f t="shared" si="2"/>
        <v>0</v>
      </c>
      <c r="I71" s="167"/>
      <c r="J71" s="167">
        <f t="shared" si="3"/>
        <v>0</v>
      </c>
      <c r="K71" s="167"/>
      <c r="L71" s="167">
        <f t="shared" si="4"/>
        <v>0</v>
      </c>
      <c r="M71" s="167"/>
      <c r="N71" s="167">
        <f t="shared" si="5"/>
        <v>0</v>
      </c>
      <c r="O71" s="167"/>
      <c r="P71" s="167">
        <f t="shared" si="6"/>
        <v>0</v>
      </c>
      <c r="Q71" s="167"/>
      <c r="R71" s="167">
        <f t="shared" si="7"/>
        <v>0</v>
      </c>
      <c r="S71" s="167"/>
      <c r="T71" s="167">
        <f t="shared" si="8"/>
        <v>0</v>
      </c>
      <c r="U71" s="167"/>
      <c r="V71" s="167">
        <f t="shared" si="9"/>
        <v>0</v>
      </c>
      <c r="W71" s="167"/>
      <c r="X71" s="167">
        <f t="shared" si="10"/>
        <v>0</v>
      </c>
      <c r="Y71" s="167"/>
      <c r="Z71" s="218">
        <f t="shared" si="11"/>
        <v>0</v>
      </c>
      <c r="AA71" s="167"/>
      <c r="AB71" s="167">
        <f t="shared" si="12"/>
        <v>0</v>
      </c>
      <c r="AC71" s="167"/>
      <c r="AD71" s="167">
        <f t="shared" si="13"/>
        <v>0</v>
      </c>
      <c r="AE71" s="167"/>
      <c r="AF71" s="167">
        <f t="shared" si="14"/>
        <v>0</v>
      </c>
      <c r="AG71" s="167"/>
      <c r="AH71" s="167">
        <f t="shared" si="15"/>
        <v>0</v>
      </c>
      <c r="AI71" s="167"/>
      <c r="AJ71" s="167">
        <f t="shared" si="16"/>
        <v>0</v>
      </c>
      <c r="AK71" s="167"/>
      <c r="AL71" s="167">
        <f t="shared" si="17"/>
        <v>0</v>
      </c>
      <c r="AM71" s="167"/>
      <c r="AN71" s="167">
        <f t="shared" si="18"/>
        <v>0</v>
      </c>
      <c r="AO71" s="167"/>
      <c r="AP71" s="178">
        <f t="shared" si="19"/>
        <v>0</v>
      </c>
      <c r="AQ71" s="167"/>
      <c r="AR71" s="167">
        <f t="shared" si="20"/>
        <v>0</v>
      </c>
      <c r="AS71" s="167"/>
      <c r="AT71" s="167">
        <f t="shared" si="21"/>
        <v>0</v>
      </c>
      <c r="AU71" s="177"/>
      <c r="AV71" s="177">
        <f t="shared" si="22"/>
        <v>0</v>
      </c>
      <c r="AW71" s="185"/>
      <c r="AX71" s="188">
        <f t="shared" si="23"/>
        <v>0</v>
      </c>
      <c r="AY71" s="185"/>
      <c r="AZ71" s="185">
        <f t="shared" si="24"/>
        <v>0</v>
      </c>
      <c r="BA71" s="185"/>
      <c r="BB71" s="185">
        <f t="shared" si="25"/>
        <v>0</v>
      </c>
      <c r="BC71" s="185"/>
      <c r="BD71" s="188">
        <f t="shared" si="26"/>
        <v>0</v>
      </c>
      <c r="BE71" s="185"/>
      <c r="BF71" s="188">
        <f t="shared" si="27"/>
        <v>0</v>
      </c>
      <c r="BG71" s="188"/>
      <c r="BH71" s="188">
        <f t="shared" si="28"/>
        <v>0</v>
      </c>
      <c r="BI71" s="185"/>
      <c r="BJ71" s="185">
        <f t="shared" si="29"/>
        <v>0</v>
      </c>
      <c r="BK71" s="189"/>
      <c r="BL71" s="189">
        <f t="shared" si="30"/>
        <v>0</v>
      </c>
      <c r="BM71" s="189"/>
      <c r="BN71" s="189">
        <f t="shared" si="31"/>
        <v>0</v>
      </c>
      <c r="BO71" s="189"/>
      <c r="BP71" s="189">
        <f t="shared" si="32"/>
        <v>0</v>
      </c>
      <c r="BQ71" s="189"/>
      <c r="BR71" s="189">
        <f t="shared" si="33"/>
        <v>0</v>
      </c>
      <c r="BS71" s="189">
        <f t="shared" si="35"/>
        <v>0</v>
      </c>
      <c r="BT71" s="189">
        <f t="shared" si="34"/>
        <v>0</v>
      </c>
      <c r="BU71" s="45"/>
      <c r="BV71" s="47"/>
      <c r="BW71" s="47"/>
      <c r="BX71" s="47"/>
      <c r="BY71" s="47"/>
      <c r="BZ71" s="47"/>
      <c r="CA71" s="47"/>
      <c r="CB71" s="47"/>
    </row>
    <row r="72" spans="1:80" ht="15">
      <c r="A72" s="87">
        <v>60</v>
      </c>
      <c r="B72" s="213" t="s">
        <v>173</v>
      </c>
      <c r="C72" s="253" t="s">
        <v>9</v>
      </c>
      <c r="D72" s="252">
        <v>350</v>
      </c>
      <c r="E72" s="177"/>
      <c r="F72" s="167">
        <f t="shared" si="1"/>
        <v>0</v>
      </c>
      <c r="G72" s="167"/>
      <c r="H72" s="167">
        <f t="shared" si="2"/>
        <v>0</v>
      </c>
      <c r="I72" s="167"/>
      <c r="J72" s="167">
        <f t="shared" si="3"/>
        <v>0</v>
      </c>
      <c r="K72" s="167"/>
      <c r="L72" s="167">
        <f t="shared" si="4"/>
        <v>0</v>
      </c>
      <c r="M72" s="167"/>
      <c r="N72" s="167">
        <f t="shared" si="5"/>
        <v>0</v>
      </c>
      <c r="O72" s="167"/>
      <c r="P72" s="167">
        <f t="shared" si="6"/>
        <v>0</v>
      </c>
      <c r="Q72" s="167"/>
      <c r="R72" s="167">
        <f t="shared" si="7"/>
        <v>0</v>
      </c>
      <c r="S72" s="167"/>
      <c r="T72" s="167">
        <f t="shared" si="8"/>
        <v>0</v>
      </c>
      <c r="U72" s="167"/>
      <c r="V72" s="167">
        <f t="shared" si="9"/>
        <v>0</v>
      </c>
      <c r="W72" s="167"/>
      <c r="X72" s="167">
        <f t="shared" si="10"/>
        <v>0</v>
      </c>
      <c r="Y72" s="167"/>
      <c r="Z72" s="218">
        <f t="shared" si="11"/>
        <v>0</v>
      </c>
      <c r="AA72" s="167"/>
      <c r="AB72" s="167">
        <f t="shared" si="12"/>
        <v>0</v>
      </c>
      <c r="AC72" s="167"/>
      <c r="AD72" s="167">
        <f t="shared" si="13"/>
        <v>0</v>
      </c>
      <c r="AE72" s="167"/>
      <c r="AF72" s="167">
        <f t="shared" si="14"/>
        <v>0</v>
      </c>
      <c r="AG72" s="167"/>
      <c r="AH72" s="167">
        <f t="shared" si="15"/>
        <v>0</v>
      </c>
      <c r="AI72" s="167"/>
      <c r="AJ72" s="167">
        <f t="shared" si="16"/>
        <v>0</v>
      </c>
      <c r="AK72" s="167"/>
      <c r="AL72" s="167">
        <f t="shared" si="17"/>
        <v>0</v>
      </c>
      <c r="AM72" s="167"/>
      <c r="AN72" s="167">
        <f t="shared" si="18"/>
        <v>0</v>
      </c>
      <c r="AO72" s="167"/>
      <c r="AP72" s="178">
        <f t="shared" si="19"/>
        <v>0</v>
      </c>
      <c r="AQ72" s="167"/>
      <c r="AR72" s="167">
        <f t="shared" si="20"/>
        <v>0</v>
      </c>
      <c r="AS72" s="167"/>
      <c r="AT72" s="167">
        <f t="shared" si="21"/>
        <v>0</v>
      </c>
      <c r="AU72" s="177"/>
      <c r="AV72" s="177">
        <f t="shared" si="22"/>
        <v>0</v>
      </c>
      <c r="AW72" s="185"/>
      <c r="AX72" s="188">
        <f t="shared" si="23"/>
        <v>0</v>
      </c>
      <c r="AY72" s="185"/>
      <c r="AZ72" s="185">
        <f t="shared" si="24"/>
        <v>0</v>
      </c>
      <c r="BA72" s="185"/>
      <c r="BB72" s="185">
        <f t="shared" si="25"/>
        <v>0</v>
      </c>
      <c r="BC72" s="185"/>
      <c r="BD72" s="188">
        <f t="shared" si="26"/>
        <v>0</v>
      </c>
      <c r="BE72" s="185"/>
      <c r="BF72" s="188">
        <f t="shared" si="27"/>
        <v>0</v>
      </c>
      <c r="BG72" s="188"/>
      <c r="BH72" s="188">
        <f t="shared" si="28"/>
        <v>0</v>
      </c>
      <c r="BI72" s="185"/>
      <c r="BJ72" s="185">
        <f t="shared" si="29"/>
        <v>0</v>
      </c>
      <c r="BK72" s="189"/>
      <c r="BL72" s="189">
        <f t="shared" si="30"/>
        <v>0</v>
      </c>
      <c r="BM72" s="189"/>
      <c r="BN72" s="189">
        <f t="shared" si="31"/>
        <v>0</v>
      </c>
      <c r="BO72" s="189"/>
      <c r="BP72" s="189">
        <f t="shared" si="32"/>
        <v>0</v>
      </c>
      <c r="BQ72" s="189"/>
      <c r="BR72" s="189">
        <f t="shared" si="33"/>
        <v>0</v>
      </c>
      <c r="BS72" s="189">
        <f t="shared" si="35"/>
        <v>0</v>
      </c>
      <c r="BT72" s="189">
        <f t="shared" si="34"/>
        <v>0</v>
      </c>
      <c r="BU72" s="45"/>
      <c r="BV72" s="45"/>
      <c r="BW72" s="45"/>
      <c r="BX72" s="47"/>
      <c r="BY72" s="47"/>
      <c r="BZ72" s="47"/>
      <c r="CA72" s="47"/>
      <c r="CB72" s="47"/>
    </row>
    <row r="73" spans="1:75" ht="15">
      <c r="A73" s="87">
        <v>61</v>
      </c>
      <c r="B73" s="92" t="s">
        <v>30</v>
      </c>
      <c r="C73" s="253" t="s">
        <v>9</v>
      </c>
      <c r="D73" s="252">
        <v>750</v>
      </c>
      <c r="E73" s="177"/>
      <c r="F73" s="167">
        <f t="shared" si="1"/>
        <v>0</v>
      </c>
      <c r="G73" s="167"/>
      <c r="H73" s="167">
        <f t="shared" si="2"/>
        <v>0</v>
      </c>
      <c r="I73" s="167"/>
      <c r="J73" s="167">
        <f t="shared" si="3"/>
        <v>0</v>
      </c>
      <c r="K73" s="167"/>
      <c r="L73" s="167">
        <f t="shared" si="4"/>
        <v>0</v>
      </c>
      <c r="M73" s="167"/>
      <c r="N73" s="167">
        <f t="shared" si="5"/>
        <v>0</v>
      </c>
      <c r="O73" s="167"/>
      <c r="P73" s="167">
        <f t="shared" si="6"/>
        <v>0</v>
      </c>
      <c r="Q73" s="167"/>
      <c r="R73" s="167">
        <f t="shared" si="7"/>
        <v>0</v>
      </c>
      <c r="S73" s="167"/>
      <c r="T73" s="167">
        <f t="shared" si="8"/>
        <v>0</v>
      </c>
      <c r="U73" s="167"/>
      <c r="V73" s="167">
        <f t="shared" si="9"/>
        <v>0</v>
      </c>
      <c r="W73" s="167"/>
      <c r="X73" s="167">
        <f t="shared" si="10"/>
        <v>0</v>
      </c>
      <c r="Y73" s="167"/>
      <c r="Z73" s="218">
        <f t="shared" si="11"/>
        <v>0</v>
      </c>
      <c r="AA73" s="167"/>
      <c r="AB73" s="167">
        <f t="shared" si="12"/>
        <v>0</v>
      </c>
      <c r="AC73" s="167"/>
      <c r="AD73" s="167">
        <f t="shared" si="13"/>
        <v>0</v>
      </c>
      <c r="AE73" s="167"/>
      <c r="AF73" s="167">
        <f t="shared" si="14"/>
        <v>0</v>
      </c>
      <c r="AG73" s="167"/>
      <c r="AH73" s="167">
        <f t="shared" si="15"/>
        <v>0</v>
      </c>
      <c r="AI73" s="167"/>
      <c r="AJ73" s="167">
        <f t="shared" si="16"/>
        <v>0</v>
      </c>
      <c r="AK73" s="167"/>
      <c r="AL73" s="167">
        <f t="shared" si="17"/>
        <v>0</v>
      </c>
      <c r="AM73" s="167"/>
      <c r="AN73" s="167">
        <f t="shared" si="18"/>
        <v>0</v>
      </c>
      <c r="AO73" s="167"/>
      <c r="AP73" s="178">
        <f t="shared" si="19"/>
        <v>0</v>
      </c>
      <c r="AQ73" s="167"/>
      <c r="AR73" s="167">
        <f t="shared" si="20"/>
        <v>0</v>
      </c>
      <c r="AS73" s="167"/>
      <c r="AT73" s="167">
        <f t="shared" si="21"/>
        <v>0</v>
      </c>
      <c r="AU73" s="177"/>
      <c r="AV73" s="177">
        <f t="shared" si="22"/>
        <v>0</v>
      </c>
      <c r="AW73" s="185"/>
      <c r="AX73" s="188">
        <f t="shared" si="23"/>
        <v>0</v>
      </c>
      <c r="AY73" s="185"/>
      <c r="AZ73" s="185">
        <f t="shared" si="24"/>
        <v>0</v>
      </c>
      <c r="BA73" s="185"/>
      <c r="BB73" s="185">
        <f t="shared" si="25"/>
        <v>0</v>
      </c>
      <c r="BC73" s="185"/>
      <c r="BD73" s="188">
        <f t="shared" si="26"/>
        <v>0</v>
      </c>
      <c r="BE73" s="185"/>
      <c r="BF73" s="188">
        <f t="shared" si="27"/>
        <v>0</v>
      </c>
      <c r="BG73" s="188"/>
      <c r="BH73" s="188">
        <f t="shared" si="28"/>
        <v>0</v>
      </c>
      <c r="BI73" s="185"/>
      <c r="BJ73" s="185">
        <f t="shared" si="29"/>
        <v>0</v>
      </c>
      <c r="BK73" s="189"/>
      <c r="BL73" s="189">
        <f t="shared" si="30"/>
        <v>0</v>
      </c>
      <c r="BM73" s="189"/>
      <c r="BN73" s="189">
        <f t="shared" si="31"/>
        <v>0</v>
      </c>
      <c r="BO73" s="189"/>
      <c r="BP73" s="189">
        <f t="shared" si="32"/>
        <v>0</v>
      </c>
      <c r="BQ73" s="189"/>
      <c r="BR73" s="189">
        <f t="shared" si="33"/>
        <v>0</v>
      </c>
      <c r="BS73" s="189">
        <f t="shared" si="35"/>
        <v>0</v>
      </c>
      <c r="BT73" s="189">
        <f t="shared" si="34"/>
        <v>0</v>
      </c>
      <c r="BU73" s="45"/>
      <c r="BV73" s="47"/>
      <c r="BW73" s="47"/>
    </row>
    <row r="74" spans="1:75" ht="15">
      <c r="A74" s="87">
        <v>62</v>
      </c>
      <c r="B74" s="92" t="s">
        <v>154</v>
      </c>
      <c r="C74" s="253" t="s">
        <v>9</v>
      </c>
      <c r="D74" s="252">
        <v>1600</v>
      </c>
      <c r="E74" s="177"/>
      <c r="F74" s="167">
        <f t="shared" si="1"/>
        <v>0</v>
      </c>
      <c r="G74" s="167"/>
      <c r="H74" s="167">
        <f t="shared" si="2"/>
        <v>0</v>
      </c>
      <c r="I74" s="167"/>
      <c r="J74" s="167">
        <f t="shared" si="3"/>
        <v>0</v>
      </c>
      <c r="K74" s="167"/>
      <c r="L74" s="167">
        <f t="shared" si="4"/>
        <v>0</v>
      </c>
      <c r="M74" s="167"/>
      <c r="N74" s="167">
        <f t="shared" si="5"/>
        <v>0</v>
      </c>
      <c r="O74" s="167"/>
      <c r="P74" s="167">
        <f t="shared" si="6"/>
        <v>0</v>
      </c>
      <c r="Q74" s="167"/>
      <c r="R74" s="167">
        <f t="shared" si="7"/>
        <v>0</v>
      </c>
      <c r="S74" s="167"/>
      <c r="T74" s="167">
        <f t="shared" si="8"/>
        <v>0</v>
      </c>
      <c r="U74" s="167"/>
      <c r="V74" s="167">
        <f t="shared" si="9"/>
        <v>0</v>
      </c>
      <c r="W74" s="167"/>
      <c r="X74" s="167">
        <f t="shared" si="10"/>
        <v>0</v>
      </c>
      <c r="Y74" s="167"/>
      <c r="Z74" s="218">
        <f t="shared" si="11"/>
        <v>0</v>
      </c>
      <c r="AA74" s="167"/>
      <c r="AB74" s="167">
        <f t="shared" si="12"/>
        <v>0</v>
      </c>
      <c r="AC74" s="167"/>
      <c r="AD74" s="167">
        <f t="shared" si="13"/>
        <v>0</v>
      </c>
      <c r="AE74" s="167"/>
      <c r="AF74" s="167">
        <f t="shared" si="14"/>
        <v>0</v>
      </c>
      <c r="AG74" s="167"/>
      <c r="AH74" s="167">
        <f t="shared" si="15"/>
        <v>0</v>
      </c>
      <c r="AI74" s="167"/>
      <c r="AJ74" s="167">
        <f t="shared" si="16"/>
        <v>0</v>
      </c>
      <c r="AK74" s="167"/>
      <c r="AL74" s="167">
        <f t="shared" si="17"/>
        <v>0</v>
      </c>
      <c r="AM74" s="167"/>
      <c r="AN74" s="167">
        <f t="shared" si="18"/>
        <v>0</v>
      </c>
      <c r="AO74" s="167"/>
      <c r="AP74" s="178">
        <f t="shared" si="19"/>
        <v>0</v>
      </c>
      <c r="AQ74" s="167"/>
      <c r="AR74" s="167">
        <f t="shared" si="20"/>
        <v>0</v>
      </c>
      <c r="AS74" s="167"/>
      <c r="AT74" s="167">
        <f t="shared" si="21"/>
        <v>0</v>
      </c>
      <c r="AU74" s="177"/>
      <c r="AV74" s="177">
        <f t="shared" si="22"/>
        <v>0</v>
      </c>
      <c r="AW74" s="185"/>
      <c r="AX74" s="188">
        <f t="shared" si="23"/>
        <v>0</v>
      </c>
      <c r="AY74" s="185"/>
      <c r="AZ74" s="185">
        <f t="shared" si="24"/>
        <v>0</v>
      </c>
      <c r="BA74" s="185"/>
      <c r="BB74" s="185">
        <f t="shared" si="25"/>
        <v>0</v>
      </c>
      <c r="BC74" s="185"/>
      <c r="BD74" s="188">
        <f t="shared" si="26"/>
        <v>0</v>
      </c>
      <c r="BE74" s="185"/>
      <c r="BF74" s="188">
        <f t="shared" si="27"/>
        <v>0</v>
      </c>
      <c r="BG74" s="188"/>
      <c r="BH74" s="188">
        <f t="shared" si="28"/>
        <v>0</v>
      </c>
      <c r="BI74" s="185"/>
      <c r="BJ74" s="185">
        <f t="shared" si="29"/>
        <v>0</v>
      </c>
      <c r="BK74" s="189"/>
      <c r="BL74" s="189">
        <f t="shared" si="30"/>
        <v>0</v>
      </c>
      <c r="BM74" s="189"/>
      <c r="BN74" s="189">
        <f t="shared" si="31"/>
        <v>0</v>
      </c>
      <c r="BO74" s="189"/>
      <c r="BP74" s="189">
        <f t="shared" si="32"/>
        <v>0</v>
      </c>
      <c r="BQ74" s="189"/>
      <c r="BR74" s="189">
        <f t="shared" si="33"/>
        <v>0</v>
      </c>
      <c r="BS74" s="189">
        <f t="shared" si="35"/>
        <v>0</v>
      </c>
      <c r="BT74" s="189">
        <f t="shared" si="34"/>
        <v>0</v>
      </c>
      <c r="BU74" s="45"/>
      <c r="BV74" s="47"/>
      <c r="BW74" s="47"/>
    </row>
    <row r="75" spans="1:75" ht="15">
      <c r="A75" s="86">
        <v>63</v>
      </c>
      <c r="B75" s="212" t="s">
        <v>132</v>
      </c>
      <c r="C75" s="253" t="s">
        <v>91</v>
      </c>
      <c r="D75" s="252">
        <v>750</v>
      </c>
      <c r="E75" s="177"/>
      <c r="F75" s="167">
        <f t="shared" si="1"/>
        <v>0</v>
      </c>
      <c r="G75" s="167"/>
      <c r="H75" s="167">
        <f t="shared" si="2"/>
        <v>0</v>
      </c>
      <c r="I75" s="167"/>
      <c r="J75" s="167">
        <f t="shared" si="3"/>
        <v>0</v>
      </c>
      <c r="K75" s="167"/>
      <c r="L75" s="167">
        <f t="shared" si="4"/>
        <v>0</v>
      </c>
      <c r="M75" s="167"/>
      <c r="N75" s="167">
        <f t="shared" si="5"/>
        <v>0</v>
      </c>
      <c r="O75" s="167"/>
      <c r="P75" s="167">
        <f t="shared" si="6"/>
        <v>0</v>
      </c>
      <c r="Q75" s="167"/>
      <c r="R75" s="167">
        <f t="shared" si="7"/>
        <v>0</v>
      </c>
      <c r="S75" s="167"/>
      <c r="T75" s="167">
        <f t="shared" si="8"/>
        <v>0</v>
      </c>
      <c r="U75" s="167"/>
      <c r="V75" s="167">
        <f t="shared" si="9"/>
        <v>0</v>
      </c>
      <c r="W75" s="167"/>
      <c r="X75" s="167">
        <f t="shared" si="10"/>
        <v>0</v>
      </c>
      <c r="Y75" s="167"/>
      <c r="Z75" s="218">
        <f t="shared" si="11"/>
        <v>0</v>
      </c>
      <c r="AA75" s="167"/>
      <c r="AB75" s="167">
        <f t="shared" si="12"/>
        <v>0</v>
      </c>
      <c r="AC75" s="167"/>
      <c r="AD75" s="167">
        <f t="shared" si="13"/>
        <v>0</v>
      </c>
      <c r="AE75" s="167"/>
      <c r="AF75" s="167">
        <f t="shared" si="14"/>
        <v>0</v>
      </c>
      <c r="AG75" s="167"/>
      <c r="AH75" s="167">
        <f t="shared" si="15"/>
        <v>0</v>
      </c>
      <c r="AI75" s="167"/>
      <c r="AJ75" s="167">
        <f t="shared" si="16"/>
        <v>0</v>
      </c>
      <c r="AK75" s="167"/>
      <c r="AL75" s="167">
        <f t="shared" si="17"/>
        <v>0</v>
      </c>
      <c r="AM75" s="167"/>
      <c r="AN75" s="167">
        <f t="shared" si="18"/>
        <v>0</v>
      </c>
      <c r="AO75" s="167"/>
      <c r="AP75" s="178">
        <f t="shared" si="19"/>
        <v>0</v>
      </c>
      <c r="AQ75" s="167"/>
      <c r="AR75" s="167">
        <f t="shared" si="20"/>
        <v>0</v>
      </c>
      <c r="AS75" s="167"/>
      <c r="AT75" s="167">
        <f t="shared" si="21"/>
        <v>0</v>
      </c>
      <c r="AU75" s="177"/>
      <c r="AV75" s="177">
        <f t="shared" si="22"/>
        <v>0</v>
      </c>
      <c r="AW75" s="185"/>
      <c r="AX75" s="188">
        <f t="shared" si="23"/>
        <v>0</v>
      </c>
      <c r="AY75" s="185"/>
      <c r="AZ75" s="185">
        <f t="shared" si="24"/>
        <v>0</v>
      </c>
      <c r="BA75" s="185"/>
      <c r="BB75" s="185">
        <f t="shared" si="25"/>
        <v>0</v>
      </c>
      <c r="BC75" s="185"/>
      <c r="BD75" s="188">
        <f t="shared" si="26"/>
        <v>0</v>
      </c>
      <c r="BE75" s="185">
        <v>30</v>
      </c>
      <c r="BF75" s="188">
        <f t="shared" si="27"/>
        <v>22500</v>
      </c>
      <c r="BG75" s="188"/>
      <c r="BH75" s="188">
        <f t="shared" si="28"/>
        <v>0</v>
      </c>
      <c r="BI75" s="185">
        <f>30*0</f>
        <v>0</v>
      </c>
      <c r="BJ75" s="185">
        <f t="shared" si="29"/>
        <v>0</v>
      </c>
      <c r="BK75" s="189"/>
      <c r="BL75" s="189">
        <f t="shared" si="30"/>
        <v>0</v>
      </c>
      <c r="BM75" s="189"/>
      <c r="BN75" s="189">
        <f t="shared" si="31"/>
        <v>0</v>
      </c>
      <c r="BO75" s="189"/>
      <c r="BP75" s="189">
        <f t="shared" si="32"/>
        <v>0</v>
      </c>
      <c r="BQ75" s="189"/>
      <c r="BR75" s="189">
        <f t="shared" si="33"/>
        <v>0</v>
      </c>
      <c r="BS75" s="189">
        <f t="shared" si="35"/>
        <v>30</v>
      </c>
      <c r="BT75" s="189">
        <f t="shared" si="34"/>
        <v>22500</v>
      </c>
      <c r="BU75" s="45"/>
      <c r="BV75" s="47"/>
      <c r="BW75" s="47"/>
    </row>
    <row r="76" spans="1:75" ht="15">
      <c r="A76" s="87">
        <v>64</v>
      </c>
      <c r="B76" s="213" t="s">
        <v>120</v>
      </c>
      <c r="C76" s="253" t="s">
        <v>91</v>
      </c>
      <c r="D76" s="252">
        <v>200</v>
      </c>
      <c r="E76" s="177"/>
      <c r="F76" s="167">
        <f t="shared" si="1"/>
        <v>0</v>
      </c>
      <c r="G76" s="167"/>
      <c r="H76" s="167">
        <f t="shared" si="2"/>
        <v>0</v>
      </c>
      <c r="I76" s="167"/>
      <c r="J76" s="167">
        <f t="shared" si="3"/>
        <v>0</v>
      </c>
      <c r="K76" s="167"/>
      <c r="L76" s="167">
        <f t="shared" si="4"/>
        <v>0</v>
      </c>
      <c r="M76" s="167"/>
      <c r="N76" s="167">
        <f t="shared" si="5"/>
        <v>0</v>
      </c>
      <c r="O76" s="167"/>
      <c r="P76" s="167">
        <f t="shared" si="6"/>
        <v>0</v>
      </c>
      <c r="Q76" s="167"/>
      <c r="R76" s="167">
        <f t="shared" si="7"/>
        <v>0</v>
      </c>
      <c r="S76" s="167"/>
      <c r="T76" s="167">
        <f t="shared" si="8"/>
        <v>0</v>
      </c>
      <c r="U76" s="167"/>
      <c r="V76" s="167">
        <f t="shared" si="9"/>
        <v>0</v>
      </c>
      <c r="W76" s="167"/>
      <c r="X76" s="167">
        <f t="shared" si="10"/>
        <v>0</v>
      </c>
      <c r="Y76" s="167"/>
      <c r="Z76" s="218">
        <f t="shared" si="11"/>
        <v>0</v>
      </c>
      <c r="AA76" s="167"/>
      <c r="AB76" s="167">
        <f t="shared" si="12"/>
        <v>0</v>
      </c>
      <c r="AC76" s="666">
        <f>6.5*0</f>
        <v>0</v>
      </c>
      <c r="AD76" s="167">
        <f t="shared" si="13"/>
        <v>0</v>
      </c>
      <c r="AE76" s="167"/>
      <c r="AF76" s="167">
        <f t="shared" si="14"/>
        <v>0</v>
      </c>
      <c r="AG76" s="167"/>
      <c r="AH76" s="167">
        <f t="shared" si="15"/>
        <v>0</v>
      </c>
      <c r="AI76" s="167"/>
      <c r="AJ76" s="167">
        <f t="shared" si="16"/>
        <v>0</v>
      </c>
      <c r="AK76" s="167"/>
      <c r="AL76" s="167">
        <f t="shared" si="17"/>
        <v>0</v>
      </c>
      <c r="AM76" s="167"/>
      <c r="AN76" s="167">
        <f t="shared" si="18"/>
        <v>0</v>
      </c>
      <c r="AO76" s="167"/>
      <c r="AP76" s="178">
        <f t="shared" si="19"/>
        <v>0</v>
      </c>
      <c r="AQ76" s="167"/>
      <c r="AR76" s="167">
        <f t="shared" si="20"/>
        <v>0</v>
      </c>
      <c r="AS76" s="167"/>
      <c r="AT76" s="167">
        <f t="shared" si="21"/>
        <v>0</v>
      </c>
      <c r="AU76" s="177"/>
      <c r="AV76" s="177">
        <f t="shared" si="22"/>
        <v>0</v>
      </c>
      <c r="AW76" s="185"/>
      <c r="AX76" s="188">
        <f t="shared" si="23"/>
        <v>0</v>
      </c>
      <c r="AY76" s="185"/>
      <c r="AZ76" s="185">
        <f t="shared" si="24"/>
        <v>0</v>
      </c>
      <c r="BA76" s="185"/>
      <c r="BB76" s="185">
        <f t="shared" si="25"/>
        <v>0</v>
      </c>
      <c r="BC76" s="185"/>
      <c r="BD76" s="188">
        <f t="shared" si="26"/>
        <v>0</v>
      </c>
      <c r="BE76" s="185"/>
      <c r="BF76" s="188">
        <f t="shared" si="27"/>
        <v>0</v>
      </c>
      <c r="BG76" s="188"/>
      <c r="BH76" s="188">
        <f t="shared" si="28"/>
        <v>0</v>
      </c>
      <c r="BI76" s="185"/>
      <c r="BJ76" s="185">
        <f t="shared" si="29"/>
        <v>0</v>
      </c>
      <c r="BK76" s="189"/>
      <c r="BL76" s="189">
        <f t="shared" si="30"/>
        <v>0</v>
      </c>
      <c r="BM76" s="189"/>
      <c r="BN76" s="189">
        <f t="shared" si="31"/>
        <v>0</v>
      </c>
      <c r="BO76" s="189"/>
      <c r="BP76" s="189">
        <f t="shared" si="32"/>
        <v>0</v>
      </c>
      <c r="BQ76" s="189"/>
      <c r="BR76" s="189">
        <f t="shared" si="33"/>
        <v>0</v>
      </c>
      <c r="BS76" s="189">
        <f t="shared" si="35"/>
        <v>0</v>
      </c>
      <c r="BT76" s="189">
        <f t="shared" si="34"/>
        <v>0</v>
      </c>
      <c r="BU76" s="45"/>
      <c r="BV76" s="47"/>
      <c r="BW76" s="47"/>
    </row>
    <row r="77" spans="1:73" s="85" customFormat="1" ht="15">
      <c r="A77" s="87">
        <v>65</v>
      </c>
      <c r="B77" s="213" t="s">
        <v>140</v>
      </c>
      <c r="C77" s="253" t="s">
        <v>17</v>
      </c>
      <c r="D77" s="252">
        <v>6000</v>
      </c>
      <c r="E77" s="177"/>
      <c r="F77" s="167">
        <f t="shared" si="1"/>
        <v>0</v>
      </c>
      <c r="G77" s="167"/>
      <c r="H77" s="167">
        <f t="shared" si="2"/>
        <v>0</v>
      </c>
      <c r="I77" s="167"/>
      <c r="J77" s="167">
        <f t="shared" si="3"/>
        <v>0</v>
      </c>
      <c r="K77" s="167"/>
      <c r="L77" s="167">
        <f t="shared" si="4"/>
        <v>0</v>
      </c>
      <c r="M77" s="167"/>
      <c r="N77" s="167">
        <f t="shared" si="5"/>
        <v>0</v>
      </c>
      <c r="O77" s="167"/>
      <c r="P77" s="167">
        <f t="shared" si="6"/>
        <v>0</v>
      </c>
      <c r="Q77" s="167"/>
      <c r="R77" s="167">
        <f t="shared" si="7"/>
        <v>0</v>
      </c>
      <c r="S77" s="167"/>
      <c r="T77" s="167">
        <f t="shared" si="8"/>
        <v>0</v>
      </c>
      <c r="U77" s="167"/>
      <c r="V77" s="167">
        <f t="shared" si="9"/>
        <v>0</v>
      </c>
      <c r="W77" s="167"/>
      <c r="X77" s="167">
        <f t="shared" si="10"/>
        <v>0</v>
      </c>
      <c r="Y77" s="167"/>
      <c r="Z77" s="218">
        <f t="shared" si="11"/>
        <v>0</v>
      </c>
      <c r="AA77" s="167"/>
      <c r="AB77" s="167">
        <f t="shared" si="12"/>
        <v>0</v>
      </c>
      <c r="AC77" s="167"/>
      <c r="AD77" s="167">
        <f t="shared" si="13"/>
        <v>0</v>
      </c>
      <c r="AE77" s="167"/>
      <c r="AF77" s="167">
        <f t="shared" si="14"/>
        <v>0</v>
      </c>
      <c r="AG77" s="167"/>
      <c r="AH77" s="167">
        <f t="shared" si="15"/>
        <v>0</v>
      </c>
      <c r="AI77" s="167"/>
      <c r="AJ77" s="167">
        <f t="shared" si="16"/>
        <v>0</v>
      </c>
      <c r="AK77" s="167"/>
      <c r="AL77" s="167">
        <f t="shared" si="17"/>
        <v>0</v>
      </c>
      <c r="AM77" s="167"/>
      <c r="AN77" s="167">
        <f t="shared" si="18"/>
        <v>0</v>
      </c>
      <c r="AO77" s="167"/>
      <c r="AP77" s="178">
        <f t="shared" si="19"/>
        <v>0</v>
      </c>
      <c r="AQ77" s="167"/>
      <c r="AR77" s="167">
        <f t="shared" si="20"/>
        <v>0</v>
      </c>
      <c r="AS77" s="167"/>
      <c r="AT77" s="167">
        <f t="shared" si="21"/>
        <v>0</v>
      </c>
      <c r="AU77" s="177"/>
      <c r="AV77" s="177">
        <f t="shared" si="22"/>
        <v>0</v>
      </c>
      <c r="AW77" s="186"/>
      <c r="AX77" s="188">
        <f t="shared" si="23"/>
        <v>0</v>
      </c>
      <c r="AY77" s="185"/>
      <c r="AZ77" s="185">
        <f t="shared" si="24"/>
        <v>0</v>
      </c>
      <c r="BA77" s="185"/>
      <c r="BB77" s="185">
        <f t="shared" si="25"/>
        <v>0</v>
      </c>
      <c r="BC77" s="185"/>
      <c r="BD77" s="188">
        <f t="shared" si="26"/>
        <v>0</v>
      </c>
      <c r="BE77" s="185"/>
      <c r="BF77" s="188">
        <f t="shared" si="27"/>
        <v>0</v>
      </c>
      <c r="BG77" s="188"/>
      <c r="BH77" s="188">
        <f t="shared" si="28"/>
        <v>0</v>
      </c>
      <c r="BI77" s="185"/>
      <c r="BJ77" s="185">
        <f t="shared" si="29"/>
        <v>0</v>
      </c>
      <c r="BK77" s="96"/>
      <c r="BL77" s="189">
        <f t="shared" si="30"/>
        <v>0</v>
      </c>
      <c r="BM77" s="189"/>
      <c r="BN77" s="189">
        <f t="shared" si="31"/>
        <v>0</v>
      </c>
      <c r="BO77" s="189"/>
      <c r="BP77" s="189">
        <f t="shared" si="32"/>
        <v>0</v>
      </c>
      <c r="BQ77" s="189"/>
      <c r="BR77" s="189">
        <f t="shared" si="33"/>
        <v>0</v>
      </c>
      <c r="BS77" s="189">
        <f t="shared" si="35"/>
        <v>0</v>
      </c>
      <c r="BT77" s="189">
        <f t="shared" si="34"/>
        <v>0</v>
      </c>
      <c r="BU77" s="88"/>
    </row>
    <row r="78" spans="1:80" ht="15">
      <c r="A78" s="86">
        <v>66</v>
      </c>
      <c r="B78" s="212" t="s">
        <v>482</v>
      </c>
      <c r="C78" s="253" t="s">
        <v>41</v>
      </c>
      <c r="D78" s="252">
        <v>60</v>
      </c>
      <c r="E78" s="94"/>
      <c r="F78" s="167">
        <f>D78*E78</f>
        <v>0</v>
      </c>
      <c r="G78" s="167"/>
      <c r="H78" s="167">
        <f>D78*G78</f>
        <v>0</v>
      </c>
      <c r="I78" s="167"/>
      <c r="J78" s="167">
        <f>D78*I78</f>
        <v>0</v>
      </c>
      <c r="K78" s="167"/>
      <c r="L78" s="167">
        <f>D78*K78</f>
        <v>0</v>
      </c>
      <c r="M78" s="167"/>
      <c r="N78" s="167">
        <f>D78*M78</f>
        <v>0</v>
      </c>
      <c r="O78" s="167"/>
      <c r="P78" s="167">
        <f>D78*O78</f>
        <v>0</v>
      </c>
      <c r="Q78" s="167"/>
      <c r="R78" s="167">
        <f>D78*Q78</f>
        <v>0</v>
      </c>
      <c r="S78" s="167"/>
      <c r="T78" s="167">
        <f>D78*S78</f>
        <v>0</v>
      </c>
      <c r="U78" s="167"/>
      <c r="V78" s="167">
        <f t="shared" si="9"/>
        <v>0</v>
      </c>
      <c r="W78" s="167"/>
      <c r="X78" s="167">
        <f>D78*W78</f>
        <v>0</v>
      </c>
      <c r="Y78" s="167"/>
      <c r="Z78" s="218">
        <f>D78*Y78</f>
        <v>0</v>
      </c>
      <c r="AA78" s="167"/>
      <c r="AB78" s="167">
        <f>D78*AA78</f>
        <v>0</v>
      </c>
      <c r="AC78" s="167"/>
      <c r="AD78" s="167">
        <f>D78*AC78</f>
        <v>0</v>
      </c>
      <c r="AE78" s="187"/>
      <c r="AF78" s="167">
        <f>D78*AE78</f>
        <v>0</v>
      </c>
      <c r="AG78" s="167"/>
      <c r="AH78" s="167">
        <f>D78*AG78</f>
        <v>0</v>
      </c>
      <c r="AI78" s="187"/>
      <c r="AJ78" s="167">
        <f>D78*AI78</f>
        <v>0</v>
      </c>
      <c r="AK78" s="167"/>
      <c r="AL78" s="167">
        <f>D78*AK78</f>
        <v>0</v>
      </c>
      <c r="AM78" s="167"/>
      <c r="AN78" s="167">
        <f>D78*AM78</f>
        <v>0</v>
      </c>
      <c r="AO78" s="167"/>
      <c r="AP78" s="178">
        <f>D78*AO78</f>
        <v>0</v>
      </c>
      <c r="AQ78" s="167"/>
      <c r="AR78" s="167">
        <f>D78*AQ78</f>
        <v>0</v>
      </c>
      <c r="AS78" s="167"/>
      <c r="AT78" s="167">
        <f>D78*AS78</f>
        <v>0</v>
      </c>
      <c r="AU78" s="177"/>
      <c r="AV78" s="177">
        <f>D78*AU78</f>
        <v>0</v>
      </c>
      <c r="AW78" s="185"/>
      <c r="AX78" s="188">
        <f>D78*AW78</f>
        <v>0</v>
      </c>
      <c r="AY78" s="185"/>
      <c r="AZ78" s="185">
        <f>D78*AY78</f>
        <v>0</v>
      </c>
      <c r="BA78" s="185"/>
      <c r="BB78" s="185">
        <f>D78*BA78</f>
        <v>0</v>
      </c>
      <c r="BC78" s="185"/>
      <c r="BD78" s="188">
        <f t="shared" si="26"/>
        <v>0</v>
      </c>
      <c r="BE78" s="185"/>
      <c r="BF78" s="188">
        <f>D78*BE78</f>
        <v>0</v>
      </c>
      <c r="BG78" s="188"/>
      <c r="BH78" s="188">
        <f>D78*BG78</f>
        <v>0</v>
      </c>
      <c r="BI78" s="185"/>
      <c r="BJ78" s="185">
        <f>D78*BI78</f>
        <v>0</v>
      </c>
      <c r="BK78" s="189"/>
      <c r="BL78" s="189">
        <f>D78*BK78</f>
        <v>0</v>
      </c>
      <c r="BM78" s="189"/>
      <c r="BN78" s="189">
        <f>D78*BM78</f>
        <v>0</v>
      </c>
      <c r="BO78" s="189"/>
      <c r="BP78" s="189">
        <f>D78*BO78</f>
        <v>0</v>
      </c>
      <c r="BQ78" s="189"/>
      <c r="BR78" s="189">
        <f>D78*BQ78</f>
        <v>0</v>
      </c>
      <c r="BS78" s="189">
        <f>E78+G78+I78+K78+M78+O78+Q78+S78+U78+W78+Y78+AA78+AC78+AE78+AG78+AI78+AK78+AM78+AO78+AQ78+AS78+AU78+AW78+AY78+BA78+BC78+BE78+BG78+BI78+BK78+BO78+BQ78</f>
        <v>0</v>
      </c>
      <c r="BT78" s="189">
        <f>F78+H78+J78+L78+N78+P78+R78+T78+V78+X78+Z78+AB78+AD78+AF78+AH78+AJ78+AL78+AN78+AP78+AR78+AT78+AV78+AX78+AZ78+BB78+BD78+BF78+BH78+BJ78+BL78+BN78+BP78+BR78</f>
        <v>0</v>
      </c>
      <c r="BU78" s="45"/>
      <c r="BV78" s="47"/>
      <c r="BW78" s="47"/>
      <c r="BX78" s="47"/>
      <c r="BY78" s="47"/>
      <c r="BZ78" s="47"/>
      <c r="CA78" s="47"/>
      <c r="CB78" s="47"/>
    </row>
    <row r="79" spans="1:113" s="296" customFormat="1" ht="15">
      <c r="A79" s="86">
        <v>67</v>
      </c>
      <c r="B79" s="92" t="s">
        <v>157</v>
      </c>
      <c r="C79" s="253" t="s">
        <v>156</v>
      </c>
      <c r="D79" s="252"/>
      <c r="E79" s="177"/>
      <c r="F79" s="167">
        <f>D79*E79</f>
        <v>0</v>
      </c>
      <c r="G79" s="167"/>
      <c r="H79" s="167">
        <f>D79*G79</f>
        <v>0</v>
      </c>
      <c r="I79" s="167"/>
      <c r="J79" s="167">
        <f>D79*I79</f>
        <v>0</v>
      </c>
      <c r="K79" s="167"/>
      <c r="L79" s="167">
        <f>D79*K79</f>
        <v>0</v>
      </c>
      <c r="M79" s="167"/>
      <c r="N79" s="167">
        <f>D79*M79</f>
        <v>0</v>
      </c>
      <c r="O79" s="167"/>
      <c r="P79" s="167">
        <f>D79*O79</f>
        <v>0</v>
      </c>
      <c r="Q79" s="167"/>
      <c r="R79" s="167">
        <f>D79*Q79</f>
        <v>0</v>
      </c>
      <c r="S79" s="167"/>
      <c r="T79" s="167">
        <f>D79*S79</f>
        <v>0</v>
      </c>
      <c r="U79" s="167"/>
      <c r="V79" s="167">
        <f>D78*U78</f>
        <v>0</v>
      </c>
      <c r="W79" s="167"/>
      <c r="X79" s="167">
        <f>D79*W79</f>
        <v>0</v>
      </c>
      <c r="Y79" s="167"/>
      <c r="Z79" s="218">
        <f>D79*Y79</f>
        <v>0</v>
      </c>
      <c r="AA79" s="167"/>
      <c r="AB79" s="167">
        <f>D79*AA79</f>
        <v>0</v>
      </c>
      <c r="AC79" s="167"/>
      <c r="AD79" s="167">
        <f>D79*AC79</f>
        <v>0</v>
      </c>
      <c r="AE79" s="167"/>
      <c r="AF79" s="167">
        <f>D79*AE79</f>
        <v>0</v>
      </c>
      <c r="AG79" s="167"/>
      <c r="AH79" s="167">
        <f>D79*AG79</f>
        <v>0</v>
      </c>
      <c r="AI79" s="167"/>
      <c r="AJ79" s="167">
        <f>D79*AI79</f>
        <v>0</v>
      </c>
      <c r="AK79" s="167"/>
      <c r="AL79" s="167">
        <f>D79*AK79</f>
        <v>0</v>
      </c>
      <c r="AM79" s="167"/>
      <c r="AN79" s="167">
        <f>D79*AM79</f>
        <v>0</v>
      </c>
      <c r="AO79" s="167"/>
      <c r="AP79" s="178">
        <f>D79*AO79</f>
        <v>0</v>
      </c>
      <c r="AQ79" s="167"/>
      <c r="AR79" s="167">
        <f>D79*AQ79</f>
        <v>0</v>
      </c>
      <c r="AS79" s="167"/>
      <c r="AT79" s="167">
        <f>D79*AS79</f>
        <v>0</v>
      </c>
      <c r="AU79" s="177"/>
      <c r="AV79" s="177">
        <f>D79*AU79</f>
        <v>0</v>
      </c>
      <c r="AW79" s="185"/>
      <c r="AX79" s="188">
        <f>D79*AW79</f>
        <v>0</v>
      </c>
      <c r="AY79" s="185"/>
      <c r="AZ79" s="185">
        <f>D79*AY79</f>
        <v>0</v>
      </c>
      <c r="BA79" s="185"/>
      <c r="BB79" s="185">
        <f>D79*BA79</f>
        <v>0</v>
      </c>
      <c r="BC79" s="185"/>
      <c r="BD79" s="188">
        <f t="shared" si="26"/>
        <v>0</v>
      </c>
      <c r="BE79" s="185"/>
      <c r="BF79" s="188">
        <f>D79*BE79</f>
        <v>0</v>
      </c>
      <c r="BG79" s="188"/>
      <c r="BH79" s="188">
        <f>D79*BG79</f>
        <v>0</v>
      </c>
      <c r="BI79" s="185"/>
      <c r="BJ79" s="185">
        <f>D79*BI79</f>
        <v>0</v>
      </c>
      <c r="BK79" s="189"/>
      <c r="BL79" s="189">
        <f>D79*BK79</f>
        <v>0</v>
      </c>
      <c r="BM79" s="189"/>
      <c r="BN79" s="189">
        <f>D79*BM79</f>
        <v>0</v>
      </c>
      <c r="BO79" s="189"/>
      <c r="BP79" s="189">
        <f>D79*BO79*0+3500</f>
        <v>3500</v>
      </c>
      <c r="BQ79" s="189"/>
      <c r="BR79" s="189">
        <f>D79*BQ79</f>
        <v>0</v>
      </c>
      <c r="BS79" s="189">
        <f>E79+G79+I79+K79+M79+O79+Q79+S79+U79+W79+Y79+AA79+AC79+AE79+AG79+AI79+AK79+AM79+AO79+AQ79+AS79+AU79+AW79+AY79+BA79+BC79+BE79+BG79+BI79+BK79+BO79+BQ79</f>
        <v>0</v>
      </c>
      <c r="BT79" s="189">
        <f>F79+H79+J79+L79+N79+P79+R79+T79+V79+X79+Z79+AB79+AD79+AF79+AH79+AJ79+AL79+AN79+AP79+AR79+AT79+AV79+AX79+AZ79+BB79+BD79+BF79+BH79+BJ79+BL79+BN79+BP79+BR79</f>
        <v>3500</v>
      </c>
      <c r="BU79" s="45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</row>
    <row r="80" spans="1:113" ht="15.75">
      <c r="A80" s="301">
        <v>68</v>
      </c>
      <c r="B80" s="613" t="s">
        <v>160</v>
      </c>
      <c r="C80" s="302"/>
      <c r="D80" s="303"/>
      <c r="E80" s="607"/>
      <c r="F80" s="614">
        <f>SUM(F13:F79)</f>
        <v>73200</v>
      </c>
      <c r="G80" s="297"/>
      <c r="H80" s="614">
        <f>SUM(H13:H79)</f>
        <v>11750</v>
      </c>
      <c r="I80" s="297"/>
      <c r="J80" s="614">
        <f>SUM(J13:J79)</f>
        <v>6500</v>
      </c>
      <c r="K80" s="297"/>
      <c r="L80" s="614">
        <f>SUM(L13:L79)</f>
        <v>78580</v>
      </c>
      <c r="M80" s="297"/>
      <c r="N80" s="614">
        <f>SUM(N13:N79)</f>
        <v>16480</v>
      </c>
      <c r="O80" s="297"/>
      <c r="P80" s="614">
        <f>SUM(P13:P79)</f>
        <v>9980</v>
      </c>
      <c r="Q80" s="297"/>
      <c r="R80" s="614">
        <f>SUM(R13:R79)</f>
        <v>9980</v>
      </c>
      <c r="S80" s="297"/>
      <c r="T80" s="614">
        <f>SUM(T13:T79)</f>
        <v>9980</v>
      </c>
      <c r="U80" s="297"/>
      <c r="V80" s="614">
        <f>SUM(V13:V79)</f>
        <v>17180</v>
      </c>
      <c r="W80" s="297"/>
      <c r="X80" s="614">
        <f>SUM(X13:X79)</f>
        <v>0</v>
      </c>
      <c r="Y80" s="297"/>
      <c r="Z80" s="614">
        <f>SUM(Z13:Z79)</f>
        <v>0</v>
      </c>
      <c r="AA80" s="297"/>
      <c r="AB80" s="614">
        <f>SUM(AB13:AB79)</f>
        <v>0</v>
      </c>
      <c r="AC80" s="297"/>
      <c r="AD80" s="614">
        <f>SUM(AD13:AD79)</f>
        <v>14400</v>
      </c>
      <c r="AE80" s="297"/>
      <c r="AF80" s="614">
        <f>SUM(AF13:AF79)</f>
        <v>0</v>
      </c>
      <c r="AG80" s="297"/>
      <c r="AH80" s="614">
        <f>SUM(AH13:AH79)</f>
        <v>0</v>
      </c>
      <c r="AI80" s="297"/>
      <c r="AJ80" s="614">
        <f>SUM(AJ13:AJ79)</f>
        <v>0</v>
      </c>
      <c r="AK80" s="297"/>
      <c r="AL80" s="614">
        <f>SUM(AL13:AL79)</f>
        <v>0</v>
      </c>
      <c r="AM80" s="297"/>
      <c r="AN80" s="614">
        <f>SUM(AN13:AN79)</f>
        <v>9980</v>
      </c>
      <c r="AO80" s="297"/>
      <c r="AP80" s="614">
        <f>SUM(AP13:AP79)</f>
        <v>0</v>
      </c>
      <c r="AQ80" s="297"/>
      <c r="AR80" s="614">
        <f>SUM(AR13:AR79)</f>
        <v>13580</v>
      </c>
      <c r="AS80" s="297"/>
      <c r="AT80" s="614">
        <f>SUM(AT13:AT79)</f>
        <v>9980</v>
      </c>
      <c r="AU80" s="607"/>
      <c r="AV80" s="614">
        <f>SUM(AV13:AV79)</f>
        <v>104330</v>
      </c>
      <c r="AW80" s="450"/>
      <c r="AX80" s="614">
        <f>SUM(AX13:AX79)</f>
        <v>17180</v>
      </c>
      <c r="AY80" s="450"/>
      <c r="AZ80" s="614">
        <f>SUM(AZ13:AZ79)</f>
        <v>9980</v>
      </c>
      <c r="BA80" s="450"/>
      <c r="BB80" s="614">
        <f>SUM(BB13:BB79)</f>
        <v>26380</v>
      </c>
      <c r="BC80" s="450"/>
      <c r="BD80" s="614">
        <f>SUM(BD13:BD79)</f>
        <v>12280</v>
      </c>
      <c r="BE80" s="450"/>
      <c r="BF80" s="614">
        <f>SUM(BF13:BF79)</f>
        <v>32480</v>
      </c>
      <c r="BG80" s="615"/>
      <c r="BH80" s="614">
        <f>SUM(BH13:BH79)</f>
        <v>30000</v>
      </c>
      <c r="BI80" s="450"/>
      <c r="BJ80" s="614">
        <f>SUM(BJ13:BJ79)</f>
        <v>0</v>
      </c>
      <c r="BK80" s="451"/>
      <c r="BL80" s="614">
        <f>SUM(BL13:BL79)</f>
        <v>51880</v>
      </c>
      <c r="BM80" s="607"/>
      <c r="BN80" s="614">
        <f>SUM(BN13:BN79)</f>
        <v>0</v>
      </c>
      <c r="BO80" s="451"/>
      <c r="BP80" s="614">
        <f>SUM(BP13:BP79)</f>
        <v>20950</v>
      </c>
      <c r="BQ80" s="451"/>
      <c r="BR80" s="614">
        <f>SUM(BR13:BR79)</f>
        <v>0</v>
      </c>
      <c r="BS80" s="451">
        <f>E80+G80+I80+K80+M80+O80+Q80+S80+U80+W80+Y80+AA80+AC80+AE80+AG80+AI80+AK80+AM80+AO80+AQ80+AS80+AU80+AW80+AY80+BA80+BC80+BE80+BG80+BI80+BK80+BO80+BQ80</f>
        <v>0</v>
      </c>
      <c r="BT80" s="614">
        <f>SUM(BT13:BT79)</f>
        <v>587030</v>
      </c>
      <c r="BU80" s="45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</row>
    <row r="81" spans="1:113" s="310" customFormat="1" ht="15">
      <c r="A81" s="304">
        <v>69</v>
      </c>
      <c r="B81" s="399" t="s">
        <v>236</v>
      </c>
      <c r="C81" s="305" t="s">
        <v>156</v>
      </c>
      <c r="D81" s="306"/>
      <c r="E81" s="609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616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307"/>
      <c r="AN81" s="307"/>
      <c r="AO81" s="307"/>
      <c r="AP81" s="617"/>
      <c r="AQ81" s="307"/>
      <c r="AR81" s="307"/>
      <c r="AS81" s="307"/>
      <c r="AT81" s="307"/>
      <c r="AU81" s="609"/>
      <c r="AV81" s="609"/>
      <c r="AW81" s="308"/>
      <c r="AX81" s="618"/>
      <c r="AY81" s="308"/>
      <c r="AZ81" s="308"/>
      <c r="BA81" s="308"/>
      <c r="BB81" s="308"/>
      <c r="BC81" s="308"/>
      <c r="BD81" s="618"/>
      <c r="BE81" s="308"/>
      <c r="BF81" s="618"/>
      <c r="BG81" s="618"/>
      <c r="BH81" s="618"/>
      <c r="BI81" s="308"/>
      <c r="BJ81" s="308"/>
      <c r="BK81" s="309"/>
      <c r="BL81" s="309"/>
      <c r="BM81" s="309"/>
      <c r="BN81" s="309"/>
      <c r="BO81" s="309"/>
      <c r="BP81" s="309"/>
      <c r="BQ81" s="309"/>
      <c r="BR81" s="309"/>
      <c r="BS81" s="309"/>
      <c r="BT81" s="309">
        <f>F81+H81+J81+L81+N81+P81+R81+T81+V81+X81+Z81+AB81+AD81+AF81+AH81+AJ81+AL81+AN81+AP81+AR81+AT81+AV81+AX81+AZ81+BB81+BD81+BF81+BH81+BJ81+BL81+BN81+BP81+BR81</f>
        <v>0</v>
      </c>
      <c r="BU81" s="45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</row>
    <row r="82" spans="1:74" s="47" customFormat="1" ht="15.75">
      <c r="A82" s="330">
        <v>70</v>
      </c>
      <c r="B82" s="334" t="s">
        <v>113</v>
      </c>
      <c r="C82" s="335"/>
      <c r="D82" s="489"/>
      <c r="E82" s="336"/>
      <c r="F82" s="643">
        <f>SUM(F80:F81)</f>
        <v>73200</v>
      </c>
      <c r="G82" s="332"/>
      <c r="H82" s="643">
        <f>SUM(H80:H81)</f>
        <v>11750</v>
      </c>
      <c r="I82" s="332"/>
      <c r="J82" s="643">
        <f>SUM(J80:J81)</f>
        <v>6500</v>
      </c>
      <c r="K82" s="332"/>
      <c r="L82" s="643">
        <f>SUM(L80:L81)</f>
        <v>78580</v>
      </c>
      <c r="M82" s="332"/>
      <c r="N82" s="643">
        <f>SUM(N80:N81)</f>
        <v>16480</v>
      </c>
      <c r="O82" s="332"/>
      <c r="P82" s="643">
        <f>SUM(P80:P81)</f>
        <v>9980</v>
      </c>
      <c r="Q82" s="332"/>
      <c r="R82" s="643">
        <f>SUM(R80:R81)</f>
        <v>9980</v>
      </c>
      <c r="S82" s="332"/>
      <c r="T82" s="643">
        <f>SUM(T80:T81)</f>
        <v>9980</v>
      </c>
      <c r="U82" s="332"/>
      <c r="V82" s="643">
        <f>SUM(V80:V81)</f>
        <v>17180</v>
      </c>
      <c r="W82" s="332"/>
      <c r="X82" s="643">
        <f>SUM(X80:X81)</f>
        <v>0</v>
      </c>
      <c r="Y82" s="332"/>
      <c r="Z82" s="643">
        <f>SUM(Z80:Z81)</f>
        <v>0</v>
      </c>
      <c r="AA82" s="332"/>
      <c r="AB82" s="643">
        <f>SUM(AB80:AB81)</f>
        <v>0</v>
      </c>
      <c r="AC82" s="332"/>
      <c r="AD82" s="643">
        <f>SUM(AD80:AD81)</f>
        <v>14400</v>
      </c>
      <c r="AE82" s="332"/>
      <c r="AF82" s="643">
        <f>SUM(AF80:AF81)</f>
        <v>0</v>
      </c>
      <c r="AG82" s="332"/>
      <c r="AH82" s="643">
        <f>SUM(AH80:AH81)</f>
        <v>0</v>
      </c>
      <c r="AI82" s="332"/>
      <c r="AJ82" s="643">
        <f>SUM(AJ80:AJ81)</f>
        <v>0</v>
      </c>
      <c r="AK82" s="332"/>
      <c r="AL82" s="643">
        <f>SUM(AL80:AL81)</f>
        <v>0</v>
      </c>
      <c r="AM82" s="332"/>
      <c r="AN82" s="643">
        <f>SUM(AN80:AN81)</f>
        <v>9980</v>
      </c>
      <c r="AO82" s="332"/>
      <c r="AP82" s="643">
        <f>SUM(AP80:AP81)</f>
        <v>0</v>
      </c>
      <c r="AQ82" s="332"/>
      <c r="AR82" s="643">
        <f>SUM(AR80:AR81)</f>
        <v>13580</v>
      </c>
      <c r="AS82" s="332"/>
      <c r="AT82" s="643">
        <f>SUM(AT80:AT81)</f>
        <v>9980</v>
      </c>
      <c r="AU82" s="336"/>
      <c r="AV82" s="643">
        <f>SUM(AV80:AV81)</f>
        <v>104330</v>
      </c>
      <c r="AW82" s="337"/>
      <c r="AX82" s="643">
        <f>SUM(AX80:AX81)</f>
        <v>17180</v>
      </c>
      <c r="AY82" s="337"/>
      <c r="AZ82" s="643">
        <f>SUM(AZ80:AZ81)</f>
        <v>9980</v>
      </c>
      <c r="BA82" s="337"/>
      <c r="BB82" s="643">
        <f>SUM(BB80:BB81)</f>
        <v>26380</v>
      </c>
      <c r="BC82" s="337"/>
      <c r="BD82" s="643">
        <f>SUM(BD80:BD81)</f>
        <v>12280</v>
      </c>
      <c r="BE82" s="337"/>
      <c r="BF82" s="643">
        <f>SUM(BF80:BF81)</f>
        <v>32480</v>
      </c>
      <c r="BG82" s="338"/>
      <c r="BH82" s="643">
        <f>SUM(BH80:BH81)</f>
        <v>30000</v>
      </c>
      <c r="BI82" s="337"/>
      <c r="BJ82" s="643">
        <f>SUM(BJ80:BJ81)</f>
        <v>0</v>
      </c>
      <c r="BK82" s="339"/>
      <c r="BL82" s="643">
        <f>SUM(BL80:BL81)</f>
        <v>51880</v>
      </c>
      <c r="BM82" s="336"/>
      <c r="BN82" s="643">
        <f>SUM(BN80:BN81)</f>
        <v>0</v>
      </c>
      <c r="BO82" s="339"/>
      <c r="BP82" s="643">
        <f>SUM(BP80:BP81)</f>
        <v>20950</v>
      </c>
      <c r="BQ82" s="339"/>
      <c r="BR82" s="643">
        <f>SUM(BR80:BR81)</f>
        <v>0</v>
      </c>
      <c r="BS82" s="332">
        <f>SUM(BS80:BS81)</f>
        <v>0</v>
      </c>
      <c r="BT82" s="332">
        <f>SUM(BT80:BT81)</f>
        <v>587030</v>
      </c>
      <c r="BU82" s="45"/>
      <c r="BV82" s="89"/>
    </row>
    <row r="83" spans="1:75" ht="12.75">
      <c r="A83" s="488"/>
      <c r="B83" s="488"/>
      <c r="C83" s="488"/>
      <c r="D83" s="488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</row>
    <row r="84" spans="1:59" ht="12.75">
      <c r="A84" s="488"/>
      <c r="B84" s="714" t="s">
        <v>230</v>
      </c>
      <c r="C84" s="715"/>
      <c r="D84" s="715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59" ht="12.75">
      <c r="A85" s="488"/>
      <c r="B85" s="735"/>
      <c r="C85" s="735"/>
      <c r="D85" s="735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224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71" ht="12.75">
      <c r="A86" s="488"/>
      <c r="B86" s="715" t="s">
        <v>436</v>
      </c>
      <c r="C86" s="715"/>
      <c r="D86" s="715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S86" s="59"/>
    </row>
    <row r="87" spans="1:59" ht="12.75">
      <c r="A87" s="488"/>
      <c r="B87" s="488"/>
      <c r="C87" s="488"/>
      <c r="D87" s="488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59" ht="12.75">
      <c r="A88" s="45"/>
      <c r="B88" s="45"/>
      <c r="C88" s="45"/>
      <c r="D88" s="45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59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</row>
    <row r="90" spans="1:59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</row>
    <row r="91" spans="1:59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  <row r="92" spans="1:59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224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  <row r="93" spans="1:59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</row>
    <row r="94" spans="1:59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</row>
    <row r="95" spans="1:59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  <row r="96" spans="1:59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</row>
    <row r="97" spans="1:59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</row>
    <row r="98" spans="1:59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</row>
    <row r="99" spans="1:59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</row>
    <row r="100" spans="1:59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</row>
    <row r="101" spans="1:59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</row>
    <row r="102" spans="1:59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</row>
    <row r="103" spans="1:59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</row>
    <row r="104" spans="1:59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</row>
    <row r="105" spans="1:59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</row>
    <row r="106" spans="1:59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</row>
    <row r="107" spans="1:59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</row>
    <row r="108" spans="1:59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</row>
    <row r="109" spans="1:59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</row>
    <row r="110" spans="1:59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</row>
    <row r="111" spans="1:59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</row>
    <row r="112" spans="1:59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</row>
    <row r="113" spans="1:59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</row>
    <row r="114" spans="1:59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</row>
    <row r="115" spans="1:59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</row>
    <row r="116" spans="1:59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</row>
    <row r="117" spans="1:59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</row>
    <row r="118" spans="1:59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</row>
    <row r="119" spans="1:59" ht="12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</row>
    <row r="120" spans="1:59" ht="12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</row>
    <row r="121" spans="1:59" ht="12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</row>
    <row r="122" spans="1:59" ht="12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</row>
    <row r="123" spans="1:59" ht="12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</row>
    <row r="124" spans="1:59" ht="12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</row>
    <row r="125" spans="1:59" ht="12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</row>
    <row r="126" spans="1:59" ht="12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</row>
    <row r="127" spans="1:59" ht="12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</row>
    <row r="128" spans="1:59" ht="12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</row>
    <row r="129" spans="1:59" ht="12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</row>
    <row r="130" spans="1:59" ht="12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</row>
    <row r="131" spans="1:59" ht="12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</row>
    <row r="132" spans="1:59" ht="12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</row>
    <row r="133" spans="1:59" ht="12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</row>
    <row r="134" spans="1:59" ht="12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</row>
    <row r="135" spans="1:59" ht="12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</row>
    <row r="136" spans="1:59" ht="12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</row>
    <row r="137" spans="1:59" ht="12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</row>
    <row r="138" spans="1:59" ht="12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</row>
    <row r="139" spans="1:59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</row>
    <row r="140" spans="1:59" ht="12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</row>
    <row r="141" spans="1:59" ht="12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</row>
    <row r="142" spans="1:59" ht="12.7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</row>
    <row r="143" spans="1:59" ht="12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</row>
    <row r="144" spans="1:59" ht="12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</row>
    <row r="145" spans="1:59" ht="12.7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</row>
    <row r="146" spans="1:59" ht="12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</row>
    <row r="147" spans="1:59" ht="12.7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</row>
    <row r="148" spans="1:59" ht="12.7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</row>
    <row r="149" spans="1:59" ht="12.7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</row>
    <row r="150" spans="1:59" ht="12.7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</row>
    <row r="151" spans="1:59" ht="12.7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</row>
    <row r="152" spans="1:59" ht="12.7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</row>
    <row r="153" spans="1:59" ht="12.7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</row>
    <row r="154" spans="1:59" ht="12.7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</row>
    <row r="155" spans="1:59" ht="12.7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</row>
    <row r="156" spans="1:59" ht="12.7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</row>
    <row r="157" spans="1:59" ht="12.7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</row>
    <row r="158" spans="1:59" ht="12.7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</row>
    <row r="159" spans="1:59" ht="12.7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</row>
    <row r="160" spans="1:59" ht="12.7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</row>
    <row r="161" spans="1:59" ht="12.7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</row>
    <row r="162" spans="1:59" ht="12.7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</row>
    <row r="163" spans="1:59" ht="12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</row>
    <row r="164" spans="1:59" ht="12.7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</row>
    <row r="165" spans="1:59" ht="12.7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</row>
    <row r="166" spans="1:59" ht="12.7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</row>
    <row r="167" spans="1:59" ht="12.7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</row>
    <row r="168" spans="1:59" ht="12.7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</row>
    <row r="169" spans="1:59" ht="12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</row>
    <row r="170" spans="1:59" ht="12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</row>
    <row r="171" spans="1:59" ht="12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</row>
    <row r="172" spans="1:59" ht="12.7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</row>
    <row r="173" spans="1:59" ht="12.7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</row>
    <row r="174" spans="1:59" ht="12.7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</row>
    <row r="175" spans="1:59" ht="12.7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</row>
    <row r="176" spans="1:59" ht="12.7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</row>
    <row r="177" spans="1:59" ht="12.7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</row>
    <row r="178" spans="1:59" ht="12.7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</row>
    <row r="179" spans="1:59" ht="12.7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</row>
    <row r="180" spans="1:59" ht="12.7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</row>
    <row r="181" spans="1:59" ht="12.7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</row>
    <row r="182" spans="1:59" ht="12.7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</row>
    <row r="183" spans="1:59" ht="12.7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</row>
    <row r="184" spans="1:59" ht="12.7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</row>
    <row r="185" spans="1:59" ht="12.7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</row>
    <row r="186" spans="1:59" ht="12.7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</row>
    <row r="187" spans="1:59" ht="12.7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</row>
    <row r="188" spans="1:59" ht="12.7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</row>
    <row r="189" spans="1:59" ht="12.7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</row>
    <row r="190" spans="1:59" ht="12.7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</row>
    <row r="191" spans="1:59" ht="12.7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</row>
    <row r="192" spans="1:59" ht="12.7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</row>
    <row r="193" spans="1:59" ht="12.7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</row>
    <row r="194" spans="1:59" ht="12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</row>
    <row r="195" spans="1:59" ht="12.7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</row>
    <row r="196" spans="1:59" ht="12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</row>
    <row r="197" spans="1:59" ht="12.7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</row>
    <row r="198" spans="1:59" ht="12.7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</row>
    <row r="199" spans="1:59" ht="12.7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</row>
    <row r="200" spans="1:59" ht="12.7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</row>
    <row r="201" spans="1:59" ht="12.7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</row>
    <row r="202" spans="1:59" ht="12.7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</row>
    <row r="203" spans="1:59" ht="12.7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</row>
    <row r="204" spans="1:59" ht="12.7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</row>
    <row r="205" spans="1:59" ht="12.7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</row>
    <row r="206" spans="1:59" ht="12.7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</row>
    <row r="207" spans="1:59" ht="12.7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</row>
    <row r="208" spans="1:59" ht="12.7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</row>
    <row r="209" spans="1:59" ht="12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</row>
    <row r="210" spans="1:59" ht="12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</row>
    <row r="211" spans="1:59" ht="12.7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</row>
    <row r="212" spans="1:59" ht="12.7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</row>
    <row r="213" spans="1:59" ht="12.7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</row>
    <row r="214" spans="1:59" ht="12.7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</row>
    <row r="215" spans="1:59" ht="12.7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</row>
    <row r="216" spans="1:59" ht="12.7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</row>
    <row r="217" spans="1:59" ht="12.7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</row>
    <row r="218" spans="1:59" ht="12.7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</row>
    <row r="219" spans="1:59" ht="12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</row>
    <row r="220" spans="1:59" ht="12.7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</row>
    <row r="221" spans="1:59" ht="12.7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</row>
    <row r="222" spans="1:59" ht="12.7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</row>
    <row r="223" spans="1:59" ht="12.7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</row>
    <row r="224" spans="1:59" ht="12.7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</row>
    <row r="225" spans="1:59" ht="12.7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</row>
    <row r="226" spans="1:59" ht="12.7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</row>
    <row r="227" spans="1:59" ht="12.7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</row>
    <row r="228" spans="1:59" ht="12.7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</row>
    <row r="229" spans="1:59" ht="12.7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</row>
    <row r="230" spans="1:59" ht="12.7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</row>
    <row r="231" spans="1:59" ht="12.7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</row>
    <row r="232" spans="1:59" ht="12.7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</row>
    <row r="233" spans="1:59" ht="12.7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</row>
    <row r="234" spans="1:59" ht="12.7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</row>
    <row r="235" spans="1:59" ht="12.7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</row>
    <row r="236" spans="1:59" ht="12.7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</row>
    <row r="237" spans="1:59" ht="12.7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</row>
    <row r="238" spans="1:59" ht="12.7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</row>
    <row r="239" spans="1:59" ht="12.7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</row>
    <row r="240" spans="1:59" ht="12.7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</row>
    <row r="241" spans="1:59" ht="12.7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</row>
    <row r="242" spans="1:59" ht="12.7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</row>
    <row r="243" spans="1:59" ht="12.7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</row>
    <row r="244" spans="1:59" ht="12.7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</row>
    <row r="245" spans="1:59" ht="12.7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</row>
    <row r="246" spans="1:59" ht="12.7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</row>
  </sheetData>
  <sheetProtection/>
  <mergeCells count="297">
    <mergeCell ref="AW9:AX9"/>
    <mergeCell ref="AY9:AZ9"/>
    <mergeCell ref="U10:V10"/>
    <mergeCell ref="AM10:AN10"/>
    <mergeCell ref="AG10:AH10"/>
    <mergeCell ref="AS9:AT9"/>
    <mergeCell ref="AC10:AD10"/>
    <mergeCell ref="AU9:AV9"/>
    <mergeCell ref="U9:V9"/>
    <mergeCell ref="W9:X9"/>
    <mergeCell ref="M9:N9"/>
    <mergeCell ref="S9:T9"/>
    <mergeCell ref="A8:D8"/>
    <mergeCell ref="E8:F8"/>
    <mergeCell ref="E9:F9"/>
    <mergeCell ref="Q9:R9"/>
    <mergeCell ref="O9:P9"/>
    <mergeCell ref="G9:H9"/>
    <mergeCell ref="BK8:BL8"/>
    <mergeCell ref="G8:H8"/>
    <mergeCell ref="Q8:R8"/>
    <mergeCell ref="AW10:AX10"/>
    <mergeCell ref="AK10:AL10"/>
    <mergeCell ref="BA9:BB9"/>
    <mergeCell ref="I9:J9"/>
    <mergeCell ref="S10:T10"/>
    <mergeCell ref="BC10:BD10"/>
    <mergeCell ref="BE10:BF10"/>
    <mergeCell ref="BO9:BP9"/>
    <mergeCell ref="BO10:BP10"/>
    <mergeCell ref="AY10:AZ10"/>
    <mergeCell ref="BQ9:BR9"/>
    <mergeCell ref="BG9:BH9"/>
    <mergeCell ref="BI9:BJ9"/>
    <mergeCell ref="BC9:BD9"/>
    <mergeCell ref="BM9:BN9"/>
    <mergeCell ref="BK9:BL9"/>
    <mergeCell ref="BK10:BL10"/>
    <mergeCell ref="BQ10:BR10"/>
    <mergeCell ref="BI10:BJ10"/>
    <mergeCell ref="AA10:AB10"/>
    <mergeCell ref="BT9:BT11"/>
    <mergeCell ref="AQ10:AR10"/>
    <mergeCell ref="BE9:BF9"/>
    <mergeCell ref="AS10:AT10"/>
    <mergeCell ref="AU10:AV10"/>
    <mergeCell ref="BS9:BS11"/>
    <mergeCell ref="BM10:BN10"/>
    <mergeCell ref="M10:N10"/>
    <mergeCell ref="O10:P10"/>
    <mergeCell ref="AO10:AP10"/>
    <mergeCell ref="BG10:BH10"/>
    <mergeCell ref="W10:X10"/>
    <mergeCell ref="Y10:Z10"/>
    <mergeCell ref="AE10:AF10"/>
    <mergeCell ref="AI10:AJ10"/>
    <mergeCell ref="BA10:BB10"/>
    <mergeCell ref="Q10:R10"/>
    <mergeCell ref="B86:D86"/>
    <mergeCell ref="I10:J10"/>
    <mergeCell ref="K10:L10"/>
    <mergeCell ref="K9:L9"/>
    <mergeCell ref="E10:F10"/>
    <mergeCell ref="G10:H10"/>
    <mergeCell ref="B85:D85"/>
    <mergeCell ref="B84:D84"/>
    <mergeCell ref="E1:F1"/>
    <mergeCell ref="E2:F2"/>
    <mergeCell ref="E3:F3"/>
    <mergeCell ref="E4:F4"/>
    <mergeCell ref="E5:F5"/>
    <mergeCell ref="E6:F6"/>
    <mergeCell ref="E7:F7"/>
    <mergeCell ref="G1:H1"/>
    <mergeCell ref="G2:H2"/>
    <mergeCell ref="G3:H3"/>
    <mergeCell ref="G4:H4"/>
    <mergeCell ref="G5:H5"/>
    <mergeCell ref="G6:H6"/>
    <mergeCell ref="G7:H7"/>
    <mergeCell ref="I1:J1"/>
    <mergeCell ref="I2:J2"/>
    <mergeCell ref="I3:J3"/>
    <mergeCell ref="I4:J4"/>
    <mergeCell ref="I5:J5"/>
    <mergeCell ref="I6:J6"/>
    <mergeCell ref="I7:J7"/>
    <mergeCell ref="K1:L1"/>
    <mergeCell ref="K2:L2"/>
    <mergeCell ref="K3:L3"/>
    <mergeCell ref="K4:L4"/>
    <mergeCell ref="K5:L5"/>
    <mergeCell ref="K6:L6"/>
    <mergeCell ref="K7:L7"/>
    <mergeCell ref="M1:N1"/>
    <mergeCell ref="M2:N2"/>
    <mergeCell ref="M3:N3"/>
    <mergeCell ref="M4:N4"/>
    <mergeCell ref="M5:N5"/>
    <mergeCell ref="M6:N6"/>
    <mergeCell ref="M7:N7"/>
    <mergeCell ref="O1:P1"/>
    <mergeCell ref="O2:P2"/>
    <mergeCell ref="O3:P3"/>
    <mergeCell ref="O4:P4"/>
    <mergeCell ref="O5:P5"/>
    <mergeCell ref="O6:P6"/>
    <mergeCell ref="O7:P7"/>
    <mergeCell ref="Q1:R1"/>
    <mergeCell ref="Q2:R2"/>
    <mergeCell ref="Q3:R3"/>
    <mergeCell ref="Q4:R4"/>
    <mergeCell ref="Q5:R5"/>
    <mergeCell ref="Q6:R6"/>
    <mergeCell ref="Q7:R7"/>
    <mergeCell ref="S1:T1"/>
    <mergeCell ref="S2:T2"/>
    <mergeCell ref="S3:T3"/>
    <mergeCell ref="S4:T4"/>
    <mergeCell ref="S5:T5"/>
    <mergeCell ref="S6:T6"/>
    <mergeCell ref="S7:T7"/>
    <mergeCell ref="U1:V1"/>
    <mergeCell ref="U2:V2"/>
    <mergeCell ref="U3:V3"/>
    <mergeCell ref="U4:V4"/>
    <mergeCell ref="U5:V5"/>
    <mergeCell ref="U6:V6"/>
    <mergeCell ref="U7:V7"/>
    <mergeCell ref="W1:X1"/>
    <mergeCell ref="W2:X2"/>
    <mergeCell ref="W3:X3"/>
    <mergeCell ref="W4:X4"/>
    <mergeCell ref="W5:X5"/>
    <mergeCell ref="W6:X6"/>
    <mergeCell ref="W7:X7"/>
    <mergeCell ref="Y1:Z1"/>
    <mergeCell ref="Y2:Z2"/>
    <mergeCell ref="Y3:Z3"/>
    <mergeCell ref="Y4:Z4"/>
    <mergeCell ref="Y5:Z5"/>
    <mergeCell ref="Y6:Z6"/>
    <mergeCell ref="Y7:Z7"/>
    <mergeCell ref="AA1:AB1"/>
    <mergeCell ref="AA2:AB2"/>
    <mergeCell ref="AA3:AB3"/>
    <mergeCell ref="AA4:AB4"/>
    <mergeCell ref="AA5:AB5"/>
    <mergeCell ref="AA6:AB6"/>
    <mergeCell ref="AA7:AB7"/>
    <mergeCell ref="AC1:AD1"/>
    <mergeCell ref="AC2:AD2"/>
    <mergeCell ref="AC3:AD3"/>
    <mergeCell ref="AC4:AD4"/>
    <mergeCell ref="AC5:AD5"/>
    <mergeCell ref="AC6:AD6"/>
    <mergeCell ref="AC7:AD7"/>
    <mergeCell ref="AE1:AF1"/>
    <mergeCell ref="AE2:AF2"/>
    <mergeCell ref="AE3:AF3"/>
    <mergeCell ref="AE4:AF4"/>
    <mergeCell ref="AE5:AF5"/>
    <mergeCell ref="AE6:AF6"/>
    <mergeCell ref="AE7:AF7"/>
    <mergeCell ref="AG1:AH1"/>
    <mergeCell ref="AG2:AH2"/>
    <mergeCell ref="AG3:AH3"/>
    <mergeCell ref="AG4:AH4"/>
    <mergeCell ref="AG5:AH5"/>
    <mergeCell ref="AG6:AH6"/>
    <mergeCell ref="AG7:AH7"/>
    <mergeCell ref="AI1:AJ1"/>
    <mergeCell ref="AI2:AJ2"/>
    <mergeCell ref="AI3:AJ3"/>
    <mergeCell ref="AI4:AJ4"/>
    <mergeCell ref="AI5:AJ5"/>
    <mergeCell ref="AI6:AJ6"/>
    <mergeCell ref="AI7:AJ7"/>
    <mergeCell ref="AK1:AL1"/>
    <mergeCell ref="AK2:AL2"/>
    <mergeCell ref="AK3:AL3"/>
    <mergeCell ref="AK4:AL4"/>
    <mergeCell ref="AK5:AL5"/>
    <mergeCell ref="AK6:AL6"/>
    <mergeCell ref="AK7:AL7"/>
    <mergeCell ref="AM1:AN1"/>
    <mergeCell ref="AM2:AN2"/>
    <mergeCell ref="AM3:AN3"/>
    <mergeCell ref="AM4:AN4"/>
    <mergeCell ref="AM5:AN5"/>
    <mergeCell ref="AM6:AN6"/>
    <mergeCell ref="AM7:AN7"/>
    <mergeCell ref="AO1:AP1"/>
    <mergeCell ref="AO2:AP2"/>
    <mergeCell ref="AO3:AP3"/>
    <mergeCell ref="AO4:AP4"/>
    <mergeCell ref="AO5:AP5"/>
    <mergeCell ref="AO6:AP6"/>
    <mergeCell ref="AO7:AP7"/>
    <mergeCell ref="AQ1:AR1"/>
    <mergeCell ref="AQ2:AR2"/>
    <mergeCell ref="AQ3:AR3"/>
    <mergeCell ref="AQ4:AR4"/>
    <mergeCell ref="AQ5:AR5"/>
    <mergeCell ref="AQ6:AR6"/>
    <mergeCell ref="AQ7:AR7"/>
    <mergeCell ref="AS1:AT1"/>
    <mergeCell ref="AS2:AT2"/>
    <mergeCell ref="AS3:AT3"/>
    <mergeCell ref="AS4:AT4"/>
    <mergeCell ref="AS5:AT5"/>
    <mergeCell ref="AS6:AT6"/>
    <mergeCell ref="AS7:AT7"/>
    <mergeCell ref="AU1:AV1"/>
    <mergeCell ref="AU2:AV2"/>
    <mergeCell ref="AU3:AV3"/>
    <mergeCell ref="AU4:AV4"/>
    <mergeCell ref="AU5:AV5"/>
    <mergeCell ref="AU6:AV6"/>
    <mergeCell ref="AU7:AV7"/>
    <mergeCell ref="AW1:AX1"/>
    <mergeCell ref="AW2:AX2"/>
    <mergeCell ref="AW3:AX3"/>
    <mergeCell ref="AW4:AX4"/>
    <mergeCell ref="AW5:AX5"/>
    <mergeCell ref="AW6:AX6"/>
    <mergeCell ref="AW7:AX7"/>
    <mergeCell ref="AY1:AZ1"/>
    <mergeCell ref="AY2:AZ2"/>
    <mergeCell ref="AY3:AZ3"/>
    <mergeCell ref="AY4:AZ4"/>
    <mergeCell ref="AY5:AZ5"/>
    <mergeCell ref="AY6:AZ6"/>
    <mergeCell ref="AY7:AZ7"/>
    <mergeCell ref="BA1:BB1"/>
    <mergeCell ref="BA2:BB2"/>
    <mergeCell ref="BA3:BB3"/>
    <mergeCell ref="BA4:BB4"/>
    <mergeCell ref="BA5:BB5"/>
    <mergeCell ref="BA6:BB6"/>
    <mergeCell ref="BA7:BB7"/>
    <mergeCell ref="BC1:BD1"/>
    <mergeCell ref="BC2:BD2"/>
    <mergeCell ref="BC3:BD3"/>
    <mergeCell ref="BC4:BD4"/>
    <mergeCell ref="BC5:BD5"/>
    <mergeCell ref="BC6:BD6"/>
    <mergeCell ref="BC7:BD7"/>
    <mergeCell ref="BE1:BF1"/>
    <mergeCell ref="BE2:BF2"/>
    <mergeCell ref="BE3:BF3"/>
    <mergeCell ref="BE4:BF4"/>
    <mergeCell ref="BE5:BF5"/>
    <mergeCell ref="BE6:BF6"/>
    <mergeCell ref="BE7:BF7"/>
    <mergeCell ref="BG1:BH1"/>
    <mergeCell ref="BG2:BH2"/>
    <mergeCell ref="BG3:BH3"/>
    <mergeCell ref="BG4:BH4"/>
    <mergeCell ref="BG5:BH5"/>
    <mergeCell ref="BG6:BH6"/>
    <mergeCell ref="BG7:BH7"/>
    <mergeCell ref="BI1:BJ1"/>
    <mergeCell ref="BI2:BJ2"/>
    <mergeCell ref="BI3:BJ3"/>
    <mergeCell ref="BI4:BJ4"/>
    <mergeCell ref="BI5:BJ5"/>
    <mergeCell ref="BI6:BJ6"/>
    <mergeCell ref="BI7:BJ7"/>
    <mergeCell ref="BK1:BL1"/>
    <mergeCell ref="BK2:BL2"/>
    <mergeCell ref="BK3:BL3"/>
    <mergeCell ref="BK4:BL4"/>
    <mergeCell ref="BK5:BL5"/>
    <mergeCell ref="BK6:BL6"/>
    <mergeCell ref="BK7:BL7"/>
    <mergeCell ref="BM1:BN1"/>
    <mergeCell ref="BM2:BN2"/>
    <mergeCell ref="BM3:BN3"/>
    <mergeCell ref="BM4:BN4"/>
    <mergeCell ref="BM5:BN5"/>
    <mergeCell ref="BM6:BN6"/>
    <mergeCell ref="BM7:BN7"/>
    <mergeCell ref="BO1:BP1"/>
    <mergeCell ref="BO2:BP2"/>
    <mergeCell ref="BO3:BP3"/>
    <mergeCell ref="BO4:BP4"/>
    <mergeCell ref="BO5:BP5"/>
    <mergeCell ref="BO6:BP6"/>
    <mergeCell ref="BO7:BP7"/>
    <mergeCell ref="BQ5:BR5"/>
    <mergeCell ref="BQ6:BR6"/>
    <mergeCell ref="BQ7:BR7"/>
    <mergeCell ref="BQ1:BR1"/>
    <mergeCell ref="BQ2:BR2"/>
    <mergeCell ref="BQ3:BR3"/>
    <mergeCell ref="BQ4:BR4"/>
  </mergeCells>
  <printOptions/>
  <pageMargins left="1.21" right="0.24" top="0.22" bottom="0.17" header="0.23" footer="0.18"/>
  <pageSetup horizontalDpi="600" verticalDpi="600" orientation="landscape" paperSize="9" scale="45" r:id="rId1"/>
  <rowBreaks count="1" manualBreakCount="1">
    <brk id="87" max="72" man="1"/>
  </rowBreaks>
  <colBreaks count="1" manualBreakCount="1">
    <brk id="72" max="8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Z82"/>
  <sheetViews>
    <sheetView zoomScale="75" zoomScaleNormal="75" zoomScaleSheetLayoutView="75" zoomScalePageLayoutView="0" workbookViewId="0" topLeftCell="A34">
      <selection activeCell="D64" sqref="D64"/>
    </sheetView>
  </sheetViews>
  <sheetFormatPr defaultColWidth="9.00390625" defaultRowHeight="12.75"/>
  <cols>
    <col min="1" max="1" width="4.875" style="0" customWidth="1"/>
    <col min="2" max="2" width="40.00390625" style="0" customWidth="1"/>
    <col min="3" max="3" width="5.25390625" style="0" customWidth="1"/>
    <col min="4" max="4" width="8.00390625" style="0" customWidth="1"/>
    <col min="5" max="5" width="7.00390625" style="0" customWidth="1"/>
    <col min="6" max="6" width="10.00390625" style="0" customWidth="1"/>
    <col min="7" max="7" width="7.25390625" style="0" customWidth="1"/>
    <col min="8" max="8" width="9.25390625" style="0" customWidth="1"/>
    <col min="9" max="9" width="7.75390625" style="0" customWidth="1"/>
    <col min="10" max="10" width="9.25390625" style="0" customWidth="1"/>
    <col min="11" max="11" width="10.375" style="0" customWidth="1"/>
    <col min="12" max="12" width="12.25390625" style="0" customWidth="1"/>
  </cols>
  <sheetData>
    <row r="3" spans="1:12" ht="18.75" thickBot="1">
      <c r="A3" s="742" t="s">
        <v>249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</row>
    <row r="4" spans="1:12" ht="15">
      <c r="A4" s="102"/>
      <c r="B4" s="103"/>
      <c r="C4" s="102"/>
      <c r="D4" s="106"/>
      <c r="E4" s="105"/>
      <c r="F4" s="104"/>
      <c r="G4" s="106"/>
      <c r="H4" s="106"/>
      <c r="I4" s="105"/>
      <c r="J4" s="104"/>
      <c r="K4" s="749" t="s">
        <v>65</v>
      </c>
      <c r="L4" s="750"/>
    </row>
    <row r="5" spans="1:12" ht="15">
      <c r="A5" s="107" t="s">
        <v>56</v>
      </c>
      <c r="B5" s="108" t="s">
        <v>75</v>
      </c>
      <c r="C5" s="107" t="s">
        <v>58</v>
      </c>
      <c r="D5" s="108" t="s">
        <v>54</v>
      </c>
      <c r="E5" s="744" t="s">
        <v>63</v>
      </c>
      <c r="F5" s="745"/>
      <c r="G5" s="746" t="s">
        <v>64</v>
      </c>
      <c r="H5" s="747"/>
      <c r="I5" s="748" t="s">
        <v>73</v>
      </c>
      <c r="J5" s="745"/>
      <c r="K5" s="746" t="s">
        <v>66</v>
      </c>
      <c r="L5" s="745"/>
    </row>
    <row r="6" spans="1:12" ht="30.75" thickBot="1">
      <c r="A6" s="109" t="s">
        <v>57</v>
      </c>
      <c r="B6" s="110" t="s">
        <v>74</v>
      </c>
      <c r="C6" s="109" t="s">
        <v>59</v>
      </c>
      <c r="D6" s="110" t="s">
        <v>60</v>
      </c>
      <c r="E6" s="111" t="s">
        <v>6</v>
      </c>
      <c r="F6" s="112" t="s">
        <v>7</v>
      </c>
      <c r="G6" s="113" t="s">
        <v>6</v>
      </c>
      <c r="H6" s="114" t="s">
        <v>7</v>
      </c>
      <c r="I6" s="115" t="s">
        <v>6</v>
      </c>
      <c r="J6" s="116" t="s">
        <v>7</v>
      </c>
      <c r="K6" s="113" t="s">
        <v>6</v>
      </c>
      <c r="L6" s="116" t="s">
        <v>7</v>
      </c>
    </row>
    <row r="7" spans="1:12" ht="14.25">
      <c r="A7" s="87"/>
      <c r="B7" s="100" t="s">
        <v>68</v>
      </c>
      <c r="C7" s="221"/>
      <c r="D7" s="229"/>
      <c r="E7" s="208"/>
      <c r="F7" s="183"/>
      <c r="G7" s="183"/>
      <c r="H7" s="183"/>
      <c r="I7" s="183"/>
      <c r="J7" s="182"/>
      <c r="K7" s="181"/>
      <c r="L7" s="182"/>
    </row>
    <row r="8" spans="1:12" ht="12.75">
      <c r="A8" s="87">
        <v>1</v>
      </c>
      <c r="B8" s="218" t="s">
        <v>8</v>
      </c>
      <c r="C8" s="222" t="s">
        <v>9</v>
      </c>
      <c r="D8" s="230">
        <v>380</v>
      </c>
      <c r="E8" s="209">
        <f>'Сан.ДУ-1'!U13</f>
        <v>0</v>
      </c>
      <c r="F8" s="167">
        <f>'Сан.ДУ-1'!V13</f>
        <v>0</v>
      </c>
      <c r="G8" s="167">
        <f>'Сан.ДУ-2'!Q13</f>
        <v>0</v>
      </c>
      <c r="H8" s="167">
        <f>'Сан.ДУ-2'!R13</f>
        <v>0</v>
      </c>
      <c r="I8" s="185">
        <f>'Сан.ДУ-3'!BS13</f>
        <v>0</v>
      </c>
      <c r="J8" s="231">
        <f>'Сан.ДУ-3'!BT13</f>
        <v>0</v>
      </c>
      <c r="K8" s="189">
        <f aca="true" t="shared" si="0" ref="K8:K39">E8+G8+I8</f>
        <v>0</v>
      </c>
      <c r="L8" s="232">
        <f aca="true" t="shared" si="1" ref="L8:L39">F8+H8+J8</f>
        <v>0</v>
      </c>
    </row>
    <row r="9" spans="1:12" ht="12.75">
      <c r="A9" s="87">
        <v>2</v>
      </c>
      <c r="B9" s="218" t="s">
        <v>10</v>
      </c>
      <c r="C9" s="222" t="s">
        <v>9</v>
      </c>
      <c r="D9" s="230">
        <v>450</v>
      </c>
      <c r="E9" s="209">
        <f>'Сан.ДУ-1'!U14</f>
        <v>0</v>
      </c>
      <c r="F9" s="167">
        <f>'Сан.ДУ-1'!V14</f>
        <v>0</v>
      </c>
      <c r="G9" s="167">
        <f>'Сан.ДУ-2'!Q14</f>
        <v>0</v>
      </c>
      <c r="H9" s="167">
        <f>'Сан.ДУ-2'!R14</f>
        <v>0</v>
      </c>
      <c r="I9" s="185">
        <f>'Сан.ДУ-3'!BS14</f>
        <v>0</v>
      </c>
      <c r="J9" s="231">
        <f>'Сан.ДУ-3'!BT14</f>
        <v>0</v>
      </c>
      <c r="K9" s="189">
        <f t="shared" si="0"/>
        <v>0</v>
      </c>
      <c r="L9" s="232">
        <f t="shared" si="1"/>
        <v>0</v>
      </c>
    </row>
    <row r="10" spans="1:12" ht="12.75">
      <c r="A10" s="87">
        <v>3</v>
      </c>
      <c r="B10" s="218" t="s">
        <v>11</v>
      </c>
      <c r="C10" s="222" t="s">
        <v>9</v>
      </c>
      <c r="D10" s="230">
        <v>480</v>
      </c>
      <c r="E10" s="209">
        <f>'Сан.ДУ-1'!U15</f>
        <v>0</v>
      </c>
      <c r="F10" s="167">
        <f>'Сан.ДУ-1'!V15</f>
        <v>0</v>
      </c>
      <c r="G10" s="167">
        <f>'Сан.ДУ-2'!Q15</f>
        <v>0</v>
      </c>
      <c r="H10" s="167">
        <f>'Сан.ДУ-2'!R15</f>
        <v>0</v>
      </c>
      <c r="I10" s="185">
        <f>'Сан.ДУ-3'!BS15</f>
        <v>40</v>
      </c>
      <c r="J10" s="231">
        <f>'Сан.ДУ-3'!BT15</f>
        <v>19200</v>
      </c>
      <c r="K10" s="189">
        <f t="shared" si="0"/>
        <v>40</v>
      </c>
      <c r="L10" s="232">
        <f t="shared" si="1"/>
        <v>19200</v>
      </c>
    </row>
    <row r="11" spans="1:12" ht="12.75">
      <c r="A11" s="87">
        <v>4</v>
      </c>
      <c r="B11" s="218" t="s">
        <v>12</v>
      </c>
      <c r="C11" s="222" t="s">
        <v>9</v>
      </c>
      <c r="D11" s="230">
        <v>520</v>
      </c>
      <c r="E11" s="209">
        <f>'Сан.ДУ-1'!U16</f>
        <v>0</v>
      </c>
      <c r="F11" s="167">
        <f>'Сан.ДУ-1'!V16</f>
        <v>0</v>
      </c>
      <c r="G11" s="167">
        <f>'Сан.ДУ-2'!Q16</f>
        <v>0</v>
      </c>
      <c r="H11" s="167">
        <f>'Сан.ДУ-2'!R16</f>
        <v>0</v>
      </c>
      <c r="I11" s="185">
        <f>'Сан.ДУ-3'!BS16</f>
        <v>0</v>
      </c>
      <c r="J11" s="231">
        <f>'Сан.ДУ-3'!BT16</f>
        <v>0</v>
      </c>
      <c r="K11" s="189">
        <f t="shared" si="0"/>
        <v>0</v>
      </c>
      <c r="L11" s="232">
        <f t="shared" si="1"/>
        <v>0</v>
      </c>
    </row>
    <row r="12" spans="1:12" ht="12.75">
      <c r="A12" s="87">
        <v>5</v>
      </c>
      <c r="B12" s="218" t="s">
        <v>13</v>
      </c>
      <c r="C12" s="222" t="s">
        <v>9</v>
      </c>
      <c r="D12" s="230">
        <v>550</v>
      </c>
      <c r="E12" s="209">
        <f>'Сан.ДУ-1'!U17</f>
        <v>0</v>
      </c>
      <c r="F12" s="167">
        <f>'Сан.ДУ-1'!V17</f>
        <v>0</v>
      </c>
      <c r="G12" s="167">
        <f>'Сан.ДУ-2'!Q17</f>
        <v>0</v>
      </c>
      <c r="H12" s="167">
        <f>'Сан.ДУ-2'!R17</f>
        <v>0</v>
      </c>
      <c r="I12" s="185">
        <f>'Сан.ДУ-3'!BS17</f>
        <v>0</v>
      </c>
      <c r="J12" s="231">
        <f>'Сан.ДУ-3'!BT17</f>
        <v>0</v>
      </c>
      <c r="K12" s="189">
        <f t="shared" si="0"/>
        <v>0</v>
      </c>
      <c r="L12" s="232">
        <f t="shared" si="1"/>
        <v>0</v>
      </c>
    </row>
    <row r="13" spans="1:12" ht="12.75">
      <c r="A13" s="87">
        <v>6</v>
      </c>
      <c r="B13" s="219" t="s">
        <v>138</v>
      </c>
      <c r="C13" s="222" t="s">
        <v>9</v>
      </c>
      <c r="D13" s="216">
        <v>650</v>
      </c>
      <c r="E13" s="209">
        <f>'Сан.ДУ-1'!U18</f>
        <v>0</v>
      </c>
      <c r="F13" s="167">
        <f>'Сан.ДУ-1'!V18</f>
        <v>0</v>
      </c>
      <c r="G13" s="167">
        <f>'Сан.ДУ-2'!Q18</f>
        <v>0</v>
      </c>
      <c r="H13" s="167">
        <f>'Сан.ДУ-2'!R18</f>
        <v>0</v>
      </c>
      <c r="I13" s="185">
        <f>'Сан.ДУ-3'!BS18</f>
        <v>50</v>
      </c>
      <c r="J13" s="231">
        <f>'Сан.ДУ-3'!BT18</f>
        <v>32500</v>
      </c>
      <c r="K13" s="189">
        <f t="shared" si="0"/>
        <v>50</v>
      </c>
      <c r="L13" s="232">
        <f t="shared" si="1"/>
        <v>32500</v>
      </c>
    </row>
    <row r="14" spans="1:12" ht="12.75">
      <c r="A14" s="87">
        <v>7</v>
      </c>
      <c r="B14" s="218" t="s">
        <v>14</v>
      </c>
      <c r="C14" s="222" t="s">
        <v>9</v>
      </c>
      <c r="D14" s="230">
        <v>750</v>
      </c>
      <c r="E14" s="209">
        <f>'Сан.ДУ-1'!U19</f>
        <v>0</v>
      </c>
      <c r="F14" s="167">
        <f>'Сан.ДУ-1'!V19</f>
        <v>0</v>
      </c>
      <c r="G14" s="167">
        <f>'Сан.ДУ-2'!Q19</f>
        <v>0</v>
      </c>
      <c r="H14" s="167">
        <f>'Сан.ДУ-2'!R19</f>
        <v>0</v>
      </c>
      <c r="I14" s="185">
        <f>'Сан.ДУ-3'!BS19</f>
        <v>5</v>
      </c>
      <c r="J14" s="231">
        <f>'Сан.ДУ-3'!BT19</f>
        <v>3750</v>
      </c>
      <c r="K14" s="189">
        <f t="shared" si="0"/>
        <v>5</v>
      </c>
      <c r="L14" s="232">
        <f t="shared" si="1"/>
        <v>3750</v>
      </c>
    </row>
    <row r="15" spans="1:12" ht="12.75">
      <c r="A15" s="87">
        <v>8</v>
      </c>
      <c r="B15" s="218" t="s">
        <v>15</v>
      </c>
      <c r="C15" s="222" t="s">
        <v>9</v>
      </c>
      <c r="D15" s="230">
        <v>920</v>
      </c>
      <c r="E15" s="209">
        <f>'Сан.ДУ-1'!U20</f>
        <v>0</v>
      </c>
      <c r="F15" s="167">
        <f>'Сан.ДУ-1'!V20</f>
        <v>0</v>
      </c>
      <c r="G15" s="167">
        <f>'Сан.ДУ-2'!Q20</f>
        <v>0</v>
      </c>
      <c r="H15" s="167">
        <f>'Сан.ДУ-2'!R20</f>
        <v>0</v>
      </c>
      <c r="I15" s="185">
        <f>'Сан.ДУ-3'!BS20</f>
        <v>0</v>
      </c>
      <c r="J15" s="231">
        <f>'Сан.ДУ-3'!BT20</f>
        <v>0</v>
      </c>
      <c r="K15" s="189">
        <f t="shared" si="0"/>
        <v>0</v>
      </c>
      <c r="L15" s="232">
        <f t="shared" si="1"/>
        <v>0</v>
      </c>
    </row>
    <row r="16" spans="1:12" ht="12.75">
      <c r="A16" s="87">
        <v>9</v>
      </c>
      <c r="B16" s="218" t="s">
        <v>77</v>
      </c>
      <c r="C16" s="222" t="s">
        <v>9</v>
      </c>
      <c r="D16" s="230">
        <v>1050</v>
      </c>
      <c r="E16" s="209">
        <f>'Сан.ДУ-1'!U21</f>
        <v>0</v>
      </c>
      <c r="F16" s="167">
        <f>'Сан.ДУ-1'!V21</f>
        <v>0</v>
      </c>
      <c r="G16" s="167">
        <f>'Сан.ДУ-2'!Q21</f>
        <v>0</v>
      </c>
      <c r="H16" s="167">
        <f>'Сан.ДУ-2'!R21</f>
        <v>0</v>
      </c>
      <c r="I16" s="185">
        <f>'Сан.ДУ-3'!BS21</f>
        <v>0</v>
      </c>
      <c r="J16" s="231">
        <f>'Сан.ДУ-3'!BT21</f>
        <v>0</v>
      </c>
      <c r="K16" s="189">
        <f t="shared" si="0"/>
        <v>0</v>
      </c>
      <c r="L16" s="232">
        <f t="shared" si="1"/>
        <v>0</v>
      </c>
    </row>
    <row r="17" spans="1:12" ht="12.75">
      <c r="A17" s="87">
        <v>10</v>
      </c>
      <c r="B17" s="218" t="s">
        <v>16</v>
      </c>
      <c r="C17" s="222"/>
      <c r="D17" s="230"/>
      <c r="E17" s="209">
        <f>'Сан.ДУ-1'!U22</f>
        <v>0</v>
      </c>
      <c r="F17" s="167">
        <f>'Сан.ДУ-1'!V22</f>
        <v>0</v>
      </c>
      <c r="G17" s="167">
        <f>'Сан.ДУ-2'!Q22</f>
        <v>0</v>
      </c>
      <c r="H17" s="167">
        <f>'Сан.ДУ-2'!R22</f>
        <v>0</v>
      </c>
      <c r="I17" s="185">
        <f>'Сан.ДУ-3'!BS22</f>
        <v>0</v>
      </c>
      <c r="J17" s="231">
        <f>'Сан.ДУ-3'!BT22</f>
        <v>0</v>
      </c>
      <c r="K17" s="189">
        <f t="shared" si="0"/>
        <v>0</v>
      </c>
      <c r="L17" s="232">
        <f t="shared" si="1"/>
        <v>0</v>
      </c>
    </row>
    <row r="18" spans="1:12" ht="12.75">
      <c r="A18" s="87">
        <v>11</v>
      </c>
      <c r="B18" s="218" t="s">
        <v>8</v>
      </c>
      <c r="C18" s="222" t="s">
        <v>17</v>
      </c>
      <c r="D18" s="230">
        <v>250</v>
      </c>
      <c r="E18" s="209">
        <f>'Сан.ДУ-1'!U23</f>
        <v>0</v>
      </c>
      <c r="F18" s="167">
        <f>'Сан.ДУ-1'!V23</f>
        <v>0</v>
      </c>
      <c r="G18" s="167">
        <f>'Сан.ДУ-2'!Q23</f>
        <v>0</v>
      </c>
      <c r="H18" s="167">
        <f>'Сан.ДУ-2'!R23</f>
        <v>0</v>
      </c>
      <c r="I18" s="185">
        <f>'Сан.ДУ-3'!BS23</f>
        <v>0</v>
      </c>
      <c r="J18" s="231">
        <f>'Сан.ДУ-3'!BT23</f>
        <v>0</v>
      </c>
      <c r="K18" s="189">
        <f t="shared" si="0"/>
        <v>0</v>
      </c>
      <c r="L18" s="232">
        <f t="shared" si="1"/>
        <v>0</v>
      </c>
    </row>
    <row r="19" spans="1:12" ht="12.75">
      <c r="A19" s="87">
        <v>12</v>
      </c>
      <c r="B19" s="218" t="s">
        <v>10</v>
      </c>
      <c r="C19" s="222" t="s">
        <v>17</v>
      </c>
      <c r="D19" s="230">
        <v>350</v>
      </c>
      <c r="E19" s="209">
        <f>'Сан.ДУ-1'!U24</f>
        <v>0</v>
      </c>
      <c r="F19" s="167">
        <f>'Сан.ДУ-1'!V24</f>
        <v>0</v>
      </c>
      <c r="G19" s="167">
        <f>'Сан.ДУ-2'!Q24</f>
        <v>0</v>
      </c>
      <c r="H19" s="167">
        <f>'Сан.ДУ-2'!R24</f>
        <v>0</v>
      </c>
      <c r="I19" s="185">
        <f>'Сан.ДУ-3'!BS24</f>
        <v>1</v>
      </c>
      <c r="J19" s="231">
        <f>'Сан.ДУ-3'!BT24</f>
        <v>350</v>
      </c>
      <c r="K19" s="189">
        <f t="shared" si="0"/>
        <v>1</v>
      </c>
      <c r="L19" s="232">
        <f t="shared" si="1"/>
        <v>350</v>
      </c>
    </row>
    <row r="20" spans="1:12" ht="12.75">
      <c r="A20" s="87">
        <v>13</v>
      </c>
      <c r="B20" s="218" t="s">
        <v>11</v>
      </c>
      <c r="C20" s="222" t="s">
        <v>17</v>
      </c>
      <c r="D20" s="230">
        <v>600</v>
      </c>
      <c r="E20" s="209">
        <f>'Сан.ДУ-1'!U25</f>
        <v>0</v>
      </c>
      <c r="F20" s="167">
        <f>'Сан.ДУ-1'!V25</f>
        <v>0</v>
      </c>
      <c r="G20" s="167">
        <f>'Сан.ДУ-2'!Q25</f>
        <v>0</v>
      </c>
      <c r="H20" s="167">
        <f>'Сан.ДУ-2'!R25</f>
        <v>0</v>
      </c>
      <c r="I20" s="185">
        <f>'Сан.ДУ-3'!BS25</f>
        <v>14</v>
      </c>
      <c r="J20" s="231">
        <f>'Сан.ДУ-3'!BT25</f>
        <v>8400</v>
      </c>
      <c r="K20" s="189">
        <f t="shared" si="0"/>
        <v>14</v>
      </c>
      <c r="L20" s="232">
        <f t="shared" si="1"/>
        <v>8400</v>
      </c>
    </row>
    <row r="21" spans="1:12" ht="12.75">
      <c r="A21" s="87">
        <v>14</v>
      </c>
      <c r="B21" s="218" t="s">
        <v>12</v>
      </c>
      <c r="C21" s="222" t="s">
        <v>17</v>
      </c>
      <c r="D21" s="230">
        <v>700</v>
      </c>
      <c r="E21" s="209">
        <f>'Сан.ДУ-1'!U26</f>
        <v>0</v>
      </c>
      <c r="F21" s="167">
        <f>'Сан.ДУ-1'!V26</f>
        <v>0</v>
      </c>
      <c r="G21" s="167">
        <f>'Сан.ДУ-2'!Q26</f>
        <v>0</v>
      </c>
      <c r="H21" s="167">
        <f>'Сан.ДУ-2'!R26</f>
        <v>0</v>
      </c>
      <c r="I21" s="185">
        <f>'Сан.ДУ-3'!BS26</f>
        <v>0</v>
      </c>
      <c r="J21" s="231">
        <f>'Сан.ДУ-3'!BT26</f>
        <v>0</v>
      </c>
      <c r="K21" s="189">
        <f t="shared" si="0"/>
        <v>0</v>
      </c>
      <c r="L21" s="232">
        <f t="shared" si="1"/>
        <v>0</v>
      </c>
    </row>
    <row r="22" spans="1:12" ht="12.75">
      <c r="A22" s="87">
        <v>15</v>
      </c>
      <c r="B22" s="218" t="s">
        <v>13</v>
      </c>
      <c r="C22" s="222" t="s">
        <v>17</v>
      </c>
      <c r="D22" s="230">
        <v>1150</v>
      </c>
      <c r="E22" s="209">
        <f>'Сан.ДУ-1'!U27</f>
        <v>0</v>
      </c>
      <c r="F22" s="167">
        <f>'Сан.ДУ-1'!V27</f>
        <v>0</v>
      </c>
      <c r="G22" s="167">
        <f>'Сан.ДУ-2'!Q27</f>
        <v>0</v>
      </c>
      <c r="H22" s="167">
        <f>'Сан.ДУ-2'!R27</f>
        <v>0</v>
      </c>
      <c r="I22" s="185">
        <f>'Сан.ДУ-3'!BS27</f>
        <v>0</v>
      </c>
      <c r="J22" s="231">
        <f>'Сан.ДУ-3'!BT27</f>
        <v>0</v>
      </c>
      <c r="K22" s="189">
        <f t="shared" si="0"/>
        <v>0</v>
      </c>
      <c r="L22" s="231">
        <f t="shared" si="1"/>
        <v>0</v>
      </c>
    </row>
    <row r="23" spans="1:12" ht="12.75">
      <c r="A23" s="87">
        <v>16</v>
      </c>
      <c r="B23" s="218" t="s">
        <v>18</v>
      </c>
      <c r="C23" s="222" t="s">
        <v>17</v>
      </c>
      <c r="D23" s="230">
        <v>1350</v>
      </c>
      <c r="E23" s="209">
        <f>'Сан.ДУ-1'!U28</f>
        <v>0</v>
      </c>
      <c r="F23" s="167">
        <f>'Сан.ДУ-1'!V28</f>
        <v>0</v>
      </c>
      <c r="G23" s="167">
        <f>'Сан.ДУ-2'!Q28</f>
        <v>0</v>
      </c>
      <c r="H23" s="167">
        <f>'Сан.ДУ-2'!R28</f>
        <v>0</v>
      </c>
      <c r="I23" s="185">
        <f>'Сан.ДУ-3'!BS28</f>
        <v>1</v>
      </c>
      <c r="J23" s="231">
        <f>'Сан.ДУ-3'!BT28</f>
        <v>1350</v>
      </c>
      <c r="K23" s="189">
        <f t="shared" si="0"/>
        <v>1</v>
      </c>
      <c r="L23" s="231">
        <f t="shared" si="1"/>
        <v>1350</v>
      </c>
    </row>
    <row r="24" spans="1:12" ht="12.75">
      <c r="A24" s="87">
        <v>17</v>
      </c>
      <c r="B24" s="218" t="s">
        <v>19</v>
      </c>
      <c r="C24" s="222"/>
      <c r="D24" s="230"/>
      <c r="E24" s="209">
        <f>'Сан.ДУ-1'!U29</f>
        <v>0</v>
      </c>
      <c r="F24" s="167">
        <f>'Сан.ДУ-1'!V29</f>
        <v>0</v>
      </c>
      <c r="G24" s="167">
        <f>'Сан.ДУ-2'!Q29</f>
        <v>0</v>
      </c>
      <c r="H24" s="167">
        <f>'Сан.ДУ-2'!R29</f>
        <v>0</v>
      </c>
      <c r="I24" s="185">
        <f>'Сан.ДУ-3'!BS29</f>
        <v>0</v>
      </c>
      <c r="J24" s="231">
        <f>'Сан.ДУ-3'!BT29</f>
        <v>0</v>
      </c>
      <c r="K24" s="189">
        <f t="shared" si="0"/>
        <v>0</v>
      </c>
      <c r="L24" s="231">
        <f t="shared" si="1"/>
        <v>0</v>
      </c>
    </row>
    <row r="25" spans="1:12" ht="12.75">
      <c r="A25" s="87">
        <v>18</v>
      </c>
      <c r="B25" s="218" t="s">
        <v>18</v>
      </c>
      <c r="C25" s="222" t="s">
        <v>17</v>
      </c>
      <c r="D25" s="230">
        <v>3600</v>
      </c>
      <c r="E25" s="209">
        <f>'Сан.ДУ-1'!U30</f>
        <v>0</v>
      </c>
      <c r="F25" s="167">
        <f>'Сан.ДУ-1'!V30</f>
        <v>0</v>
      </c>
      <c r="G25" s="167">
        <f>'Сан.ДУ-2'!Q30</f>
        <v>0</v>
      </c>
      <c r="H25" s="167">
        <f>'Сан.ДУ-2'!R30</f>
        <v>0</v>
      </c>
      <c r="I25" s="185">
        <f>'Сан.ДУ-3'!BS30</f>
        <v>0</v>
      </c>
      <c r="J25" s="231">
        <f>'Сан.ДУ-3'!BT30</f>
        <v>0</v>
      </c>
      <c r="K25" s="189">
        <f t="shared" si="0"/>
        <v>0</v>
      </c>
      <c r="L25" s="231">
        <f t="shared" si="1"/>
        <v>0</v>
      </c>
    </row>
    <row r="26" spans="1:12" ht="12.75">
      <c r="A26" s="87">
        <v>19</v>
      </c>
      <c r="B26" s="218" t="s">
        <v>20</v>
      </c>
      <c r="C26" s="222" t="s">
        <v>17</v>
      </c>
      <c r="D26" s="230">
        <v>5500</v>
      </c>
      <c r="E26" s="209">
        <f>'Сан.ДУ-1'!U31</f>
        <v>0</v>
      </c>
      <c r="F26" s="167">
        <f>'Сан.ДУ-1'!V31</f>
        <v>0</v>
      </c>
      <c r="G26" s="167">
        <f>'Сан.ДУ-2'!Q31</f>
        <v>0</v>
      </c>
      <c r="H26" s="167">
        <f>'Сан.ДУ-2'!R31</f>
        <v>0</v>
      </c>
      <c r="I26" s="185">
        <f>'Сан.ДУ-3'!BS31</f>
        <v>0</v>
      </c>
      <c r="J26" s="231">
        <f>'Сан.ДУ-3'!BT31</f>
        <v>0</v>
      </c>
      <c r="K26" s="189">
        <f t="shared" si="0"/>
        <v>0</v>
      </c>
      <c r="L26" s="231">
        <f t="shared" si="1"/>
        <v>0</v>
      </c>
    </row>
    <row r="27" spans="1:12" ht="14.25">
      <c r="A27" s="87">
        <v>20</v>
      </c>
      <c r="B27" s="101" t="s">
        <v>69</v>
      </c>
      <c r="C27" s="222"/>
      <c r="D27" s="230"/>
      <c r="E27" s="209">
        <f>'Сан.ДУ-1'!U32</f>
        <v>0</v>
      </c>
      <c r="F27" s="167">
        <f>'Сан.ДУ-1'!V32</f>
        <v>0</v>
      </c>
      <c r="G27" s="167">
        <f>'Сан.ДУ-2'!Q32</f>
        <v>0</v>
      </c>
      <c r="H27" s="167">
        <f>'Сан.ДУ-2'!R32</f>
        <v>0</v>
      </c>
      <c r="I27" s="185">
        <f>'Сан.ДУ-3'!BS32</f>
        <v>0</v>
      </c>
      <c r="J27" s="231">
        <f>'Сан.ДУ-3'!BT32</f>
        <v>0</v>
      </c>
      <c r="K27" s="189">
        <f t="shared" si="0"/>
        <v>0</v>
      </c>
      <c r="L27" s="231">
        <f t="shared" si="1"/>
        <v>0</v>
      </c>
    </row>
    <row r="28" spans="1:12" ht="12.75">
      <c r="A28" s="87">
        <v>21</v>
      </c>
      <c r="B28" s="218" t="s">
        <v>8</v>
      </c>
      <c r="C28" s="222" t="s">
        <v>9</v>
      </c>
      <c r="D28" s="230">
        <v>380</v>
      </c>
      <c r="E28" s="209">
        <f>'Сан.ДУ-1'!U33</f>
        <v>0</v>
      </c>
      <c r="F28" s="167">
        <f>'Сан.ДУ-1'!V33</f>
        <v>0</v>
      </c>
      <c r="G28" s="167">
        <f>'Сан.ДУ-2'!Q33</f>
        <v>0</v>
      </c>
      <c r="H28" s="167">
        <f>'Сан.ДУ-2'!R33</f>
        <v>0</v>
      </c>
      <c r="I28" s="185">
        <f>'Сан.ДУ-3'!BS33</f>
        <v>0</v>
      </c>
      <c r="J28" s="231">
        <f>'Сан.ДУ-3'!BT33</f>
        <v>0</v>
      </c>
      <c r="K28" s="189">
        <f t="shared" si="0"/>
        <v>0</v>
      </c>
      <c r="L28" s="231">
        <f t="shared" si="1"/>
        <v>0</v>
      </c>
    </row>
    <row r="29" spans="1:12" ht="12.75">
      <c r="A29" s="87">
        <v>22</v>
      </c>
      <c r="B29" s="218" t="s">
        <v>10</v>
      </c>
      <c r="C29" s="222" t="s">
        <v>9</v>
      </c>
      <c r="D29" s="230">
        <v>450</v>
      </c>
      <c r="E29" s="209">
        <f>'Сан.ДУ-1'!U34</f>
        <v>0</v>
      </c>
      <c r="F29" s="167">
        <f>'Сан.ДУ-1'!V34</f>
        <v>0</v>
      </c>
      <c r="G29" s="167">
        <f>'Сан.ДУ-2'!Q34</f>
        <v>0</v>
      </c>
      <c r="H29" s="167">
        <f>'Сан.ДУ-2'!R34</f>
        <v>0</v>
      </c>
      <c r="I29" s="185">
        <f>'Сан.ДУ-3'!BS34</f>
        <v>0</v>
      </c>
      <c r="J29" s="231">
        <f>'Сан.ДУ-3'!BT34</f>
        <v>0</v>
      </c>
      <c r="K29" s="189">
        <f t="shared" si="0"/>
        <v>0</v>
      </c>
      <c r="L29" s="231">
        <f t="shared" si="1"/>
        <v>0</v>
      </c>
    </row>
    <row r="30" spans="1:12" ht="12.75">
      <c r="A30" s="87">
        <v>23</v>
      </c>
      <c r="B30" s="218" t="s">
        <v>21</v>
      </c>
      <c r="C30" s="222" t="s">
        <v>9</v>
      </c>
      <c r="D30" s="230">
        <v>480</v>
      </c>
      <c r="E30" s="209">
        <f>'Сан.ДУ-1'!U35</f>
        <v>0</v>
      </c>
      <c r="F30" s="167">
        <f>'Сан.ДУ-1'!V35</f>
        <v>0</v>
      </c>
      <c r="G30" s="167">
        <f>'Сан.ДУ-2'!Q35</f>
        <v>0</v>
      </c>
      <c r="H30" s="167">
        <f>'Сан.ДУ-2'!R35</f>
        <v>0</v>
      </c>
      <c r="I30" s="185">
        <f>'Сан.ДУ-3'!BS35</f>
        <v>46</v>
      </c>
      <c r="J30" s="231">
        <f>'Сан.ДУ-3'!BT35</f>
        <v>22080</v>
      </c>
      <c r="K30" s="189">
        <f t="shared" si="0"/>
        <v>46</v>
      </c>
      <c r="L30" s="231">
        <f t="shared" si="1"/>
        <v>22080</v>
      </c>
    </row>
    <row r="31" spans="1:12" ht="12.75">
      <c r="A31" s="87">
        <v>24</v>
      </c>
      <c r="B31" s="218" t="s">
        <v>22</v>
      </c>
      <c r="C31" s="222" t="s">
        <v>9</v>
      </c>
      <c r="D31" s="230">
        <v>520</v>
      </c>
      <c r="E31" s="209">
        <f>'Сан.ДУ-1'!U36</f>
        <v>0</v>
      </c>
      <c r="F31" s="167">
        <f>'Сан.ДУ-1'!V36</f>
        <v>0</v>
      </c>
      <c r="G31" s="167">
        <f>'Сан.ДУ-2'!Q36</f>
        <v>0</v>
      </c>
      <c r="H31" s="167">
        <f>'Сан.ДУ-2'!R36</f>
        <v>0</v>
      </c>
      <c r="I31" s="185">
        <f>'Сан.ДУ-3'!BS36</f>
        <v>10</v>
      </c>
      <c r="J31" s="231">
        <f>'Сан.ДУ-3'!BT36</f>
        <v>5200</v>
      </c>
      <c r="K31" s="189">
        <f t="shared" si="0"/>
        <v>10</v>
      </c>
      <c r="L31" s="231">
        <f t="shared" si="1"/>
        <v>5200</v>
      </c>
    </row>
    <row r="32" spans="1:12" ht="12.75">
      <c r="A32" s="87">
        <v>25</v>
      </c>
      <c r="B32" s="218" t="s">
        <v>13</v>
      </c>
      <c r="C32" s="222" t="s">
        <v>9</v>
      </c>
      <c r="D32" s="230">
        <v>550</v>
      </c>
      <c r="E32" s="209">
        <f>'Сан.ДУ-1'!U37</f>
        <v>0</v>
      </c>
      <c r="F32" s="167">
        <f>'Сан.ДУ-1'!V37</f>
        <v>0</v>
      </c>
      <c r="G32" s="167">
        <f>'Сан.ДУ-2'!Q37</f>
        <v>65</v>
      </c>
      <c r="H32" s="167">
        <f>'Сан.ДУ-2'!R37</f>
        <v>35750</v>
      </c>
      <c r="I32" s="185">
        <f>'Сан.ДУ-3'!BS37</f>
        <v>0</v>
      </c>
      <c r="J32" s="231">
        <f>'Сан.ДУ-3'!BT37</f>
        <v>0</v>
      </c>
      <c r="K32" s="189">
        <f t="shared" si="0"/>
        <v>65</v>
      </c>
      <c r="L32" s="231">
        <f t="shared" si="1"/>
        <v>35750</v>
      </c>
    </row>
    <row r="33" spans="1:12" ht="12.75">
      <c r="A33" s="87">
        <v>26</v>
      </c>
      <c r="B33" s="218" t="s">
        <v>23</v>
      </c>
      <c r="C33" s="222" t="s">
        <v>9</v>
      </c>
      <c r="D33" s="230">
        <v>750</v>
      </c>
      <c r="E33" s="209">
        <f>'Сан.ДУ-1'!U38</f>
        <v>0</v>
      </c>
      <c r="F33" s="167">
        <f>'Сан.ДУ-1'!V38</f>
        <v>0</v>
      </c>
      <c r="G33" s="167">
        <f>'Сан.ДУ-2'!Q38</f>
        <v>65</v>
      </c>
      <c r="H33" s="167">
        <f>'Сан.ДУ-2'!R38</f>
        <v>48750</v>
      </c>
      <c r="I33" s="185">
        <f>'Сан.ДУ-3'!BS38</f>
        <v>20</v>
      </c>
      <c r="J33" s="231">
        <f>'Сан.ДУ-3'!BT38</f>
        <v>15000</v>
      </c>
      <c r="K33" s="189">
        <f t="shared" si="0"/>
        <v>85</v>
      </c>
      <c r="L33" s="231">
        <f t="shared" si="1"/>
        <v>63750</v>
      </c>
    </row>
    <row r="34" spans="1:12" ht="12.75">
      <c r="A34" s="87">
        <v>27</v>
      </c>
      <c r="B34" s="218" t="s">
        <v>24</v>
      </c>
      <c r="C34" s="222" t="s">
        <v>9</v>
      </c>
      <c r="D34" s="230">
        <v>920</v>
      </c>
      <c r="E34" s="209">
        <f>'Сан.ДУ-1'!U39</f>
        <v>0</v>
      </c>
      <c r="F34" s="167">
        <f>'Сан.ДУ-1'!V39</f>
        <v>0</v>
      </c>
      <c r="G34" s="167">
        <f>'Сан.ДУ-2'!Q39</f>
        <v>0</v>
      </c>
      <c r="H34" s="167">
        <f>'Сан.ДУ-2'!R39</f>
        <v>0</v>
      </c>
      <c r="I34" s="185">
        <f>'Сан.ДУ-3'!BS39</f>
        <v>10</v>
      </c>
      <c r="J34" s="231">
        <f>'Сан.ДУ-3'!BT39</f>
        <v>9200</v>
      </c>
      <c r="K34" s="189">
        <f t="shared" si="0"/>
        <v>10</v>
      </c>
      <c r="L34" s="231">
        <f t="shared" si="1"/>
        <v>9200</v>
      </c>
    </row>
    <row r="35" spans="1:12" ht="12.75">
      <c r="A35" s="87">
        <v>28</v>
      </c>
      <c r="B35" s="218" t="s">
        <v>118</v>
      </c>
      <c r="C35" s="222" t="s">
        <v>9</v>
      </c>
      <c r="D35" s="230">
        <v>1050</v>
      </c>
      <c r="E35" s="209">
        <f>'Сан.ДУ-1'!U40</f>
        <v>0</v>
      </c>
      <c r="F35" s="167">
        <f>'Сан.ДУ-1'!V40</f>
        <v>0</v>
      </c>
      <c r="G35" s="167">
        <f>'Сан.ДУ-2'!Q40</f>
        <v>0</v>
      </c>
      <c r="H35" s="167">
        <f>'Сан.ДУ-2'!R40</f>
        <v>0</v>
      </c>
      <c r="I35" s="185">
        <f>'Сан.ДУ-3'!BS40</f>
        <v>30</v>
      </c>
      <c r="J35" s="231">
        <f>'Сан.ДУ-3'!BT40</f>
        <v>31500</v>
      </c>
      <c r="K35" s="189">
        <f t="shared" si="0"/>
        <v>30</v>
      </c>
      <c r="L35" s="231">
        <f t="shared" si="1"/>
        <v>31500</v>
      </c>
    </row>
    <row r="36" spans="1:12" ht="12.75">
      <c r="A36" s="87">
        <v>29</v>
      </c>
      <c r="B36" s="218" t="s">
        <v>25</v>
      </c>
      <c r="C36" s="222"/>
      <c r="D36" s="230"/>
      <c r="E36" s="209">
        <f>'Сан.ДУ-1'!U41</f>
        <v>0</v>
      </c>
      <c r="F36" s="167">
        <f>'Сан.ДУ-1'!V41</f>
        <v>0</v>
      </c>
      <c r="G36" s="167">
        <f>'Сан.ДУ-2'!Q41</f>
        <v>0</v>
      </c>
      <c r="H36" s="167">
        <f>'Сан.ДУ-2'!R41</f>
        <v>0</v>
      </c>
      <c r="I36" s="185">
        <f>'Сан.ДУ-3'!BS41</f>
        <v>0</v>
      </c>
      <c r="J36" s="231">
        <f>'Сан.ДУ-3'!BT41</f>
        <v>0</v>
      </c>
      <c r="K36" s="189">
        <f t="shared" si="0"/>
        <v>0</v>
      </c>
      <c r="L36" s="231">
        <f t="shared" si="1"/>
        <v>0</v>
      </c>
    </row>
    <row r="37" spans="1:12" ht="12.75">
      <c r="A37" s="87">
        <v>30</v>
      </c>
      <c r="B37" s="218" t="s">
        <v>8</v>
      </c>
      <c r="C37" s="222" t="s">
        <v>26</v>
      </c>
      <c r="D37" s="230">
        <v>250</v>
      </c>
      <c r="E37" s="209">
        <f>'Сан.ДУ-1'!U42</f>
        <v>0</v>
      </c>
      <c r="F37" s="167">
        <f>'Сан.ДУ-1'!V42</f>
        <v>0</v>
      </c>
      <c r="G37" s="167">
        <f>'Сан.ДУ-2'!Q42</f>
        <v>7</v>
      </c>
      <c r="H37" s="167">
        <f>'Сан.ДУ-2'!R42</f>
        <v>1750</v>
      </c>
      <c r="I37" s="185">
        <f>'Сан.ДУ-3'!BS42</f>
        <v>34</v>
      </c>
      <c r="J37" s="231">
        <f>'Сан.ДУ-3'!BT42</f>
        <v>8500</v>
      </c>
      <c r="K37" s="189">
        <f t="shared" si="0"/>
        <v>41</v>
      </c>
      <c r="L37" s="231">
        <f t="shared" si="1"/>
        <v>10250</v>
      </c>
    </row>
    <row r="38" spans="1:12" ht="12.75">
      <c r="A38" s="87">
        <v>31</v>
      </c>
      <c r="B38" s="218" t="s">
        <v>10</v>
      </c>
      <c r="C38" s="222" t="s">
        <v>26</v>
      </c>
      <c r="D38" s="230">
        <v>350</v>
      </c>
      <c r="E38" s="209">
        <f>'Сан.ДУ-1'!U43</f>
        <v>0</v>
      </c>
      <c r="F38" s="167">
        <f>'Сан.ДУ-1'!V43</f>
        <v>0</v>
      </c>
      <c r="G38" s="167">
        <f>'Сан.ДУ-2'!Q43</f>
        <v>7</v>
      </c>
      <c r="H38" s="167">
        <f>'Сан.ДУ-2'!R43</f>
        <v>2450</v>
      </c>
      <c r="I38" s="185">
        <f>'Сан.ДУ-3'!BS43</f>
        <v>0</v>
      </c>
      <c r="J38" s="231">
        <f>'Сан.ДУ-3'!BT43</f>
        <v>0</v>
      </c>
      <c r="K38" s="189">
        <f t="shared" si="0"/>
        <v>7</v>
      </c>
      <c r="L38" s="231">
        <f t="shared" si="1"/>
        <v>2450</v>
      </c>
    </row>
    <row r="39" spans="1:12" ht="12.75">
      <c r="A39" s="87">
        <v>32</v>
      </c>
      <c r="B39" s="218" t="s">
        <v>11</v>
      </c>
      <c r="C39" s="222" t="s">
        <v>26</v>
      </c>
      <c r="D39" s="230">
        <v>600</v>
      </c>
      <c r="E39" s="209">
        <f>'Сан.ДУ-1'!U44</f>
        <v>0</v>
      </c>
      <c r="F39" s="167">
        <f>'Сан.ДУ-1'!V44</f>
        <v>0</v>
      </c>
      <c r="G39" s="167">
        <f>'Сан.ДУ-2'!Q44</f>
        <v>0</v>
      </c>
      <c r="H39" s="167">
        <f>'Сан.ДУ-2'!R44</f>
        <v>0</v>
      </c>
      <c r="I39" s="185">
        <f>'Сан.ДУ-3'!BS44</f>
        <v>34</v>
      </c>
      <c r="J39" s="231">
        <f>'Сан.ДУ-3'!BT44</f>
        <v>20400</v>
      </c>
      <c r="K39" s="189">
        <f t="shared" si="0"/>
        <v>34</v>
      </c>
      <c r="L39" s="231">
        <f t="shared" si="1"/>
        <v>20400</v>
      </c>
    </row>
    <row r="40" spans="1:12" ht="12.75">
      <c r="A40" s="87">
        <v>33</v>
      </c>
      <c r="B40" s="218" t="s">
        <v>12</v>
      </c>
      <c r="C40" s="222" t="s">
        <v>26</v>
      </c>
      <c r="D40" s="230">
        <v>700</v>
      </c>
      <c r="E40" s="209">
        <f>'Сан.ДУ-1'!U45</f>
        <v>0</v>
      </c>
      <c r="F40" s="167">
        <f>'Сан.ДУ-1'!V45</f>
        <v>0</v>
      </c>
      <c r="G40" s="167">
        <f>'Сан.ДУ-2'!Q45</f>
        <v>0</v>
      </c>
      <c r="H40" s="167">
        <f>'Сан.ДУ-2'!R45</f>
        <v>0</v>
      </c>
      <c r="I40" s="185">
        <f>'Сан.ДУ-3'!BS45</f>
        <v>2</v>
      </c>
      <c r="J40" s="231">
        <f>'Сан.ДУ-3'!BT45</f>
        <v>1400</v>
      </c>
      <c r="K40" s="189">
        <f aca="true" t="shared" si="2" ref="K40:K71">E40+G40+I40</f>
        <v>2</v>
      </c>
      <c r="L40" s="231">
        <f aca="true" t="shared" si="3" ref="L40:L71">F40+H40+J40</f>
        <v>1400</v>
      </c>
    </row>
    <row r="41" spans="1:12" ht="12.75">
      <c r="A41" s="87">
        <v>34</v>
      </c>
      <c r="B41" s="218" t="s">
        <v>13</v>
      </c>
      <c r="C41" s="222" t="s">
        <v>26</v>
      </c>
      <c r="D41" s="230">
        <v>1150</v>
      </c>
      <c r="E41" s="209">
        <f>'Сан.ДУ-1'!U46</f>
        <v>0</v>
      </c>
      <c r="F41" s="167">
        <f>'Сан.ДУ-1'!V46</f>
        <v>0</v>
      </c>
      <c r="G41" s="167">
        <f>'Сан.ДУ-2'!Q46</f>
        <v>0</v>
      </c>
      <c r="H41" s="167">
        <f>'Сан.ДУ-2'!R46</f>
        <v>0</v>
      </c>
      <c r="I41" s="185">
        <f>'Сан.ДУ-3'!BS46</f>
        <v>0</v>
      </c>
      <c r="J41" s="231">
        <f>'Сан.ДУ-3'!BT46</f>
        <v>0</v>
      </c>
      <c r="K41" s="189">
        <f t="shared" si="2"/>
        <v>0</v>
      </c>
      <c r="L41" s="231">
        <f t="shared" si="3"/>
        <v>0</v>
      </c>
    </row>
    <row r="42" spans="1:12" ht="12.75">
      <c r="A42" s="87">
        <v>35</v>
      </c>
      <c r="B42" s="219" t="s">
        <v>119</v>
      </c>
      <c r="C42" s="222" t="s">
        <v>26</v>
      </c>
      <c r="D42" s="230">
        <v>1350</v>
      </c>
      <c r="E42" s="209">
        <f>'Сан.ДУ-1'!U47</f>
        <v>0</v>
      </c>
      <c r="F42" s="167">
        <f>'Сан.ДУ-1'!V47</f>
        <v>0</v>
      </c>
      <c r="G42" s="167">
        <f>'Сан.ДУ-2'!Q47</f>
        <v>0</v>
      </c>
      <c r="H42" s="167">
        <f>'Сан.ДУ-2'!R47</f>
        <v>0</v>
      </c>
      <c r="I42" s="185">
        <f>'Сан.ДУ-3'!BS47</f>
        <v>0</v>
      </c>
      <c r="J42" s="231">
        <f>'Сан.ДУ-3'!BT47</f>
        <v>0</v>
      </c>
      <c r="K42" s="189">
        <f t="shared" si="2"/>
        <v>0</v>
      </c>
      <c r="L42" s="231">
        <f t="shared" si="3"/>
        <v>0</v>
      </c>
    </row>
    <row r="43" spans="1:12" ht="12.75">
      <c r="A43" s="87">
        <v>36</v>
      </c>
      <c r="B43" s="218" t="s">
        <v>19</v>
      </c>
      <c r="C43" s="222"/>
      <c r="D43" s="230"/>
      <c r="E43" s="209">
        <f>'Сан.ДУ-1'!U48</f>
        <v>0</v>
      </c>
      <c r="F43" s="167">
        <f>'Сан.ДУ-1'!V48</f>
        <v>0</v>
      </c>
      <c r="G43" s="167">
        <f>'Сан.ДУ-2'!Q48</f>
        <v>0</v>
      </c>
      <c r="H43" s="167">
        <f>'Сан.ДУ-2'!R48</f>
        <v>0</v>
      </c>
      <c r="I43" s="185">
        <f>'Сан.ДУ-3'!BS48</f>
        <v>0</v>
      </c>
      <c r="J43" s="231">
        <f>'Сан.ДУ-3'!BT48</f>
        <v>0</v>
      </c>
      <c r="K43" s="189">
        <f t="shared" si="2"/>
        <v>0</v>
      </c>
      <c r="L43" s="231">
        <f t="shared" si="3"/>
        <v>0</v>
      </c>
    </row>
    <row r="44" spans="1:12" ht="12.75">
      <c r="A44" s="87">
        <v>37</v>
      </c>
      <c r="B44" s="218" t="s">
        <v>18</v>
      </c>
      <c r="C44" s="222" t="s">
        <v>26</v>
      </c>
      <c r="D44" s="230">
        <v>3600</v>
      </c>
      <c r="E44" s="209">
        <f>'Сан.ДУ-1'!U49</f>
        <v>0</v>
      </c>
      <c r="F44" s="167">
        <f>'Сан.ДУ-1'!V49</f>
        <v>0</v>
      </c>
      <c r="G44" s="167">
        <f>'Сан.ДУ-2'!Q49</f>
        <v>0</v>
      </c>
      <c r="H44" s="167">
        <f>'Сан.ДУ-2'!R49</f>
        <v>0</v>
      </c>
      <c r="I44" s="185">
        <f>'Сан.ДУ-3'!BS49</f>
        <v>1</v>
      </c>
      <c r="J44" s="231">
        <f>'Сан.ДУ-3'!BT49</f>
        <v>3600</v>
      </c>
      <c r="K44" s="189">
        <f t="shared" si="2"/>
        <v>1</v>
      </c>
      <c r="L44" s="231">
        <f t="shared" si="3"/>
        <v>3600</v>
      </c>
    </row>
    <row r="45" spans="1:12" ht="12.75">
      <c r="A45" s="87">
        <v>38</v>
      </c>
      <c r="B45" s="218" t="s">
        <v>20</v>
      </c>
      <c r="C45" s="222" t="s">
        <v>26</v>
      </c>
      <c r="D45" s="230">
        <v>5500</v>
      </c>
      <c r="E45" s="209">
        <f>'Сан.ДУ-1'!U50</f>
        <v>0</v>
      </c>
      <c r="F45" s="167">
        <f>'Сан.ДУ-1'!V50</f>
        <v>0</v>
      </c>
      <c r="G45" s="167">
        <f>'Сан.ДУ-2'!Q50</f>
        <v>0</v>
      </c>
      <c r="H45" s="167">
        <f>'Сан.ДУ-2'!R50</f>
        <v>0</v>
      </c>
      <c r="I45" s="185">
        <f>'Сан.ДУ-3'!BS50</f>
        <v>0</v>
      </c>
      <c r="J45" s="231">
        <f>'Сан.ДУ-3'!BT50</f>
        <v>0</v>
      </c>
      <c r="K45" s="189">
        <f t="shared" si="2"/>
        <v>0</v>
      </c>
      <c r="L45" s="231">
        <f t="shared" si="3"/>
        <v>0</v>
      </c>
    </row>
    <row r="46" spans="1:12" ht="14.25">
      <c r="A46" s="87">
        <v>39</v>
      </c>
      <c r="B46" s="62" t="s">
        <v>70</v>
      </c>
      <c r="C46" s="223"/>
      <c r="D46" s="233"/>
      <c r="E46" s="209">
        <f>'Сан.ДУ-1'!U51</f>
        <v>0</v>
      </c>
      <c r="F46" s="167">
        <f>'Сан.ДУ-1'!V51</f>
        <v>0</v>
      </c>
      <c r="G46" s="167">
        <f>'Сан.ДУ-2'!Q51</f>
        <v>0</v>
      </c>
      <c r="H46" s="167">
        <f>'Сан.ДУ-2'!R51</f>
        <v>0</v>
      </c>
      <c r="I46" s="185">
        <f>'Сан.ДУ-3'!BS51</f>
        <v>0</v>
      </c>
      <c r="J46" s="231">
        <f>'Сан.ДУ-3'!BT51</f>
        <v>0</v>
      </c>
      <c r="K46" s="189">
        <f t="shared" si="2"/>
        <v>0</v>
      </c>
      <c r="L46" s="231">
        <f t="shared" si="3"/>
        <v>0</v>
      </c>
    </row>
    <row r="47" spans="1:12" ht="14.25">
      <c r="A47" s="87">
        <v>40</v>
      </c>
      <c r="B47" s="405" t="s">
        <v>8</v>
      </c>
      <c r="C47" s="223" t="s">
        <v>9</v>
      </c>
      <c r="D47" s="233">
        <v>380</v>
      </c>
      <c r="E47" s="209">
        <f>'Сан.ДУ-1'!U52</f>
        <v>0</v>
      </c>
      <c r="F47" s="167">
        <f>'Сан.ДУ-1'!V52</f>
        <v>0</v>
      </c>
      <c r="G47" s="167">
        <f>'Сан.ДУ-2'!Q52</f>
        <v>0</v>
      </c>
      <c r="H47" s="167">
        <f>'Сан.ДУ-2'!R52</f>
        <v>0</v>
      </c>
      <c r="I47" s="185">
        <f>'Сан.ДУ-3'!BS52</f>
        <v>0</v>
      </c>
      <c r="J47" s="231">
        <f>'Сан.ДУ-3'!BT52</f>
        <v>0</v>
      </c>
      <c r="K47" s="189">
        <f t="shared" si="2"/>
        <v>0</v>
      </c>
      <c r="L47" s="231">
        <f t="shared" si="3"/>
        <v>0</v>
      </c>
    </row>
    <row r="48" spans="1:12" ht="12.75">
      <c r="A48" s="87">
        <v>41</v>
      </c>
      <c r="B48" s="217" t="s">
        <v>10</v>
      </c>
      <c r="C48" s="223" t="s">
        <v>9</v>
      </c>
      <c r="D48" s="233">
        <v>450</v>
      </c>
      <c r="E48" s="209">
        <f>'Сан.ДУ-1'!U53</f>
        <v>0</v>
      </c>
      <c r="F48" s="167">
        <f>'Сан.ДУ-1'!V53</f>
        <v>0</v>
      </c>
      <c r="G48" s="167">
        <f>'Сан.ДУ-2'!Q53</f>
        <v>10</v>
      </c>
      <c r="H48" s="167">
        <f>'Сан.ДУ-2'!R53</f>
        <v>4500</v>
      </c>
      <c r="I48" s="185">
        <f>'Сан.ДУ-3'!BS53</f>
        <v>0</v>
      </c>
      <c r="J48" s="231">
        <f>'Сан.ДУ-3'!BT53</f>
        <v>0</v>
      </c>
      <c r="K48" s="189">
        <f t="shared" si="2"/>
        <v>10</v>
      </c>
      <c r="L48" s="231">
        <f t="shared" si="3"/>
        <v>4500</v>
      </c>
    </row>
    <row r="49" spans="1:12" ht="12.75">
      <c r="A49" s="87">
        <v>42</v>
      </c>
      <c r="B49" s="217" t="s">
        <v>11</v>
      </c>
      <c r="C49" s="223" t="s">
        <v>9</v>
      </c>
      <c r="D49" s="233">
        <v>680</v>
      </c>
      <c r="E49" s="209">
        <f>'Сан.ДУ-1'!U54</f>
        <v>0</v>
      </c>
      <c r="F49" s="167">
        <f>'Сан.ДУ-1'!V54</f>
        <v>0</v>
      </c>
      <c r="G49" s="167">
        <f>'Сан.ДУ-2'!Q54</f>
        <v>0</v>
      </c>
      <c r="H49" s="167">
        <f>'Сан.ДУ-2'!R54</f>
        <v>0</v>
      </c>
      <c r="I49" s="185">
        <f>'Сан.ДУ-3'!BS54</f>
        <v>10</v>
      </c>
      <c r="J49" s="231">
        <f>'Сан.ДУ-3'!BT54</f>
        <v>6800</v>
      </c>
      <c r="K49" s="189">
        <f t="shared" si="2"/>
        <v>10</v>
      </c>
      <c r="L49" s="231">
        <f t="shared" si="3"/>
        <v>6800</v>
      </c>
    </row>
    <row r="50" spans="1:12" ht="12.75">
      <c r="A50" s="87">
        <v>43</v>
      </c>
      <c r="B50" s="217" t="s">
        <v>12</v>
      </c>
      <c r="C50" s="223" t="s">
        <v>9</v>
      </c>
      <c r="D50" s="233">
        <v>710</v>
      </c>
      <c r="E50" s="209">
        <f>'Сан.ДУ-1'!U55</f>
        <v>0</v>
      </c>
      <c r="F50" s="167">
        <f>'Сан.ДУ-1'!V55</f>
        <v>0</v>
      </c>
      <c r="G50" s="167">
        <f>'Сан.ДУ-2'!Q55</f>
        <v>0</v>
      </c>
      <c r="H50" s="167">
        <f>'Сан.ДУ-2'!R55</f>
        <v>0</v>
      </c>
      <c r="I50" s="185">
        <f>'Сан.ДУ-3'!BS55</f>
        <v>15</v>
      </c>
      <c r="J50" s="231">
        <f>'Сан.ДУ-3'!BT55</f>
        <v>10650</v>
      </c>
      <c r="K50" s="189">
        <f t="shared" si="2"/>
        <v>15</v>
      </c>
      <c r="L50" s="231">
        <f t="shared" si="3"/>
        <v>10650</v>
      </c>
    </row>
    <row r="51" spans="1:12" ht="12.75">
      <c r="A51" s="87">
        <v>44</v>
      </c>
      <c r="B51" s="626" t="s">
        <v>297</v>
      </c>
      <c r="C51" s="223" t="s">
        <v>9</v>
      </c>
      <c r="D51" s="233">
        <v>750</v>
      </c>
      <c r="E51" s="209">
        <f>'Сан.ДУ-1'!U56</f>
        <v>0</v>
      </c>
      <c r="F51" s="167">
        <f>'Сан.ДУ-1'!V56</f>
        <v>0</v>
      </c>
      <c r="G51" s="167">
        <f>'Сан.ДУ-2'!Q56</f>
        <v>0</v>
      </c>
      <c r="H51" s="167">
        <f>'Сан.ДУ-2'!R56</f>
        <v>0</v>
      </c>
      <c r="I51" s="185">
        <f>'Сан.ДУ-3'!BS56</f>
        <v>0</v>
      </c>
      <c r="J51" s="231">
        <f>'Сан.ДУ-3'!BT56</f>
        <v>0</v>
      </c>
      <c r="K51" s="189">
        <f t="shared" si="2"/>
        <v>0</v>
      </c>
      <c r="L51" s="231">
        <f t="shared" si="3"/>
        <v>0</v>
      </c>
    </row>
    <row r="52" spans="1:12" ht="12.75">
      <c r="A52" s="87">
        <v>45</v>
      </c>
      <c r="B52" s="626" t="s">
        <v>301</v>
      </c>
      <c r="C52" s="223" t="s">
        <v>9</v>
      </c>
      <c r="D52" s="230">
        <v>800</v>
      </c>
      <c r="E52" s="209">
        <f>'Сан.ДУ-1'!U57</f>
        <v>0</v>
      </c>
      <c r="F52" s="167">
        <f>'Сан.ДУ-1'!V57</f>
        <v>0</v>
      </c>
      <c r="G52" s="167">
        <f>'Сан.ДУ-2'!Q57</f>
        <v>20</v>
      </c>
      <c r="H52" s="167">
        <f>'Сан.ДУ-2'!R57</f>
        <v>16000</v>
      </c>
      <c r="I52" s="185">
        <f>'Сан.ДУ-3'!BS57</f>
        <v>0</v>
      </c>
      <c r="J52" s="231">
        <f>'Сан.ДУ-3'!BT57</f>
        <v>0</v>
      </c>
      <c r="K52" s="189">
        <f t="shared" si="2"/>
        <v>20</v>
      </c>
      <c r="L52" s="231">
        <f t="shared" si="3"/>
        <v>16000</v>
      </c>
    </row>
    <row r="53" spans="1:12" ht="12.75">
      <c r="A53" s="87">
        <v>46</v>
      </c>
      <c r="B53" s="626" t="s">
        <v>299</v>
      </c>
      <c r="C53" s="223" t="s">
        <v>9</v>
      </c>
      <c r="D53" s="230">
        <v>1000</v>
      </c>
      <c r="E53" s="209">
        <f>'Сан.ДУ-1'!U58</f>
        <v>0</v>
      </c>
      <c r="F53" s="167">
        <f>'Сан.ДУ-1'!V58</f>
        <v>0</v>
      </c>
      <c r="G53" s="167">
        <f>'Сан.ДУ-2'!Q58</f>
        <v>20</v>
      </c>
      <c r="H53" s="167">
        <f>'Сан.ДУ-2'!R58</f>
        <v>20000</v>
      </c>
      <c r="I53" s="185">
        <f>'Сан.ДУ-3'!BS58</f>
        <v>30</v>
      </c>
      <c r="J53" s="231">
        <f>'Сан.ДУ-3'!BT58</f>
        <v>30000</v>
      </c>
      <c r="K53" s="189">
        <f t="shared" si="2"/>
        <v>50</v>
      </c>
      <c r="L53" s="231">
        <f t="shared" si="3"/>
        <v>50000</v>
      </c>
    </row>
    <row r="54" spans="1:12" ht="12.75">
      <c r="A54" s="87">
        <v>47</v>
      </c>
      <c r="B54" s="626" t="s">
        <v>196</v>
      </c>
      <c r="C54" s="223" t="s">
        <v>9</v>
      </c>
      <c r="D54" s="230">
        <v>1150</v>
      </c>
      <c r="E54" s="209">
        <f>'Сан.ДУ-1'!U59</f>
        <v>0</v>
      </c>
      <c r="F54" s="167">
        <f>'Сан.ДУ-1'!V59</f>
        <v>0</v>
      </c>
      <c r="G54" s="167">
        <f>'Сан.ДУ-2'!Q59</f>
        <v>0</v>
      </c>
      <c r="H54" s="167">
        <f>'Сан.ДУ-2'!R59</f>
        <v>0</v>
      </c>
      <c r="I54" s="185">
        <f>'Сан.ДУ-3'!BS59</f>
        <v>0</v>
      </c>
      <c r="J54" s="231">
        <f>'Сан.ДУ-3'!BT59</f>
        <v>0</v>
      </c>
      <c r="K54" s="189">
        <f t="shared" si="2"/>
        <v>0</v>
      </c>
      <c r="L54" s="231">
        <f t="shared" si="3"/>
        <v>0</v>
      </c>
    </row>
    <row r="55" spans="1:12" ht="12.75">
      <c r="A55" s="87">
        <v>48</v>
      </c>
      <c r="B55" s="217" t="s">
        <v>25</v>
      </c>
      <c r="C55" s="223"/>
      <c r="D55" s="233"/>
      <c r="E55" s="209">
        <f>'Сан.ДУ-1'!U60</f>
        <v>0</v>
      </c>
      <c r="F55" s="167">
        <f>'Сан.ДУ-1'!V60</f>
        <v>0</v>
      </c>
      <c r="G55" s="167">
        <f>'Сан.ДУ-2'!Q60</f>
        <v>0</v>
      </c>
      <c r="H55" s="167">
        <f>'Сан.ДУ-2'!R60</f>
        <v>0</v>
      </c>
      <c r="I55" s="185">
        <f>'Сан.ДУ-3'!BS60</f>
        <v>0</v>
      </c>
      <c r="J55" s="231">
        <f>'Сан.ДУ-3'!BT60</f>
        <v>0</v>
      </c>
      <c r="K55" s="189">
        <f t="shared" si="2"/>
        <v>0</v>
      </c>
      <c r="L55" s="231">
        <f t="shared" si="3"/>
        <v>0</v>
      </c>
    </row>
    <row r="56" spans="1:12" ht="12.75">
      <c r="A56" s="87">
        <v>49</v>
      </c>
      <c r="B56" s="217" t="s">
        <v>8</v>
      </c>
      <c r="C56" s="223" t="s">
        <v>26</v>
      </c>
      <c r="D56" s="230">
        <v>250</v>
      </c>
      <c r="E56" s="209">
        <f>'Сан.ДУ-1'!U61</f>
        <v>0</v>
      </c>
      <c r="F56" s="167">
        <f>'Сан.ДУ-1'!V61</f>
        <v>0</v>
      </c>
      <c r="G56" s="167">
        <f>'Сан.ДУ-2'!Q61</f>
        <v>10</v>
      </c>
      <c r="H56" s="167">
        <f>'Сан.ДУ-2'!R61</f>
        <v>2500</v>
      </c>
      <c r="I56" s="185">
        <f>'Сан.ДУ-3'!BS61</f>
        <v>92</v>
      </c>
      <c r="J56" s="231">
        <f>'Сан.ДУ-3'!BT61</f>
        <v>23000</v>
      </c>
      <c r="K56" s="189">
        <f t="shared" si="2"/>
        <v>102</v>
      </c>
      <c r="L56" s="231">
        <f t="shared" si="3"/>
        <v>25500</v>
      </c>
    </row>
    <row r="57" spans="1:12" ht="12.75">
      <c r="A57" s="87">
        <v>50</v>
      </c>
      <c r="B57" s="217" t="s">
        <v>10</v>
      </c>
      <c r="C57" s="223" t="s">
        <v>26</v>
      </c>
      <c r="D57" s="230">
        <v>350</v>
      </c>
      <c r="E57" s="209">
        <f>'Сан.ДУ-1'!U62</f>
        <v>0</v>
      </c>
      <c r="F57" s="167">
        <f>'Сан.ДУ-1'!V62</f>
        <v>0</v>
      </c>
      <c r="G57" s="167">
        <f>'Сан.ДУ-2'!Q62</f>
        <v>10</v>
      </c>
      <c r="H57" s="167">
        <f>'Сан.ДУ-2'!R62</f>
        <v>3500</v>
      </c>
      <c r="I57" s="185">
        <f>'Сан.ДУ-3'!BS62</f>
        <v>153</v>
      </c>
      <c r="J57" s="231">
        <f>'Сан.ДУ-3'!BT62</f>
        <v>53550</v>
      </c>
      <c r="K57" s="189">
        <f t="shared" si="2"/>
        <v>163</v>
      </c>
      <c r="L57" s="231">
        <f t="shared" si="3"/>
        <v>57050</v>
      </c>
    </row>
    <row r="58" spans="1:12" ht="12.75">
      <c r="A58" s="87">
        <v>51</v>
      </c>
      <c r="B58" s="217" t="s">
        <v>11</v>
      </c>
      <c r="C58" s="223" t="s">
        <v>26</v>
      </c>
      <c r="D58" s="230">
        <v>600</v>
      </c>
      <c r="E58" s="209">
        <f>'Сан.ДУ-1'!U63</f>
        <v>0</v>
      </c>
      <c r="F58" s="167">
        <f>'Сан.ДУ-1'!V63</f>
        <v>0</v>
      </c>
      <c r="G58" s="167">
        <f>'Сан.ДУ-2'!Q63</f>
        <v>0</v>
      </c>
      <c r="H58" s="167">
        <f>'Сан.ДУ-2'!R63</f>
        <v>0</v>
      </c>
      <c r="I58" s="185">
        <f>'Сан.ДУ-3'!BS63</f>
        <v>0</v>
      </c>
      <c r="J58" s="231">
        <f>'Сан.ДУ-3'!BT63</f>
        <v>0</v>
      </c>
      <c r="K58" s="189">
        <f t="shared" si="2"/>
        <v>0</v>
      </c>
      <c r="L58" s="231">
        <f t="shared" si="3"/>
        <v>0</v>
      </c>
    </row>
    <row r="59" spans="1:12" ht="12.75">
      <c r="A59" s="87">
        <v>52</v>
      </c>
      <c r="B59" s="217" t="s">
        <v>12</v>
      </c>
      <c r="C59" s="223" t="s">
        <v>26</v>
      </c>
      <c r="D59" s="230">
        <v>700</v>
      </c>
      <c r="E59" s="209">
        <f>'Сан.ДУ-1'!U64</f>
        <v>0</v>
      </c>
      <c r="F59" s="167">
        <f>'Сан.ДУ-1'!V64</f>
        <v>0</v>
      </c>
      <c r="G59" s="167">
        <f>'Сан.ДУ-2'!Q64</f>
        <v>0</v>
      </c>
      <c r="H59" s="167">
        <f>'Сан.ДУ-2'!R64</f>
        <v>0</v>
      </c>
      <c r="I59" s="185">
        <f>'Сан.ДУ-3'!BS64</f>
        <v>0</v>
      </c>
      <c r="J59" s="231">
        <f>'Сан.ДУ-3'!BT64</f>
        <v>0</v>
      </c>
      <c r="K59" s="189">
        <f t="shared" si="2"/>
        <v>0</v>
      </c>
      <c r="L59" s="231">
        <f t="shared" si="3"/>
        <v>0</v>
      </c>
    </row>
    <row r="60" spans="1:12" ht="12.75">
      <c r="A60" s="87">
        <v>53</v>
      </c>
      <c r="B60" s="217" t="s">
        <v>13</v>
      </c>
      <c r="C60" s="223" t="s">
        <v>26</v>
      </c>
      <c r="D60" s="230">
        <v>1150</v>
      </c>
      <c r="E60" s="209">
        <f>'Сан.ДУ-1'!U65</f>
        <v>0</v>
      </c>
      <c r="F60" s="167">
        <f>'Сан.ДУ-1'!V65</f>
        <v>0</v>
      </c>
      <c r="G60" s="167">
        <f>'Сан.ДУ-2'!Q65</f>
        <v>0</v>
      </c>
      <c r="H60" s="167">
        <f>'Сан.ДУ-2'!R65</f>
        <v>0</v>
      </c>
      <c r="I60" s="185">
        <f>'Сан.ДУ-3'!BS65</f>
        <v>0</v>
      </c>
      <c r="J60" s="231">
        <f>'Сан.ДУ-3'!BT65</f>
        <v>0</v>
      </c>
      <c r="K60" s="189">
        <f t="shared" si="2"/>
        <v>0</v>
      </c>
      <c r="L60" s="231">
        <f t="shared" si="3"/>
        <v>0</v>
      </c>
    </row>
    <row r="61" spans="1:12" ht="12.75">
      <c r="A61" s="87">
        <v>54</v>
      </c>
      <c r="B61" s="217" t="s">
        <v>19</v>
      </c>
      <c r="C61" s="223"/>
      <c r="D61" s="233"/>
      <c r="E61" s="209">
        <f>'Сан.ДУ-1'!U66</f>
        <v>0</v>
      </c>
      <c r="F61" s="167">
        <f>'Сан.ДУ-1'!V66</f>
        <v>0</v>
      </c>
      <c r="G61" s="167">
        <f>'Сан.ДУ-2'!Q66</f>
        <v>0</v>
      </c>
      <c r="H61" s="167">
        <f>'Сан.ДУ-2'!R66</f>
        <v>0</v>
      </c>
      <c r="I61" s="185">
        <f>'Сан.ДУ-3'!BS66</f>
        <v>0</v>
      </c>
      <c r="J61" s="231">
        <f>'Сан.ДУ-3'!BT66</f>
        <v>0</v>
      </c>
      <c r="K61" s="189">
        <f t="shared" si="2"/>
        <v>0</v>
      </c>
      <c r="L61" s="231">
        <f t="shared" si="3"/>
        <v>0</v>
      </c>
    </row>
    <row r="62" spans="1:12" ht="12.75">
      <c r="A62" s="87">
        <v>55</v>
      </c>
      <c r="B62" s="217" t="s">
        <v>18</v>
      </c>
      <c r="C62" s="223" t="s">
        <v>26</v>
      </c>
      <c r="D62" s="233">
        <v>3600</v>
      </c>
      <c r="E62" s="209">
        <f>'Сан.ДУ-1'!U67</f>
        <v>0</v>
      </c>
      <c r="F62" s="167">
        <f>'Сан.ДУ-1'!V67</f>
        <v>0</v>
      </c>
      <c r="G62" s="167">
        <f>'Сан.ДУ-2'!Q67</f>
        <v>0</v>
      </c>
      <c r="H62" s="167">
        <f>'Сан.ДУ-2'!R67</f>
        <v>0</v>
      </c>
      <c r="I62" s="185">
        <f>'Сан.ДУ-3'!BS67</f>
        <v>20</v>
      </c>
      <c r="J62" s="231">
        <f>'Сан.ДУ-3'!BT67</f>
        <v>72000</v>
      </c>
      <c r="K62" s="189">
        <f t="shared" si="2"/>
        <v>20</v>
      </c>
      <c r="L62" s="231">
        <f t="shared" si="3"/>
        <v>72000</v>
      </c>
    </row>
    <row r="63" spans="1:12" ht="12.75">
      <c r="A63" s="87">
        <v>56</v>
      </c>
      <c r="B63" s="217" t="s">
        <v>27</v>
      </c>
      <c r="C63" s="223" t="s">
        <v>26</v>
      </c>
      <c r="D63" s="233">
        <v>5500</v>
      </c>
      <c r="E63" s="209">
        <f>'Сан.ДУ-1'!U68</f>
        <v>0</v>
      </c>
      <c r="F63" s="167">
        <f>'Сан.ДУ-1'!V68</f>
        <v>0</v>
      </c>
      <c r="G63" s="167">
        <f>'Сан.ДУ-2'!Q68</f>
        <v>0</v>
      </c>
      <c r="H63" s="167">
        <f>'Сан.ДУ-2'!R68</f>
        <v>0</v>
      </c>
      <c r="I63" s="185">
        <f>'Сан.ДУ-3'!BS68</f>
        <v>0</v>
      </c>
      <c r="J63" s="231">
        <f>'Сан.ДУ-3'!BT68</f>
        <v>0</v>
      </c>
      <c r="K63" s="189">
        <f t="shared" si="2"/>
        <v>0</v>
      </c>
      <c r="L63" s="231">
        <f t="shared" si="3"/>
        <v>0</v>
      </c>
    </row>
    <row r="64" spans="1:12" ht="12.75">
      <c r="A64" s="87">
        <v>57</v>
      </c>
      <c r="B64" s="217" t="s">
        <v>345</v>
      </c>
      <c r="C64" s="223" t="s">
        <v>26</v>
      </c>
      <c r="D64" s="233"/>
      <c r="E64" s="209">
        <f>'Сан.ДУ-1'!U69</f>
        <v>0</v>
      </c>
      <c r="F64" s="167">
        <f>'Сан.ДУ-1'!V69</f>
        <v>0</v>
      </c>
      <c r="G64" s="167">
        <f>'Сан.ДУ-2'!Q69</f>
        <v>0</v>
      </c>
      <c r="H64" s="167">
        <f>'Сан.ДУ-2'!R69</f>
        <v>0</v>
      </c>
      <c r="I64" s="185">
        <f>'Сан.ДУ-3'!BS69</f>
        <v>19</v>
      </c>
      <c r="J64" s="231">
        <f>'Сан.ДУ-3'!BT69</f>
        <v>182600</v>
      </c>
      <c r="K64" s="189">
        <f t="shared" si="2"/>
        <v>19</v>
      </c>
      <c r="L64" s="231">
        <f t="shared" si="3"/>
        <v>182600</v>
      </c>
    </row>
    <row r="65" spans="1:12" ht="12.75">
      <c r="A65" s="87">
        <v>58</v>
      </c>
      <c r="B65" s="217" t="s">
        <v>153</v>
      </c>
      <c r="C65" s="223" t="s">
        <v>9</v>
      </c>
      <c r="D65" s="233">
        <v>160</v>
      </c>
      <c r="E65" s="209">
        <f>'Сан.ДУ-1'!U70</f>
        <v>392</v>
      </c>
      <c r="F65" s="167">
        <f>'Сан.ДУ-1'!V70</f>
        <v>62720</v>
      </c>
      <c r="G65" s="167">
        <f>'Сан.ДУ-2'!Q70</f>
        <v>0</v>
      </c>
      <c r="H65" s="167">
        <f>'Сан.ДУ-2'!R70</f>
        <v>0</v>
      </c>
      <c r="I65" s="185">
        <f>'Сан.ДУ-3'!BS70</f>
        <v>0</v>
      </c>
      <c r="J65" s="231">
        <f>'Сан.ДУ-3'!BT70</f>
        <v>0</v>
      </c>
      <c r="K65" s="189">
        <f t="shared" si="2"/>
        <v>392</v>
      </c>
      <c r="L65" s="231">
        <f t="shared" si="3"/>
        <v>62720</v>
      </c>
    </row>
    <row r="66" spans="1:12" ht="14.25">
      <c r="A66" s="87">
        <v>59</v>
      </c>
      <c r="B66" s="42" t="s">
        <v>28</v>
      </c>
      <c r="C66" s="223"/>
      <c r="D66" s="233"/>
      <c r="E66" s="209">
        <f>'Сан.ДУ-1'!U71</f>
        <v>0</v>
      </c>
      <c r="F66" s="167">
        <f>'Сан.ДУ-1'!V71</f>
        <v>0</v>
      </c>
      <c r="G66" s="167">
        <f>'Сан.ДУ-2'!Q71</f>
        <v>0</v>
      </c>
      <c r="H66" s="167">
        <f>'Сан.ДУ-2'!R71</f>
        <v>0</v>
      </c>
      <c r="I66" s="185">
        <f>'Сан.ДУ-3'!BS71</f>
        <v>0</v>
      </c>
      <c r="J66" s="231">
        <f>'Сан.ДУ-3'!BT71</f>
        <v>0</v>
      </c>
      <c r="K66" s="189">
        <f t="shared" si="2"/>
        <v>0</v>
      </c>
      <c r="L66" s="231">
        <f t="shared" si="3"/>
        <v>0</v>
      </c>
    </row>
    <row r="67" spans="1:12" ht="12.75">
      <c r="A67" s="87">
        <v>60</v>
      </c>
      <c r="B67" s="218" t="s">
        <v>29</v>
      </c>
      <c r="C67" s="222" t="s">
        <v>9</v>
      </c>
      <c r="D67" s="230">
        <v>350</v>
      </c>
      <c r="E67" s="209">
        <f>'Сан.ДУ-1'!U72</f>
        <v>0</v>
      </c>
      <c r="F67" s="167">
        <f>'Сан.ДУ-1'!V72</f>
        <v>0</v>
      </c>
      <c r="G67" s="167">
        <f>'Сан.ДУ-2'!Q72</f>
        <v>0</v>
      </c>
      <c r="H67" s="167">
        <f>'Сан.ДУ-2'!R72</f>
        <v>0</v>
      </c>
      <c r="I67" s="185">
        <f>'Сан.ДУ-3'!BS72</f>
        <v>0</v>
      </c>
      <c r="J67" s="231">
        <f>'Сан.ДУ-3'!BT72</f>
        <v>0</v>
      </c>
      <c r="K67" s="189">
        <f t="shared" si="2"/>
        <v>0</v>
      </c>
      <c r="L67" s="231">
        <f t="shared" si="3"/>
        <v>0</v>
      </c>
    </row>
    <row r="68" spans="1:12" ht="12.75">
      <c r="A68" s="87">
        <v>61</v>
      </c>
      <c r="B68" s="218" t="s">
        <v>30</v>
      </c>
      <c r="C68" s="222" t="s">
        <v>9</v>
      </c>
      <c r="D68" s="230">
        <v>750</v>
      </c>
      <c r="E68" s="209">
        <f>'Сан.ДУ-1'!U73</f>
        <v>0</v>
      </c>
      <c r="F68" s="167">
        <f>'Сан.ДУ-1'!V73</f>
        <v>0</v>
      </c>
      <c r="G68" s="167">
        <f>'Сан.ДУ-2'!Q73</f>
        <v>6</v>
      </c>
      <c r="H68" s="167">
        <f>'Сан.ДУ-2'!R73</f>
        <v>4500</v>
      </c>
      <c r="I68" s="185">
        <f>'Сан.ДУ-3'!BS73</f>
        <v>0</v>
      </c>
      <c r="J68" s="231">
        <f>'Сан.ДУ-3'!BT73</f>
        <v>0</v>
      </c>
      <c r="K68" s="189">
        <f t="shared" si="2"/>
        <v>6</v>
      </c>
      <c r="L68" s="231">
        <f t="shared" si="3"/>
        <v>4500</v>
      </c>
    </row>
    <row r="69" spans="1:12" ht="12.75">
      <c r="A69" s="87">
        <v>62</v>
      </c>
      <c r="B69" s="218" t="s">
        <v>161</v>
      </c>
      <c r="C69" s="223" t="s">
        <v>9</v>
      </c>
      <c r="D69" s="233">
        <v>1600</v>
      </c>
      <c r="E69" s="209">
        <f>'Сан.ДУ-1'!U74</f>
        <v>0</v>
      </c>
      <c r="F69" s="167">
        <f>'Сан.ДУ-1'!V74</f>
        <v>0</v>
      </c>
      <c r="G69" s="167">
        <f>'Сан.ДУ-2'!Q74</f>
        <v>10</v>
      </c>
      <c r="H69" s="167">
        <f>'Сан.ДУ-2'!R74</f>
        <v>16000</v>
      </c>
      <c r="I69" s="185">
        <f>'Сан.ДУ-3'!BS74</f>
        <v>0</v>
      </c>
      <c r="J69" s="231">
        <f>'Сан.ДУ-3'!BT74</f>
        <v>0</v>
      </c>
      <c r="K69" s="189">
        <f t="shared" si="2"/>
        <v>10</v>
      </c>
      <c r="L69" s="231">
        <f t="shared" si="3"/>
        <v>16000</v>
      </c>
    </row>
    <row r="70" spans="1:12" ht="12.75">
      <c r="A70" s="86">
        <v>63</v>
      </c>
      <c r="B70" s="280" t="s">
        <v>132</v>
      </c>
      <c r="C70" s="223" t="s">
        <v>91</v>
      </c>
      <c r="D70" s="233">
        <v>750</v>
      </c>
      <c r="E70" s="209">
        <f>'Сан.ДУ-1'!U75</f>
        <v>300</v>
      </c>
      <c r="F70" s="167">
        <f>'Сан.ДУ-1'!V75</f>
        <v>225000</v>
      </c>
      <c r="G70" s="167">
        <f>'Сан.ДУ-2'!Q75</f>
        <v>50</v>
      </c>
      <c r="H70" s="167">
        <f>'Сан.ДУ-2'!R75</f>
        <v>37500</v>
      </c>
      <c r="I70" s="185">
        <f>'Сан.ДУ-3'!BS75</f>
        <v>30</v>
      </c>
      <c r="J70" s="231">
        <f>'Сан.ДУ-3'!BT75</f>
        <v>22500</v>
      </c>
      <c r="K70" s="189">
        <f t="shared" si="2"/>
        <v>380</v>
      </c>
      <c r="L70" s="231">
        <f t="shared" si="3"/>
        <v>285000</v>
      </c>
    </row>
    <row r="71" spans="1:12" ht="12.75">
      <c r="A71" s="87">
        <v>64</v>
      </c>
      <c r="B71" s="219" t="s">
        <v>120</v>
      </c>
      <c r="C71" s="222" t="s">
        <v>91</v>
      </c>
      <c r="D71" s="230">
        <v>200</v>
      </c>
      <c r="E71" s="209">
        <f>'Сан.ДУ-1'!U76</f>
        <v>0</v>
      </c>
      <c r="F71" s="167">
        <f>'Сан.ДУ-1'!V76</f>
        <v>0</v>
      </c>
      <c r="G71" s="167">
        <f>'Сан.ДУ-2'!Q76</f>
        <v>0</v>
      </c>
      <c r="H71" s="167">
        <f>'Сан.ДУ-2'!R76</f>
        <v>0</v>
      </c>
      <c r="I71" s="185">
        <f>'Сан.ДУ-3'!BS76</f>
        <v>0</v>
      </c>
      <c r="J71" s="231">
        <f>'Сан.ДУ-3'!BT76</f>
        <v>0</v>
      </c>
      <c r="K71" s="189">
        <f t="shared" si="2"/>
        <v>0</v>
      </c>
      <c r="L71" s="231">
        <f t="shared" si="3"/>
        <v>0</v>
      </c>
    </row>
    <row r="72" spans="1:12" ht="12.75">
      <c r="A72" s="87">
        <v>65</v>
      </c>
      <c r="B72" s="219" t="s">
        <v>140</v>
      </c>
      <c r="C72" s="215" t="s">
        <v>17</v>
      </c>
      <c r="D72" s="196">
        <v>6000</v>
      </c>
      <c r="E72" s="209">
        <f>'Сан.ДУ-1'!U77</f>
        <v>0</v>
      </c>
      <c r="F72" s="167">
        <f>'Сан.ДУ-1'!V77</f>
        <v>0</v>
      </c>
      <c r="G72" s="167">
        <f>'Сан.ДУ-2'!Q77</f>
        <v>0</v>
      </c>
      <c r="H72" s="167">
        <f>'Сан.ДУ-2'!R77</f>
        <v>0</v>
      </c>
      <c r="I72" s="185">
        <f>'Сан.ДУ-3'!BS77</f>
        <v>0</v>
      </c>
      <c r="J72" s="231">
        <f>'Сан.ДУ-3'!BT77</f>
        <v>0</v>
      </c>
      <c r="K72" s="189">
        <f aca="true" t="shared" si="4" ref="K72:L76">E72+G72+I72</f>
        <v>0</v>
      </c>
      <c r="L72" s="231">
        <f t="shared" si="4"/>
        <v>0</v>
      </c>
    </row>
    <row r="73" spans="1:12" ht="14.25">
      <c r="A73" s="86">
        <v>66</v>
      </c>
      <c r="B73" s="627" t="s">
        <v>300</v>
      </c>
      <c r="C73" s="256" t="s">
        <v>41</v>
      </c>
      <c r="D73" s="628">
        <v>60</v>
      </c>
      <c r="E73" s="209">
        <f>'Сан.ДУ-1'!U78</f>
        <v>280</v>
      </c>
      <c r="F73" s="167">
        <f>'Сан.ДУ-1'!V78</f>
        <v>16800</v>
      </c>
      <c r="G73" s="167">
        <f>'Сан.ДУ-2'!Q78</f>
        <v>82</v>
      </c>
      <c r="H73" s="167">
        <f>'Сан.ДУ-2'!R78</f>
        <v>4920</v>
      </c>
      <c r="I73" s="185">
        <f>'Сан.ДУ-3'!BS78</f>
        <v>0</v>
      </c>
      <c r="J73" s="231">
        <f>'Сан.ДУ-3'!BT78</f>
        <v>0</v>
      </c>
      <c r="K73" s="189">
        <f t="shared" si="4"/>
        <v>362</v>
      </c>
      <c r="L73" s="231">
        <f t="shared" si="4"/>
        <v>21720</v>
      </c>
    </row>
    <row r="74" spans="1:12" s="47" customFormat="1" ht="15">
      <c r="A74" s="87">
        <v>67</v>
      </c>
      <c r="B74" s="92" t="s">
        <v>157</v>
      </c>
      <c r="C74" s="222" t="s">
        <v>156</v>
      </c>
      <c r="D74" s="230"/>
      <c r="E74" s="209">
        <f>'Сан.ДУ-1'!U79</f>
        <v>0</v>
      </c>
      <c r="F74" s="167">
        <f>'Сан.ДУ-1'!V79</f>
        <v>0</v>
      </c>
      <c r="G74" s="167">
        <f>'Сан.ДУ-2'!Q79</f>
        <v>0</v>
      </c>
      <c r="H74" s="167">
        <f>'Сан.ДУ-2'!R79</f>
        <v>0</v>
      </c>
      <c r="I74" s="185">
        <f>'Сан.ДУ-3'!BS79</f>
        <v>0</v>
      </c>
      <c r="J74" s="231">
        <f>'Сан.ДУ-3'!BT79</f>
        <v>3500</v>
      </c>
      <c r="K74" s="189">
        <f t="shared" si="4"/>
        <v>0</v>
      </c>
      <c r="L74" s="231">
        <f t="shared" si="4"/>
        <v>3500</v>
      </c>
    </row>
    <row r="75" spans="1:12" ht="15">
      <c r="A75" s="324">
        <v>68</v>
      </c>
      <c r="B75" s="619" t="s">
        <v>160</v>
      </c>
      <c r="C75" s="325"/>
      <c r="D75" s="326"/>
      <c r="E75" s="327">
        <f>'Сан.ДУ-1'!U80</f>
        <v>0</v>
      </c>
      <c r="F75" s="297">
        <f>'Сан.ДУ-1'!V80</f>
        <v>304520</v>
      </c>
      <c r="G75" s="297">
        <f>'Сан.ДУ-2'!Q80</f>
        <v>0</v>
      </c>
      <c r="H75" s="297">
        <f>'Сан.ДУ-2'!R80</f>
        <v>198120</v>
      </c>
      <c r="I75" s="450">
        <f>'Сан.ДУ-3'!BS80</f>
        <v>0</v>
      </c>
      <c r="J75" s="328">
        <f>'Сан.ДУ-3'!BT80</f>
        <v>587030</v>
      </c>
      <c r="K75" s="451">
        <f t="shared" si="4"/>
        <v>0</v>
      </c>
      <c r="L75" s="328">
        <f t="shared" si="4"/>
        <v>1089670</v>
      </c>
    </row>
    <row r="76" spans="1:26" s="310" customFormat="1" ht="15">
      <c r="A76" s="319">
        <v>69</v>
      </c>
      <c r="B76" s="399" t="s">
        <v>236</v>
      </c>
      <c r="C76" s="320" t="s">
        <v>156</v>
      </c>
      <c r="D76" s="321"/>
      <c r="E76" s="322"/>
      <c r="F76" s="307">
        <f>'Сан.ДУ-1'!V81</f>
        <v>0</v>
      </c>
      <c r="G76" s="307"/>
      <c r="H76" s="307">
        <f>'Сан.ДУ-2'!R81</f>
        <v>0</v>
      </c>
      <c r="I76" s="308"/>
      <c r="J76" s="308">
        <f>'Сан.ДУ-3'!BT81</f>
        <v>0</v>
      </c>
      <c r="K76" s="309"/>
      <c r="L76" s="323">
        <f t="shared" si="4"/>
        <v>0</v>
      </c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12" ht="15.75" thickBot="1">
      <c r="A77" s="87">
        <v>74</v>
      </c>
      <c r="B77" s="265" t="s">
        <v>113</v>
      </c>
      <c r="C77" s="115"/>
      <c r="D77" s="126"/>
      <c r="E77" s="146"/>
      <c r="F77" s="141">
        <f>'Сан.ДУ-1'!V82</f>
        <v>304520</v>
      </c>
      <c r="G77" s="141"/>
      <c r="H77" s="141">
        <f>'Сан.ДУ-2'!R82</f>
        <v>198120</v>
      </c>
      <c r="I77" s="147"/>
      <c r="J77" s="141">
        <f>'Сан.ДУ-3'!BT82</f>
        <v>587030</v>
      </c>
      <c r="K77" s="149"/>
      <c r="L77" s="148">
        <f>F77+H77+J77</f>
        <v>1089670</v>
      </c>
    </row>
    <row r="82" ht="12.75">
      <c r="L82" s="473"/>
    </row>
  </sheetData>
  <sheetProtection/>
  <mergeCells count="6">
    <mergeCell ref="A3:L3"/>
    <mergeCell ref="E5:F5"/>
    <mergeCell ref="G5:H5"/>
    <mergeCell ref="I5:J5"/>
    <mergeCell ref="K5:L5"/>
    <mergeCell ref="K4:L4"/>
  </mergeCells>
  <printOptions/>
  <pageMargins left="0.9" right="0.17" top="0.57" bottom="0.17" header="0.17" footer="0.17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zoomScaleSheetLayoutView="100" zoomScalePageLayoutView="0" workbookViewId="0" topLeftCell="A1">
      <pane xSplit="6" ySplit="4" topLeftCell="G1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V56" sqref="V56"/>
    </sheetView>
  </sheetViews>
  <sheetFormatPr defaultColWidth="9.00390625" defaultRowHeight="12.75"/>
  <cols>
    <col min="1" max="1" width="6.125" style="0" customWidth="1"/>
    <col min="4" max="4" width="32.125" style="0" customWidth="1"/>
    <col min="5" max="5" width="6.75390625" style="0" customWidth="1"/>
    <col min="6" max="7" width="7.25390625" style="0" customWidth="1"/>
    <col min="8" max="8" width="8.25390625" style="0" customWidth="1"/>
    <col min="9" max="9" width="7.25390625" style="0" customWidth="1"/>
    <col min="10" max="10" width="9.375" style="0" customWidth="1"/>
    <col min="11" max="11" width="7.25390625" style="0" customWidth="1"/>
    <col min="12" max="12" width="9.375" style="0" customWidth="1"/>
    <col min="13" max="13" width="7.25390625" style="0" customWidth="1"/>
    <col min="14" max="14" width="8.625" style="0" customWidth="1"/>
    <col min="15" max="15" width="7.25390625" style="0" customWidth="1"/>
    <col min="16" max="16" width="8.375" style="0" customWidth="1"/>
    <col min="17" max="17" width="7.875" style="0" customWidth="1"/>
    <col min="19" max="19" width="8.25390625" style="0" customWidth="1"/>
    <col min="20" max="20" width="10.375" style="0" customWidth="1"/>
  </cols>
  <sheetData>
    <row r="1" spans="1:16" ht="16.5" thickBot="1">
      <c r="A1" s="738" t="s">
        <v>239</v>
      </c>
      <c r="B1" s="738"/>
      <c r="C1" s="738"/>
      <c r="D1" s="738"/>
      <c r="E1" s="738"/>
      <c r="F1" s="738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:20" ht="12.75" customHeight="1" thickBot="1">
      <c r="A2" s="751" t="s">
        <v>0</v>
      </c>
      <c r="B2" s="754" t="s">
        <v>1</v>
      </c>
      <c r="C2" s="755"/>
      <c r="D2" s="756"/>
      <c r="E2" s="792" t="s">
        <v>2</v>
      </c>
      <c r="F2" s="793" t="s">
        <v>34</v>
      </c>
      <c r="G2" s="788" t="s">
        <v>141</v>
      </c>
      <c r="H2" s="789"/>
      <c r="I2" s="788" t="s">
        <v>141</v>
      </c>
      <c r="J2" s="789"/>
      <c r="K2" s="788" t="s">
        <v>141</v>
      </c>
      <c r="L2" s="789"/>
      <c r="M2" s="788" t="s">
        <v>141</v>
      </c>
      <c r="N2" s="789"/>
      <c r="O2" s="788" t="s">
        <v>141</v>
      </c>
      <c r="P2" s="789"/>
      <c r="Q2" s="788" t="s">
        <v>141</v>
      </c>
      <c r="R2" s="789"/>
      <c r="S2" s="775" t="s">
        <v>146</v>
      </c>
      <c r="T2" s="776"/>
    </row>
    <row r="3" spans="1:20" ht="13.5" thickBot="1">
      <c r="A3" s="752"/>
      <c r="B3" s="757"/>
      <c r="C3" s="758"/>
      <c r="D3" s="759"/>
      <c r="E3" s="792"/>
      <c r="F3" s="794"/>
      <c r="G3" s="790"/>
      <c r="H3" s="791"/>
      <c r="I3" s="790"/>
      <c r="J3" s="791"/>
      <c r="K3" s="790"/>
      <c r="L3" s="791"/>
      <c r="M3" s="790"/>
      <c r="N3" s="791"/>
      <c r="O3" s="790"/>
      <c r="P3" s="791"/>
      <c r="Q3" s="719"/>
      <c r="R3" s="723"/>
      <c r="S3" s="777"/>
      <c r="T3" s="778"/>
    </row>
    <row r="4" spans="1:20" ht="26.25" thickBot="1">
      <c r="A4" s="753"/>
      <c r="B4" s="760"/>
      <c r="C4" s="761"/>
      <c r="D4" s="762"/>
      <c r="E4" s="792"/>
      <c r="F4" s="795"/>
      <c r="G4" s="394" t="s">
        <v>6</v>
      </c>
      <c r="H4" s="540" t="s">
        <v>7</v>
      </c>
      <c r="I4" s="394" t="s">
        <v>6</v>
      </c>
      <c r="J4" s="391" t="s">
        <v>7</v>
      </c>
      <c r="K4" s="394" t="s">
        <v>6</v>
      </c>
      <c r="L4" s="391" t="s">
        <v>7</v>
      </c>
      <c r="M4" s="394" t="s">
        <v>6</v>
      </c>
      <c r="N4" s="391" t="s">
        <v>7</v>
      </c>
      <c r="O4" s="394" t="s">
        <v>6</v>
      </c>
      <c r="P4" s="391" t="s">
        <v>7</v>
      </c>
      <c r="Q4" s="394" t="s">
        <v>6</v>
      </c>
      <c r="R4" s="391" t="s">
        <v>7</v>
      </c>
      <c r="S4" s="292" t="s">
        <v>6</v>
      </c>
      <c r="T4" s="293" t="s">
        <v>7</v>
      </c>
    </row>
    <row r="5" spans="1:20" ht="15.75">
      <c r="A5" s="330">
        <v>1</v>
      </c>
      <c r="B5" s="407" t="s">
        <v>84</v>
      </c>
      <c r="C5" s="407"/>
      <c r="D5" s="407"/>
      <c r="E5" s="344" t="s">
        <v>17</v>
      </c>
      <c r="F5" s="345">
        <v>5000</v>
      </c>
      <c r="G5" s="345"/>
      <c r="H5" s="521">
        <f>G5*F5</f>
        <v>0</v>
      </c>
      <c r="I5" s="520"/>
      <c r="J5" s="521">
        <f>I5*F5</f>
        <v>0</v>
      </c>
      <c r="K5" s="544"/>
      <c r="L5" s="521">
        <f>K5*F5</f>
        <v>0</v>
      </c>
      <c r="M5" s="544"/>
      <c r="N5" s="521">
        <f>M5*F5</f>
        <v>0</v>
      </c>
      <c r="O5" s="544"/>
      <c r="P5" s="521">
        <f>O5*F5</f>
        <v>0</v>
      </c>
      <c r="Q5" s="519"/>
      <c r="R5" s="521">
        <f>F5*Q5</f>
        <v>0</v>
      </c>
      <c r="S5" s="443">
        <f>Q5</f>
        <v>0</v>
      </c>
      <c r="T5" s="444">
        <f>R5</f>
        <v>0</v>
      </c>
    </row>
    <row r="6" spans="1:20" ht="15.75">
      <c r="A6" s="330">
        <v>2</v>
      </c>
      <c r="B6" s="408" t="s">
        <v>204</v>
      </c>
      <c r="C6" s="409"/>
      <c r="D6" s="410"/>
      <c r="E6" s="344" t="s">
        <v>17</v>
      </c>
      <c r="F6" s="346">
        <v>5500</v>
      </c>
      <c r="G6" s="346"/>
      <c r="H6" s="521">
        <f aca="true" t="shared" si="0" ref="H6:H49">G6*F6</f>
        <v>0</v>
      </c>
      <c r="I6" s="522"/>
      <c r="J6" s="521">
        <f aca="true" t="shared" si="1" ref="J6:J49">I6*F6</f>
        <v>0</v>
      </c>
      <c r="K6" s="545"/>
      <c r="L6" s="521">
        <f aca="true" t="shared" si="2" ref="L6:L49">K6*F6</f>
        <v>0</v>
      </c>
      <c r="M6" s="545"/>
      <c r="N6" s="521">
        <f aca="true" t="shared" si="3" ref="N6:N49">M6*F6</f>
        <v>0</v>
      </c>
      <c r="O6" s="545"/>
      <c r="P6" s="521">
        <f aca="true" t="shared" si="4" ref="P6:P49">O6*F6</f>
        <v>0</v>
      </c>
      <c r="Q6" s="522"/>
      <c r="R6" s="521">
        <f aca="true" t="shared" si="5" ref="R6:R49">F6*Q6</f>
        <v>0</v>
      </c>
      <c r="S6" s="443">
        <f>Q6</f>
        <v>0</v>
      </c>
      <c r="T6" s="444">
        <f>F6*S6</f>
        <v>0</v>
      </c>
    </row>
    <row r="7" spans="1:20" ht="15.75">
      <c r="A7" s="330">
        <v>3</v>
      </c>
      <c r="B7" s="408" t="s">
        <v>190</v>
      </c>
      <c r="C7" s="409"/>
      <c r="D7" s="410"/>
      <c r="E7" s="344" t="s">
        <v>17</v>
      </c>
      <c r="F7" s="346">
        <v>4000</v>
      </c>
      <c r="G7" s="346"/>
      <c r="H7" s="521">
        <f t="shared" si="0"/>
        <v>0</v>
      </c>
      <c r="I7" s="522"/>
      <c r="J7" s="521">
        <f t="shared" si="1"/>
        <v>0</v>
      </c>
      <c r="K7" s="545"/>
      <c r="L7" s="521">
        <f t="shared" si="2"/>
        <v>0</v>
      </c>
      <c r="M7" s="545"/>
      <c r="N7" s="521">
        <f t="shared" si="3"/>
        <v>0</v>
      </c>
      <c r="O7" s="545"/>
      <c r="P7" s="521">
        <f t="shared" si="4"/>
        <v>0</v>
      </c>
      <c r="Q7" s="522"/>
      <c r="R7" s="521">
        <f t="shared" si="5"/>
        <v>0</v>
      </c>
      <c r="S7" s="443">
        <f>Q7</f>
        <v>0</v>
      </c>
      <c r="T7" s="444">
        <f>F7*S7</f>
        <v>0</v>
      </c>
    </row>
    <row r="8" spans="1:20" ht="15.75">
      <c r="A8" s="330">
        <v>4</v>
      </c>
      <c r="B8" s="763" t="s">
        <v>215</v>
      </c>
      <c r="C8" s="766"/>
      <c r="D8" s="767"/>
      <c r="E8" s="344" t="s">
        <v>17</v>
      </c>
      <c r="F8" s="346">
        <v>800</v>
      </c>
      <c r="G8" s="346"/>
      <c r="H8" s="521">
        <f t="shared" si="0"/>
        <v>0</v>
      </c>
      <c r="I8" s="522"/>
      <c r="J8" s="521">
        <f t="shared" si="1"/>
        <v>0</v>
      </c>
      <c r="K8" s="545"/>
      <c r="L8" s="521">
        <f t="shared" si="2"/>
        <v>0</v>
      </c>
      <c r="M8" s="545"/>
      <c r="N8" s="521">
        <f t="shared" si="3"/>
        <v>0</v>
      </c>
      <c r="O8" s="545"/>
      <c r="P8" s="521">
        <f t="shared" si="4"/>
        <v>0</v>
      </c>
      <c r="Q8" s="522"/>
      <c r="R8" s="521">
        <f t="shared" si="5"/>
        <v>0</v>
      </c>
      <c r="S8" s="443">
        <f>Q8</f>
        <v>0</v>
      </c>
      <c r="T8" s="444">
        <f>R8</f>
        <v>0</v>
      </c>
    </row>
    <row r="9" spans="1:20" ht="15.75">
      <c r="A9" s="330">
        <v>5</v>
      </c>
      <c r="B9" s="763" t="s">
        <v>289</v>
      </c>
      <c r="C9" s="764"/>
      <c r="D9" s="765"/>
      <c r="E9" s="344" t="s">
        <v>17</v>
      </c>
      <c r="F9" s="346">
        <v>5500</v>
      </c>
      <c r="G9" s="346"/>
      <c r="H9" s="521">
        <f t="shared" si="0"/>
        <v>0</v>
      </c>
      <c r="I9" s="522"/>
      <c r="J9" s="521">
        <f t="shared" si="1"/>
        <v>0</v>
      </c>
      <c r="K9" s="545"/>
      <c r="L9" s="521">
        <f t="shared" si="2"/>
        <v>0</v>
      </c>
      <c r="M9" s="545"/>
      <c r="N9" s="521">
        <f t="shared" si="3"/>
        <v>0</v>
      </c>
      <c r="O9" s="545"/>
      <c r="P9" s="521">
        <f t="shared" si="4"/>
        <v>0</v>
      </c>
      <c r="Q9" s="522"/>
      <c r="R9" s="521">
        <f t="shared" si="5"/>
        <v>0</v>
      </c>
      <c r="S9" s="443">
        <f aca="true" t="shared" si="6" ref="S9:S50">Q9</f>
        <v>0</v>
      </c>
      <c r="T9" s="444">
        <f aca="true" t="shared" si="7" ref="T9:T49">F9*S9</f>
        <v>0</v>
      </c>
    </row>
    <row r="10" spans="1:20" ht="15.75">
      <c r="A10" s="330">
        <v>6</v>
      </c>
      <c r="B10" s="763" t="s">
        <v>290</v>
      </c>
      <c r="C10" s="764"/>
      <c r="D10" s="765"/>
      <c r="E10" s="344" t="s">
        <v>17</v>
      </c>
      <c r="F10" s="346">
        <v>1500</v>
      </c>
      <c r="G10" s="346"/>
      <c r="H10" s="521">
        <f t="shared" si="0"/>
        <v>0</v>
      </c>
      <c r="I10" s="522"/>
      <c r="J10" s="521">
        <f t="shared" si="1"/>
        <v>0</v>
      </c>
      <c r="K10" s="545"/>
      <c r="L10" s="521">
        <f t="shared" si="2"/>
        <v>0</v>
      </c>
      <c r="M10" s="545"/>
      <c r="N10" s="521">
        <f t="shared" si="3"/>
        <v>0</v>
      </c>
      <c r="O10" s="545"/>
      <c r="P10" s="521">
        <f t="shared" si="4"/>
        <v>0</v>
      </c>
      <c r="Q10" s="522"/>
      <c r="R10" s="521">
        <f t="shared" si="5"/>
        <v>0</v>
      </c>
      <c r="S10" s="443">
        <f t="shared" si="6"/>
        <v>0</v>
      </c>
      <c r="T10" s="444">
        <f t="shared" si="7"/>
        <v>0</v>
      </c>
    </row>
    <row r="11" spans="1:20" ht="15.75">
      <c r="A11" s="330">
        <v>7</v>
      </c>
      <c r="B11" s="772" t="s">
        <v>291</v>
      </c>
      <c r="C11" s="773"/>
      <c r="D11" s="774"/>
      <c r="E11" s="344" t="s">
        <v>17</v>
      </c>
      <c r="F11" s="346">
        <v>21000</v>
      </c>
      <c r="G11" s="346"/>
      <c r="H11" s="521">
        <f t="shared" si="0"/>
        <v>0</v>
      </c>
      <c r="I11" s="522"/>
      <c r="J11" s="521">
        <f t="shared" si="1"/>
        <v>0</v>
      </c>
      <c r="K11" s="545"/>
      <c r="L11" s="521">
        <f t="shared" si="2"/>
        <v>0</v>
      </c>
      <c r="M11" s="545"/>
      <c r="N11" s="521">
        <f t="shared" si="3"/>
        <v>0</v>
      </c>
      <c r="O11" s="545"/>
      <c r="P11" s="521">
        <f t="shared" si="4"/>
        <v>0</v>
      </c>
      <c r="Q11" s="522"/>
      <c r="R11" s="521">
        <f t="shared" si="5"/>
        <v>0</v>
      </c>
      <c r="S11" s="443">
        <f t="shared" si="6"/>
        <v>0</v>
      </c>
      <c r="T11" s="444">
        <f t="shared" si="7"/>
        <v>0</v>
      </c>
    </row>
    <row r="12" spans="1:20" ht="15.75">
      <c r="A12" s="330">
        <v>8</v>
      </c>
      <c r="B12" s="763" t="s">
        <v>176</v>
      </c>
      <c r="C12" s="766"/>
      <c r="D12" s="767"/>
      <c r="E12" s="344" t="s">
        <v>17</v>
      </c>
      <c r="F12" s="346">
        <v>650</v>
      </c>
      <c r="G12" s="346"/>
      <c r="H12" s="521">
        <f t="shared" si="0"/>
        <v>0</v>
      </c>
      <c r="I12" s="522"/>
      <c r="J12" s="521">
        <f t="shared" si="1"/>
        <v>0</v>
      </c>
      <c r="K12" s="545"/>
      <c r="L12" s="521">
        <f t="shared" si="2"/>
        <v>0</v>
      </c>
      <c r="M12" s="545"/>
      <c r="N12" s="521">
        <f t="shared" si="3"/>
        <v>0</v>
      </c>
      <c r="O12" s="545"/>
      <c r="P12" s="521">
        <f t="shared" si="4"/>
        <v>0</v>
      </c>
      <c r="Q12" s="522"/>
      <c r="R12" s="521">
        <f t="shared" si="5"/>
        <v>0</v>
      </c>
      <c r="S12" s="443">
        <f t="shared" si="6"/>
        <v>0</v>
      </c>
      <c r="T12" s="444">
        <f t="shared" si="7"/>
        <v>0</v>
      </c>
    </row>
    <row r="13" spans="1:20" ht="15.75">
      <c r="A13" s="330">
        <v>9</v>
      </c>
      <c r="B13" s="763" t="s">
        <v>163</v>
      </c>
      <c r="C13" s="766"/>
      <c r="D13" s="767"/>
      <c r="E13" s="344" t="s">
        <v>17</v>
      </c>
      <c r="F13" s="346">
        <v>500</v>
      </c>
      <c r="G13" s="346"/>
      <c r="H13" s="521">
        <f t="shared" si="0"/>
        <v>0</v>
      </c>
      <c r="I13" s="522"/>
      <c r="J13" s="521">
        <f t="shared" si="1"/>
        <v>0</v>
      </c>
      <c r="K13" s="545"/>
      <c r="L13" s="521">
        <f t="shared" si="2"/>
        <v>0</v>
      </c>
      <c r="M13" s="545"/>
      <c r="N13" s="521">
        <f t="shared" si="3"/>
        <v>0</v>
      </c>
      <c r="O13" s="545"/>
      <c r="P13" s="521">
        <f t="shared" si="4"/>
        <v>0</v>
      </c>
      <c r="Q13" s="522"/>
      <c r="R13" s="521">
        <f t="shared" si="5"/>
        <v>0</v>
      </c>
      <c r="S13" s="443">
        <f t="shared" si="6"/>
        <v>0</v>
      </c>
      <c r="T13" s="444">
        <f t="shared" si="7"/>
        <v>0</v>
      </c>
    </row>
    <row r="14" spans="1:20" ht="15.75">
      <c r="A14" s="330">
        <v>10</v>
      </c>
      <c r="B14" s="763" t="s">
        <v>165</v>
      </c>
      <c r="C14" s="766"/>
      <c r="D14" s="767"/>
      <c r="E14" s="344" t="s">
        <v>17</v>
      </c>
      <c r="F14" s="346">
        <v>250</v>
      </c>
      <c r="G14" s="346"/>
      <c r="H14" s="521">
        <f t="shared" si="0"/>
        <v>0</v>
      </c>
      <c r="I14" s="522"/>
      <c r="J14" s="521">
        <f t="shared" si="1"/>
        <v>0</v>
      </c>
      <c r="K14" s="545"/>
      <c r="L14" s="521">
        <f t="shared" si="2"/>
        <v>0</v>
      </c>
      <c r="M14" s="545"/>
      <c r="N14" s="521">
        <f t="shared" si="3"/>
        <v>0</v>
      </c>
      <c r="O14" s="545"/>
      <c r="P14" s="521">
        <f t="shared" si="4"/>
        <v>0</v>
      </c>
      <c r="Q14" s="522"/>
      <c r="R14" s="521">
        <f t="shared" si="5"/>
        <v>0</v>
      </c>
      <c r="S14" s="443">
        <f t="shared" si="6"/>
        <v>0</v>
      </c>
      <c r="T14" s="444">
        <f t="shared" si="7"/>
        <v>0</v>
      </c>
    </row>
    <row r="15" spans="1:20" ht="15.75">
      <c r="A15" s="330">
        <v>11</v>
      </c>
      <c r="B15" s="763" t="s">
        <v>164</v>
      </c>
      <c r="C15" s="766"/>
      <c r="D15" s="767"/>
      <c r="E15" s="344" t="s">
        <v>17</v>
      </c>
      <c r="F15" s="346">
        <v>150</v>
      </c>
      <c r="G15" s="346"/>
      <c r="H15" s="521">
        <f t="shared" si="0"/>
        <v>0</v>
      </c>
      <c r="I15" s="522"/>
      <c r="J15" s="521">
        <f t="shared" si="1"/>
        <v>0</v>
      </c>
      <c r="K15" s="545"/>
      <c r="L15" s="521">
        <f t="shared" si="2"/>
        <v>0</v>
      </c>
      <c r="M15" s="545"/>
      <c r="N15" s="521">
        <f t="shared" si="3"/>
        <v>0</v>
      </c>
      <c r="O15" s="545"/>
      <c r="P15" s="521">
        <f t="shared" si="4"/>
        <v>0</v>
      </c>
      <c r="Q15" s="522"/>
      <c r="R15" s="521">
        <f t="shared" si="5"/>
        <v>0</v>
      </c>
      <c r="S15" s="443">
        <f t="shared" si="6"/>
        <v>0</v>
      </c>
      <c r="T15" s="444">
        <f t="shared" si="7"/>
        <v>0</v>
      </c>
    </row>
    <row r="16" spans="1:20" ht="15.75">
      <c r="A16" s="330">
        <v>12</v>
      </c>
      <c r="B16" s="768" t="s">
        <v>111</v>
      </c>
      <c r="C16" s="764"/>
      <c r="D16" s="765"/>
      <c r="E16" s="344" t="s">
        <v>17</v>
      </c>
      <c r="F16" s="346">
        <v>1500</v>
      </c>
      <c r="G16" s="346"/>
      <c r="H16" s="521">
        <f t="shared" si="0"/>
        <v>0</v>
      </c>
      <c r="I16" s="522"/>
      <c r="J16" s="521">
        <f t="shared" si="1"/>
        <v>0</v>
      </c>
      <c r="K16" s="545"/>
      <c r="L16" s="521">
        <f t="shared" si="2"/>
        <v>0</v>
      </c>
      <c r="M16" s="545"/>
      <c r="N16" s="521">
        <f t="shared" si="3"/>
        <v>0</v>
      </c>
      <c r="O16" s="545"/>
      <c r="P16" s="521">
        <f t="shared" si="4"/>
        <v>0</v>
      </c>
      <c r="Q16" s="522"/>
      <c r="R16" s="521">
        <f t="shared" si="5"/>
        <v>0</v>
      </c>
      <c r="S16" s="443">
        <f t="shared" si="6"/>
        <v>0</v>
      </c>
      <c r="T16" s="444">
        <f t="shared" si="7"/>
        <v>0</v>
      </c>
    </row>
    <row r="17" spans="1:20" ht="15.75">
      <c r="A17" s="330">
        <v>13</v>
      </c>
      <c r="B17" s="763" t="s">
        <v>205</v>
      </c>
      <c r="C17" s="764"/>
      <c r="D17" s="765"/>
      <c r="E17" s="344" t="s">
        <v>17</v>
      </c>
      <c r="F17" s="346">
        <v>700</v>
      </c>
      <c r="G17" s="346"/>
      <c r="H17" s="521">
        <f t="shared" si="0"/>
        <v>0</v>
      </c>
      <c r="I17" s="522"/>
      <c r="J17" s="521">
        <f t="shared" si="1"/>
        <v>0</v>
      </c>
      <c r="K17" s="545"/>
      <c r="L17" s="521">
        <f t="shared" si="2"/>
        <v>0</v>
      </c>
      <c r="M17" s="545"/>
      <c r="N17" s="521">
        <f t="shared" si="3"/>
        <v>0</v>
      </c>
      <c r="O17" s="545"/>
      <c r="P17" s="521">
        <f t="shared" si="4"/>
        <v>0</v>
      </c>
      <c r="Q17" s="522"/>
      <c r="R17" s="521">
        <f t="shared" si="5"/>
        <v>0</v>
      </c>
      <c r="S17" s="443">
        <f t="shared" si="6"/>
        <v>0</v>
      </c>
      <c r="T17" s="444">
        <f t="shared" si="7"/>
        <v>0</v>
      </c>
    </row>
    <row r="18" spans="1:20" ht="15.75">
      <c r="A18" s="330">
        <v>14</v>
      </c>
      <c r="B18" s="768" t="s">
        <v>100</v>
      </c>
      <c r="C18" s="764"/>
      <c r="D18" s="765"/>
      <c r="E18" s="344" t="s">
        <v>17</v>
      </c>
      <c r="F18" s="346">
        <v>80</v>
      </c>
      <c r="G18" s="500"/>
      <c r="H18" s="521">
        <f t="shared" si="0"/>
        <v>0</v>
      </c>
      <c r="I18" s="523"/>
      <c r="J18" s="521">
        <f t="shared" si="1"/>
        <v>0</v>
      </c>
      <c r="K18" s="545"/>
      <c r="L18" s="521">
        <f t="shared" si="2"/>
        <v>0</v>
      </c>
      <c r="M18" s="545"/>
      <c r="N18" s="521">
        <f t="shared" si="3"/>
        <v>0</v>
      </c>
      <c r="O18" s="545"/>
      <c r="P18" s="521">
        <f t="shared" si="4"/>
        <v>0</v>
      </c>
      <c r="Q18" s="522"/>
      <c r="R18" s="521">
        <f t="shared" si="5"/>
        <v>0</v>
      </c>
      <c r="S18" s="443">
        <f t="shared" si="6"/>
        <v>0</v>
      </c>
      <c r="T18" s="444">
        <f t="shared" si="7"/>
        <v>0</v>
      </c>
    </row>
    <row r="19" spans="1:20" ht="15.75">
      <c r="A19" s="330">
        <v>15</v>
      </c>
      <c r="B19" s="768" t="s">
        <v>101</v>
      </c>
      <c r="C19" s="764"/>
      <c r="D19" s="765"/>
      <c r="E19" s="344" t="s">
        <v>17</v>
      </c>
      <c r="F19" s="346">
        <v>80</v>
      </c>
      <c r="G19" s="500"/>
      <c r="H19" s="521">
        <f t="shared" si="0"/>
        <v>0</v>
      </c>
      <c r="I19" s="523"/>
      <c r="J19" s="521">
        <f t="shared" si="1"/>
        <v>0</v>
      </c>
      <c r="K19" s="545"/>
      <c r="L19" s="521">
        <f t="shared" si="2"/>
        <v>0</v>
      </c>
      <c r="M19" s="545"/>
      <c r="N19" s="521">
        <f t="shared" si="3"/>
        <v>0</v>
      </c>
      <c r="O19" s="545"/>
      <c r="P19" s="521">
        <f t="shared" si="4"/>
        <v>0</v>
      </c>
      <c r="Q19" s="522"/>
      <c r="R19" s="521">
        <f t="shared" si="5"/>
        <v>0</v>
      </c>
      <c r="S19" s="443">
        <f t="shared" si="6"/>
        <v>0</v>
      </c>
      <c r="T19" s="444">
        <f t="shared" si="7"/>
        <v>0</v>
      </c>
    </row>
    <row r="20" spans="1:20" ht="15.75">
      <c r="A20" s="330">
        <v>16</v>
      </c>
      <c r="B20" s="768" t="s">
        <v>102</v>
      </c>
      <c r="C20" s="764"/>
      <c r="D20" s="765"/>
      <c r="E20" s="344" t="s">
        <v>17</v>
      </c>
      <c r="F20" s="346">
        <v>85</v>
      </c>
      <c r="G20" s="500"/>
      <c r="H20" s="521">
        <f t="shared" si="0"/>
        <v>0</v>
      </c>
      <c r="I20" s="523"/>
      <c r="J20" s="521">
        <f t="shared" si="1"/>
        <v>0</v>
      </c>
      <c r="K20" s="545"/>
      <c r="L20" s="521">
        <f t="shared" si="2"/>
        <v>0</v>
      </c>
      <c r="M20" s="545"/>
      <c r="N20" s="521">
        <f t="shared" si="3"/>
        <v>0</v>
      </c>
      <c r="O20" s="545"/>
      <c r="P20" s="521">
        <f t="shared" si="4"/>
        <v>0</v>
      </c>
      <c r="Q20" s="522"/>
      <c r="R20" s="521">
        <f t="shared" si="5"/>
        <v>0</v>
      </c>
      <c r="S20" s="443">
        <f t="shared" si="6"/>
        <v>0</v>
      </c>
      <c r="T20" s="444">
        <f t="shared" si="7"/>
        <v>0</v>
      </c>
    </row>
    <row r="21" spans="1:20" ht="15.75">
      <c r="A21" s="330">
        <v>17</v>
      </c>
      <c r="B21" s="768" t="s">
        <v>103</v>
      </c>
      <c r="C21" s="764"/>
      <c r="D21" s="765"/>
      <c r="E21" s="344" t="s">
        <v>17</v>
      </c>
      <c r="F21" s="346">
        <v>50</v>
      </c>
      <c r="G21" s="500"/>
      <c r="H21" s="521">
        <f t="shared" si="0"/>
        <v>0</v>
      </c>
      <c r="I21" s="523"/>
      <c r="J21" s="521">
        <f t="shared" si="1"/>
        <v>0</v>
      </c>
      <c r="K21" s="545"/>
      <c r="L21" s="521">
        <f t="shared" si="2"/>
        <v>0</v>
      </c>
      <c r="M21" s="545"/>
      <c r="N21" s="521">
        <f t="shared" si="3"/>
        <v>0</v>
      </c>
      <c r="O21" s="545"/>
      <c r="P21" s="521">
        <f t="shared" si="4"/>
        <v>0</v>
      </c>
      <c r="Q21" s="522"/>
      <c r="R21" s="521">
        <f t="shared" si="5"/>
        <v>0</v>
      </c>
      <c r="S21" s="443">
        <f t="shared" si="6"/>
        <v>0</v>
      </c>
      <c r="T21" s="444">
        <f t="shared" si="7"/>
        <v>0</v>
      </c>
    </row>
    <row r="22" spans="1:20" ht="15.75">
      <c r="A22" s="330">
        <v>18</v>
      </c>
      <c r="B22" s="768" t="s">
        <v>104</v>
      </c>
      <c r="C22" s="764"/>
      <c r="D22" s="765"/>
      <c r="E22" s="344" t="s">
        <v>17</v>
      </c>
      <c r="F22" s="346">
        <v>20</v>
      </c>
      <c r="G22" s="500"/>
      <c r="H22" s="521">
        <f t="shared" si="0"/>
        <v>0</v>
      </c>
      <c r="I22" s="523"/>
      <c r="J22" s="521">
        <f t="shared" si="1"/>
        <v>0</v>
      </c>
      <c r="K22" s="545"/>
      <c r="L22" s="521">
        <f t="shared" si="2"/>
        <v>0</v>
      </c>
      <c r="M22" s="545"/>
      <c r="N22" s="521">
        <f t="shared" si="3"/>
        <v>0</v>
      </c>
      <c r="O22" s="545"/>
      <c r="P22" s="521">
        <f t="shared" si="4"/>
        <v>0</v>
      </c>
      <c r="Q22" s="522"/>
      <c r="R22" s="521">
        <f t="shared" si="5"/>
        <v>0</v>
      </c>
      <c r="S22" s="443">
        <f t="shared" si="6"/>
        <v>0</v>
      </c>
      <c r="T22" s="444">
        <f t="shared" si="7"/>
        <v>0</v>
      </c>
    </row>
    <row r="23" spans="1:20" ht="15.75">
      <c r="A23" s="330">
        <v>19</v>
      </c>
      <c r="B23" s="763" t="s">
        <v>105</v>
      </c>
      <c r="C23" s="766"/>
      <c r="D23" s="767"/>
      <c r="E23" s="344" t="s">
        <v>17</v>
      </c>
      <c r="F23" s="346">
        <v>95</v>
      </c>
      <c r="G23" s="500"/>
      <c r="H23" s="521">
        <f t="shared" si="0"/>
        <v>0</v>
      </c>
      <c r="I23" s="523"/>
      <c r="J23" s="521">
        <f t="shared" si="1"/>
        <v>0</v>
      </c>
      <c r="K23" s="545"/>
      <c r="L23" s="521">
        <f t="shared" si="2"/>
        <v>0</v>
      </c>
      <c r="M23" s="545"/>
      <c r="N23" s="521">
        <f t="shared" si="3"/>
        <v>0</v>
      </c>
      <c r="O23" s="545"/>
      <c r="P23" s="521">
        <f t="shared" si="4"/>
        <v>0</v>
      </c>
      <c r="Q23" s="522"/>
      <c r="R23" s="521">
        <f t="shared" si="5"/>
        <v>0</v>
      </c>
      <c r="S23" s="443">
        <f t="shared" si="6"/>
        <v>0</v>
      </c>
      <c r="T23" s="444">
        <f t="shared" si="7"/>
        <v>0</v>
      </c>
    </row>
    <row r="24" spans="1:20" ht="15.75">
      <c r="A24" s="330">
        <v>20</v>
      </c>
      <c r="B24" s="768" t="s">
        <v>107</v>
      </c>
      <c r="C24" s="764"/>
      <c r="D24" s="765"/>
      <c r="E24" s="344" t="s">
        <v>17</v>
      </c>
      <c r="F24" s="346">
        <v>80</v>
      </c>
      <c r="G24" s="500"/>
      <c r="H24" s="521">
        <f t="shared" si="0"/>
        <v>0</v>
      </c>
      <c r="I24" s="523"/>
      <c r="J24" s="521">
        <f t="shared" si="1"/>
        <v>0</v>
      </c>
      <c r="K24" s="545"/>
      <c r="L24" s="521">
        <f t="shared" si="2"/>
        <v>0</v>
      </c>
      <c r="M24" s="545"/>
      <c r="N24" s="521">
        <f t="shared" si="3"/>
        <v>0</v>
      </c>
      <c r="O24" s="545"/>
      <c r="P24" s="521">
        <f t="shared" si="4"/>
        <v>0</v>
      </c>
      <c r="Q24" s="522"/>
      <c r="R24" s="521">
        <f t="shared" si="5"/>
        <v>0</v>
      </c>
      <c r="S24" s="443">
        <f t="shared" si="6"/>
        <v>0</v>
      </c>
      <c r="T24" s="444">
        <f t="shared" si="7"/>
        <v>0</v>
      </c>
    </row>
    <row r="25" spans="1:20" ht="15.75">
      <c r="A25" s="330">
        <v>21</v>
      </c>
      <c r="B25" s="768" t="s">
        <v>108</v>
      </c>
      <c r="C25" s="764"/>
      <c r="D25" s="765"/>
      <c r="E25" s="344" t="s">
        <v>17</v>
      </c>
      <c r="F25" s="346">
        <v>35</v>
      </c>
      <c r="G25" s="500"/>
      <c r="H25" s="521">
        <f t="shared" si="0"/>
        <v>0</v>
      </c>
      <c r="I25" s="523"/>
      <c r="J25" s="521">
        <f t="shared" si="1"/>
        <v>0</v>
      </c>
      <c r="K25" s="545"/>
      <c r="L25" s="521">
        <f t="shared" si="2"/>
        <v>0</v>
      </c>
      <c r="M25" s="545"/>
      <c r="N25" s="521">
        <f t="shared" si="3"/>
        <v>0</v>
      </c>
      <c r="O25" s="545"/>
      <c r="P25" s="521">
        <f t="shared" si="4"/>
        <v>0</v>
      </c>
      <c r="Q25" s="522"/>
      <c r="R25" s="521">
        <f t="shared" si="5"/>
        <v>0</v>
      </c>
      <c r="S25" s="443">
        <f t="shared" si="6"/>
        <v>0</v>
      </c>
      <c r="T25" s="444">
        <f t="shared" si="7"/>
        <v>0</v>
      </c>
    </row>
    <row r="26" spans="1:20" ht="15.75">
      <c r="A26" s="330">
        <v>22</v>
      </c>
      <c r="B26" s="763" t="s">
        <v>166</v>
      </c>
      <c r="C26" s="766"/>
      <c r="D26" s="767"/>
      <c r="E26" s="344" t="s">
        <v>9</v>
      </c>
      <c r="F26" s="346">
        <v>55</v>
      </c>
      <c r="G26" s="500"/>
      <c r="H26" s="521">
        <f t="shared" si="0"/>
        <v>0</v>
      </c>
      <c r="I26" s="523"/>
      <c r="J26" s="521">
        <f t="shared" si="1"/>
        <v>0</v>
      </c>
      <c r="K26" s="545"/>
      <c r="L26" s="521">
        <f t="shared" si="2"/>
        <v>0</v>
      </c>
      <c r="M26" s="545"/>
      <c r="N26" s="521">
        <f t="shared" si="3"/>
        <v>0</v>
      </c>
      <c r="O26" s="545"/>
      <c r="P26" s="521">
        <f t="shared" si="4"/>
        <v>0</v>
      </c>
      <c r="Q26" s="522"/>
      <c r="R26" s="521">
        <f t="shared" si="5"/>
        <v>0</v>
      </c>
      <c r="S26" s="443">
        <f t="shared" si="6"/>
        <v>0</v>
      </c>
      <c r="T26" s="444">
        <f t="shared" si="7"/>
        <v>0</v>
      </c>
    </row>
    <row r="27" spans="1:20" ht="15.75">
      <c r="A27" s="330">
        <v>23</v>
      </c>
      <c r="B27" s="768" t="s">
        <v>106</v>
      </c>
      <c r="C27" s="764"/>
      <c r="D27" s="765"/>
      <c r="E27" s="344" t="s">
        <v>9</v>
      </c>
      <c r="F27" s="346">
        <v>230</v>
      </c>
      <c r="G27" s="500"/>
      <c r="H27" s="521">
        <f t="shared" si="0"/>
        <v>0</v>
      </c>
      <c r="I27" s="523"/>
      <c r="J27" s="521">
        <f t="shared" si="1"/>
        <v>0</v>
      </c>
      <c r="K27" s="545"/>
      <c r="L27" s="521">
        <f t="shared" si="2"/>
        <v>0</v>
      </c>
      <c r="M27" s="545"/>
      <c r="N27" s="521">
        <f t="shared" si="3"/>
        <v>0</v>
      </c>
      <c r="O27" s="545"/>
      <c r="P27" s="521">
        <f t="shared" si="4"/>
        <v>0</v>
      </c>
      <c r="Q27" s="522"/>
      <c r="R27" s="521">
        <f t="shared" si="5"/>
        <v>0</v>
      </c>
      <c r="S27" s="443">
        <f t="shared" si="6"/>
        <v>0</v>
      </c>
      <c r="T27" s="444">
        <f t="shared" si="7"/>
        <v>0</v>
      </c>
    </row>
    <row r="28" spans="1:20" ht="15.75">
      <c r="A28" s="330">
        <v>24</v>
      </c>
      <c r="B28" s="763" t="s">
        <v>145</v>
      </c>
      <c r="C28" s="766"/>
      <c r="D28" s="767"/>
      <c r="E28" s="344" t="s">
        <v>9</v>
      </c>
      <c r="F28" s="346">
        <v>80</v>
      </c>
      <c r="G28" s="500"/>
      <c r="H28" s="521">
        <f t="shared" si="0"/>
        <v>0</v>
      </c>
      <c r="I28" s="523"/>
      <c r="J28" s="521">
        <f t="shared" si="1"/>
        <v>0</v>
      </c>
      <c r="K28" s="545"/>
      <c r="L28" s="521">
        <f t="shared" si="2"/>
        <v>0</v>
      </c>
      <c r="M28" s="545"/>
      <c r="N28" s="521">
        <f t="shared" si="3"/>
        <v>0</v>
      </c>
      <c r="O28" s="545"/>
      <c r="P28" s="521">
        <f t="shared" si="4"/>
        <v>0</v>
      </c>
      <c r="Q28" s="522"/>
      <c r="R28" s="521">
        <f t="shared" si="5"/>
        <v>0</v>
      </c>
      <c r="S28" s="443">
        <f t="shared" si="6"/>
        <v>0</v>
      </c>
      <c r="T28" s="444">
        <f t="shared" si="7"/>
        <v>0</v>
      </c>
    </row>
    <row r="29" spans="1:20" ht="15.75">
      <c r="A29" s="330">
        <v>25</v>
      </c>
      <c r="B29" s="763" t="s">
        <v>167</v>
      </c>
      <c r="C29" s="766"/>
      <c r="D29" s="767"/>
      <c r="E29" s="344" t="s">
        <v>42</v>
      </c>
      <c r="F29" s="346">
        <v>80</v>
      </c>
      <c r="G29" s="500"/>
      <c r="H29" s="521">
        <f t="shared" si="0"/>
        <v>0</v>
      </c>
      <c r="I29" s="523"/>
      <c r="J29" s="521">
        <f t="shared" si="1"/>
        <v>0</v>
      </c>
      <c r="K29" s="545"/>
      <c r="L29" s="521">
        <f t="shared" si="2"/>
        <v>0</v>
      </c>
      <c r="M29" s="545"/>
      <c r="N29" s="521">
        <f t="shared" si="3"/>
        <v>0</v>
      </c>
      <c r="O29" s="545"/>
      <c r="P29" s="521">
        <f t="shared" si="4"/>
        <v>0</v>
      </c>
      <c r="Q29" s="522"/>
      <c r="R29" s="521">
        <f t="shared" si="5"/>
        <v>0</v>
      </c>
      <c r="S29" s="443">
        <f t="shared" si="6"/>
        <v>0</v>
      </c>
      <c r="T29" s="444">
        <f t="shared" si="7"/>
        <v>0</v>
      </c>
    </row>
    <row r="30" spans="1:20" ht="15.75">
      <c r="A30" s="330">
        <v>26</v>
      </c>
      <c r="B30" s="763" t="s">
        <v>168</v>
      </c>
      <c r="C30" s="766"/>
      <c r="D30" s="767"/>
      <c r="E30" s="344" t="s">
        <v>42</v>
      </c>
      <c r="F30" s="346">
        <v>100</v>
      </c>
      <c r="G30" s="500"/>
      <c r="H30" s="521">
        <f t="shared" si="0"/>
        <v>0</v>
      </c>
      <c r="I30" s="523"/>
      <c r="J30" s="521">
        <f t="shared" si="1"/>
        <v>0</v>
      </c>
      <c r="K30" s="545"/>
      <c r="L30" s="521">
        <f t="shared" si="2"/>
        <v>0</v>
      </c>
      <c r="M30" s="545"/>
      <c r="N30" s="521">
        <f t="shared" si="3"/>
        <v>0</v>
      </c>
      <c r="O30" s="545"/>
      <c r="P30" s="521">
        <f t="shared" si="4"/>
        <v>0</v>
      </c>
      <c r="Q30" s="522"/>
      <c r="R30" s="521">
        <f t="shared" si="5"/>
        <v>0</v>
      </c>
      <c r="S30" s="443">
        <f t="shared" si="6"/>
        <v>0</v>
      </c>
      <c r="T30" s="444">
        <f t="shared" si="7"/>
        <v>0</v>
      </c>
    </row>
    <row r="31" spans="1:20" ht="15.75">
      <c r="A31" s="330">
        <v>27</v>
      </c>
      <c r="B31" s="763" t="s">
        <v>254</v>
      </c>
      <c r="C31" s="766"/>
      <c r="D31" s="767"/>
      <c r="E31" s="344" t="s">
        <v>17</v>
      </c>
      <c r="F31" s="346">
        <v>1000</v>
      </c>
      <c r="G31" s="500"/>
      <c r="H31" s="521">
        <f t="shared" si="0"/>
        <v>0</v>
      </c>
      <c r="I31" s="523"/>
      <c r="J31" s="521">
        <f t="shared" si="1"/>
        <v>0</v>
      </c>
      <c r="K31" s="545"/>
      <c r="L31" s="521">
        <f t="shared" si="2"/>
        <v>0</v>
      </c>
      <c r="M31" s="545"/>
      <c r="N31" s="521">
        <f t="shared" si="3"/>
        <v>0</v>
      </c>
      <c r="O31" s="545"/>
      <c r="P31" s="521">
        <f t="shared" si="4"/>
        <v>0</v>
      </c>
      <c r="Q31" s="522"/>
      <c r="R31" s="521">
        <f t="shared" si="5"/>
        <v>0</v>
      </c>
      <c r="S31" s="443">
        <f t="shared" si="6"/>
        <v>0</v>
      </c>
      <c r="T31" s="444">
        <f t="shared" si="7"/>
        <v>0</v>
      </c>
    </row>
    <row r="32" spans="1:20" ht="15.75">
      <c r="A32" s="330">
        <v>28</v>
      </c>
      <c r="B32" s="763" t="s">
        <v>255</v>
      </c>
      <c r="C32" s="766"/>
      <c r="D32" s="767"/>
      <c r="E32" s="344" t="s">
        <v>17</v>
      </c>
      <c r="F32" s="346">
        <v>650</v>
      </c>
      <c r="G32" s="500"/>
      <c r="H32" s="521">
        <f t="shared" si="0"/>
        <v>0</v>
      </c>
      <c r="I32" s="523"/>
      <c r="J32" s="521">
        <f t="shared" si="1"/>
        <v>0</v>
      </c>
      <c r="K32" s="545"/>
      <c r="L32" s="521">
        <f t="shared" si="2"/>
        <v>0</v>
      </c>
      <c r="M32" s="545"/>
      <c r="N32" s="521">
        <f t="shared" si="3"/>
        <v>0</v>
      </c>
      <c r="O32" s="545"/>
      <c r="P32" s="521">
        <f t="shared" si="4"/>
        <v>0</v>
      </c>
      <c r="Q32" s="522"/>
      <c r="R32" s="521">
        <f t="shared" si="5"/>
        <v>0</v>
      </c>
      <c r="S32" s="443">
        <f t="shared" si="6"/>
        <v>0</v>
      </c>
      <c r="T32" s="444">
        <f t="shared" si="7"/>
        <v>0</v>
      </c>
    </row>
    <row r="33" spans="1:20" ht="15.75">
      <c r="A33" s="330">
        <v>29</v>
      </c>
      <c r="B33" s="768" t="s">
        <v>177</v>
      </c>
      <c r="C33" s="764"/>
      <c r="D33" s="765"/>
      <c r="E33" s="344" t="s">
        <v>17</v>
      </c>
      <c r="F33" s="346">
        <v>25</v>
      </c>
      <c r="G33" s="500"/>
      <c r="H33" s="521">
        <f t="shared" si="0"/>
        <v>0</v>
      </c>
      <c r="I33" s="523"/>
      <c r="J33" s="521">
        <f t="shared" si="1"/>
        <v>0</v>
      </c>
      <c r="K33" s="545"/>
      <c r="L33" s="521">
        <f t="shared" si="2"/>
        <v>0</v>
      </c>
      <c r="M33" s="545"/>
      <c r="N33" s="521">
        <f t="shared" si="3"/>
        <v>0</v>
      </c>
      <c r="O33" s="545"/>
      <c r="P33" s="521">
        <f t="shared" si="4"/>
        <v>0</v>
      </c>
      <c r="Q33" s="522"/>
      <c r="R33" s="521">
        <f t="shared" si="5"/>
        <v>0</v>
      </c>
      <c r="S33" s="443">
        <f t="shared" si="6"/>
        <v>0</v>
      </c>
      <c r="T33" s="444">
        <f t="shared" si="7"/>
        <v>0</v>
      </c>
    </row>
    <row r="34" spans="1:20" ht="15.75">
      <c r="A34" s="330">
        <v>30</v>
      </c>
      <c r="B34" s="763" t="s">
        <v>292</v>
      </c>
      <c r="C34" s="764"/>
      <c r="D34" s="765"/>
      <c r="E34" s="344" t="s">
        <v>17</v>
      </c>
      <c r="F34" s="345">
        <v>250</v>
      </c>
      <c r="G34" s="345"/>
      <c r="H34" s="521">
        <f t="shared" si="0"/>
        <v>0</v>
      </c>
      <c r="I34" s="520"/>
      <c r="J34" s="521">
        <f t="shared" si="1"/>
        <v>0</v>
      </c>
      <c r="K34" s="544"/>
      <c r="L34" s="521">
        <f t="shared" si="2"/>
        <v>0</v>
      </c>
      <c r="M34" s="544"/>
      <c r="N34" s="521">
        <f t="shared" si="3"/>
        <v>0</v>
      </c>
      <c r="O34" s="544"/>
      <c r="P34" s="521">
        <f t="shared" si="4"/>
        <v>0</v>
      </c>
      <c r="Q34" s="522"/>
      <c r="R34" s="521">
        <f t="shared" si="5"/>
        <v>0</v>
      </c>
      <c r="S34" s="443">
        <f t="shared" si="6"/>
        <v>0</v>
      </c>
      <c r="T34" s="444">
        <f t="shared" si="7"/>
        <v>0</v>
      </c>
    </row>
    <row r="35" spans="1:20" ht="15.75">
      <c r="A35" s="330">
        <v>31</v>
      </c>
      <c r="B35" s="763" t="s">
        <v>206</v>
      </c>
      <c r="C35" s="766"/>
      <c r="D35" s="767"/>
      <c r="E35" s="344" t="s">
        <v>17</v>
      </c>
      <c r="F35" s="346">
        <v>700</v>
      </c>
      <c r="G35" s="500"/>
      <c r="H35" s="521">
        <f t="shared" si="0"/>
        <v>0</v>
      </c>
      <c r="I35" s="523"/>
      <c r="J35" s="521">
        <f t="shared" si="1"/>
        <v>0</v>
      </c>
      <c r="K35" s="545"/>
      <c r="L35" s="521">
        <f t="shared" si="2"/>
        <v>0</v>
      </c>
      <c r="M35" s="545"/>
      <c r="N35" s="521">
        <f t="shared" si="3"/>
        <v>0</v>
      </c>
      <c r="O35" s="545"/>
      <c r="P35" s="521">
        <f t="shared" si="4"/>
        <v>0</v>
      </c>
      <c r="Q35" s="522"/>
      <c r="R35" s="521">
        <f t="shared" si="5"/>
        <v>0</v>
      </c>
      <c r="S35" s="443">
        <f t="shared" si="6"/>
        <v>0</v>
      </c>
      <c r="T35" s="444">
        <f t="shared" si="7"/>
        <v>0</v>
      </c>
    </row>
    <row r="36" spans="1:20" ht="15.75">
      <c r="A36" s="330">
        <v>32</v>
      </c>
      <c r="B36" s="768" t="s">
        <v>293</v>
      </c>
      <c r="C36" s="764"/>
      <c r="D36" s="765"/>
      <c r="E36" s="344" t="s">
        <v>17</v>
      </c>
      <c r="F36" s="346">
        <v>10</v>
      </c>
      <c r="G36" s="500"/>
      <c r="H36" s="521">
        <f t="shared" si="0"/>
        <v>0</v>
      </c>
      <c r="I36" s="523"/>
      <c r="J36" s="521">
        <f t="shared" si="1"/>
        <v>0</v>
      </c>
      <c r="K36" s="545"/>
      <c r="L36" s="521">
        <f t="shared" si="2"/>
        <v>0</v>
      </c>
      <c r="M36" s="545"/>
      <c r="N36" s="521">
        <f t="shared" si="3"/>
        <v>0</v>
      </c>
      <c r="O36" s="545"/>
      <c r="P36" s="521">
        <f t="shared" si="4"/>
        <v>0</v>
      </c>
      <c r="Q36" s="522"/>
      <c r="R36" s="521">
        <f t="shared" si="5"/>
        <v>0</v>
      </c>
      <c r="S36" s="443">
        <f t="shared" si="6"/>
        <v>0</v>
      </c>
      <c r="T36" s="444">
        <f t="shared" si="7"/>
        <v>0</v>
      </c>
    </row>
    <row r="37" spans="1:20" ht="15.75">
      <c r="A37" s="330">
        <v>33</v>
      </c>
      <c r="B37" s="768" t="s">
        <v>294</v>
      </c>
      <c r="C37" s="764"/>
      <c r="D37" s="765"/>
      <c r="E37" s="344" t="s">
        <v>17</v>
      </c>
      <c r="F37" s="346">
        <v>150</v>
      </c>
      <c r="G37" s="500"/>
      <c r="H37" s="521">
        <f t="shared" si="0"/>
        <v>0</v>
      </c>
      <c r="I37" s="523"/>
      <c r="J37" s="521">
        <f t="shared" si="1"/>
        <v>0</v>
      </c>
      <c r="K37" s="545"/>
      <c r="L37" s="521">
        <f t="shared" si="2"/>
        <v>0</v>
      </c>
      <c r="M37" s="545"/>
      <c r="N37" s="521">
        <f t="shared" si="3"/>
        <v>0</v>
      </c>
      <c r="O37" s="545"/>
      <c r="P37" s="521">
        <f t="shared" si="4"/>
        <v>0</v>
      </c>
      <c r="Q37" s="522"/>
      <c r="R37" s="521">
        <f t="shared" si="5"/>
        <v>0</v>
      </c>
      <c r="S37" s="443">
        <f t="shared" si="6"/>
        <v>0</v>
      </c>
      <c r="T37" s="444">
        <f t="shared" si="7"/>
        <v>0</v>
      </c>
    </row>
    <row r="38" spans="1:20" ht="15.75">
      <c r="A38" s="330">
        <v>34</v>
      </c>
      <c r="B38" s="769" t="s">
        <v>295</v>
      </c>
      <c r="C38" s="770"/>
      <c r="D38" s="771"/>
      <c r="E38" s="344" t="s">
        <v>17</v>
      </c>
      <c r="F38" s="346">
        <v>150</v>
      </c>
      <c r="G38" s="500"/>
      <c r="H38" s="521">
        <f t="shared" si="0"/>
        <v>0</v>
      </c>
      <c r="I38" s="523"/>
      <c r="J38" s="521">
        <f t="shared" si="1"/>
        <v>0</v>
      </c>
      <c r="K38" s="545"/>
      <c r="L38" s="521">
        <f t="shared" si="2"/>
        <v>0</v>
      </c>
      <c r="M38" s="545"/>
      <c r="N38" s="521">
        <f t="shared" si="3"/>
        <v>0</v>
      </c>
      <c r="O38" s="545"/>
      <c r="P38" s="521">
        <f t="shared" si="4"/>
        <v>0</v>
      </c>
      <c r="Q38" s="522"/>
      <c r="R38" s="521">
        <f t="shared" si="5"/>
        <v>0</v>
      </c>
      <c r="S38" s="443">
        <f t="shared" si="6"/>
        <v>0</v>
      </c>
      <c r="T38" s="444">
        <f t="shared" si="7"/>
        <v>0</v>
      </c>
    </row>
    <row r="39" spans="1:20" ht="15.75">
      <c r="A39" s="330">
        <v>35</v>
      </c>
      <c r="B39" s="763" t="s">
        <v>296</v>
      </c>
      <c r="C39" s="766"/>
      <c r="D39" s="767"/>
      <c r="E39" s="344" t="s">
        <v>17</v>
      </c>
      <c r="F39" s="346">
        <v>670</v>
      </c>
      <c r="G39" s="500"/>
      <c r="H39" s="521">
        <f t="shared" si="0"/>
        <v>0</v>
      </c>
      <c r="I39" s="523"/>
      <c r="J39" s="521">
        <f t="shared" si="1"/>
        <v>0</v>
      </c>
      <c r="K39" s="545"/>
      <c r="L39" s="521">
        <f t="shared" si="2"/>
        <v>0</v>
      </c>
      <c r="M39" s="545"/>
      <c r="N39" s="521">
        <f t="shared" si="3"/>
        <v>0</v>
      </c>
      <c r="O39" s="545"/>
      <c r="P39" s="521">
        <f t="shared" si="4"/>
        <v>0</v>
      </c>
      <c r="Q39" s="522"/>
      <c r="R39" s="521">
        <f t="shared" si="5"/>
        <v>0</v>
      </c>
      <c r="S39" s="443">
        <f t="shared" si="6"/>
        <v>0</v>
      </c>
      <c r="T39" s="444">
        <f t="shared" si="7"/>
        <v>0</v>
      </c>
    </row>
    <row r="40" spans="1:20" ht="15.75">
      <c r="A40" s="330">
        <v>36</v>
      </c>
      <c r="B40" s="768" t="s">
        <v>336</v>
      </c>
      <c r="C40" s="764"/>
      <c r="D40" s="765"/>
      <c r="E40" s="344" t="s">
        <v>17</v>
      </c>
      <c r="F40" s="346">
        <v>1000</v>
      </c>
      <c r="G40" s="500"/>
      <c r="H40" s="521">
        <f t="shared" si="0"/>
        <v>0</v>
      </c>
      <c r="I40" s="523"/>
      <c r="J40" s="521">
        <f t="shared" si="1"/>
        <v>0</v>
      </c>
      <c r="K40" s="545"/>
      <c r="L40" s="521">
        <f t="shared" si="2"/>
        <v>0</v>
      </c>
      <c r="M40" s="545"/>
      <c r="N40" s="521">
        <f t="shared" si="3"/>
        <v>0</v>
      </c>
      <c r="O40" s="545"/>
      <c r="P40" s="521">
        <f t="shared" si="4"/>
        <v>0</v>
      </c>
      <c r="Q40" s="522"/>
      <c r="R40" s="521">
        <f t="shared" si="5"/>
        <v>0</v>
      </c>
      <c r="S40" s="443">
        <f t="shared" si="6"/>
        <v>0</v>
      </c>
      <c r="T40" s="444">
        <f t="shared" si="7"/>
        <v>0</v>
      </c>
    </row>
    <row r="41" spans="1:20" ht="15.75">
      <c r="A41" s="330">
        <v>37</v>
      </c>
      <c r="B41" s="763" t="s">
        <v>144</v>
      </c>
      <c r="C41" s="766"/>
      <c r="D41" s="767"/>
      <c r="E41" s="344" t="s">
        <v>9</v>
      </c>
      <c r="F41" s="346">
        <v>90</v>
      </c>
      <c r="G41" s="500"/>
      <c r="H41" s="521">
        <f t="shared" si="0"/>
        <v>0</v>
      </c>
      <c r="I41" s="523"/>
      <c r="J41" s="521">
        <f t="shared" si="1"/>
        <v>0</v>
      </c>
      <c r="K41" s="545"/>
      <c r="L41" s="521">
        <f t="shared" si="2"/>
        <v>0</v>
      </c>
      <c r="M41" s="545"/>
      <c r="N41" s="521">
        <f t="shared" si="3"/>
        <v>0</v>
      </c>
      <c r="O41" s="545"/>
      <c r="P41" s="521">
        <f t="shared" si="4"/>
        <v>0</v>
      </c>
      <c r="Q41" s="522"/>
      <c r="R41" s="521">
        <f t="shared" si="5"/>
        <v>0</v>
      </c>
      <c r="S41" s="443">
        <f t="shared" si="6"/>
        <v>0</v>
      </c>
      <c r="T41" s="444">
        <f t="shared" si="7"/>
        <v>0</v>
      </c>
    </row>
    <row r="42" spans="1:20" ht="15.75">
      <c r="A42" s="330">
        <v>38</v>
      </c>
      <c r="B42" s="768" t="s">
        <v>109</v>
      </c>
      <c r="C42" s="764"/>
      <c r="D42" s="765"/>
      <c r="E42" s="344" t="s">
        <v>9</v>
      </c>
      <c r="F42" s="346">
        <v>100</v>
      </c>
      <c r="G42" s="500"/>
      <c r="H42" s="521">
        <f t="shared" si="0"/>
        <v>0</v>
      </c>
      <c r="I42" s="523"/>
      <c r="J42" s="521">
        <f t="shared" si="1"/>
        <v>0</v>
      </c>
      <c r="K42" s="545"/>
      <c r="L42" s="521">
        <f t="shared" si="2"/>
        <v>0</v>
      </c>
      <c r="M42" s="545"/>
      <c r="N42" s="521">
        <f t="shared" si="3"/>
        <v>0</v>
      </c>
      <c r="O42" s="545"/>
      <c r="P42" s="521">
        <f t="shared" si="4"/>
        <v>0</v>
      </c>
      <c r="Q42" s="522"/>
      <c r="R42" s="521">
        <f t="shared" si="5"/>
        <v>0</v>
      </c>
      <c r="S42" s="443">
        <f t="shared" si="6"/>
        <v>0</v>
      </c>
      <c r="T42" s="444">
        <f t="shared" si="7"/>
        <v>0</v>
      </c>
    </row>
    <row r="43" spans="1:20" ht="15.75">
      <c r="A43" s="330">
        <v>39</v>
      </c>
      <c r="B43" s="763" t="s">
        <v>193</v>
      </c>
      <c r="C43" s="764"/>
      <c r="D43" s="765"/>
      <c r="E43" s="344" t="s">
        <v>17</v>
      </c>
      <c r="F43" s="346">
        <v>3800</v>
      </c>
      <c r="G43" s="500"/>
      <c r="H43" s="521">
        <f t="shared" si="0"/>
        <v>0</v>
      </c>
      <c r="I43" s="523"/>
      <c r="J43" s="521">
        <f t="shared" si="1"/>
        <v>0</v>
      </c>
      <c r="K43" s="545"/>
      <c r="L43" s="521">
        <f t="shared" si="2"/>
        <v>0</v>
      </c>
      <c r="M43" s="545"/>
      <c r="N43" s="521">
        <f t="shared" si="3"/>
        <v>0</v>
      </c>
      <c r="O43" s="545"/>
      <c r="P43" s="521">
        <f t="shared" si="4"/>
        <v>0</v>
      </c>
      <c r="Q43" s="522"/>
      <c r="R43" s="521">
        <f t="shared" si="5"/>
        <v>0</v>
      </c>
      <c r="S43" s="443">
        <f t="shared" si="6"/>
        <v>0</v>
      </c>
      <c r="T43" s="444">
        <f t="shared" si="7"/>
        <v>0</v>
      </c>
    </row>
    <row r="44" spans="1:20" ht="15.75">
      <c r="A44" s="330">
        <v>40</v>
      </c>
      <c r="B44" s="763"/>
      <c r="C44" s="766"/>
      <c r="D44" s="767"/>
      <c r="E44" s="344" t="s">
        <v>9</v>
      </c>
      <c r="F44" s="346"/>
      <c r="G44" s="501"/>
      <c r="H44" s="521">
        <f t="shared" si="0"/>
        <v>0</v>
      </c>
      <c r="I44" s="524"/>
      <c r="J44" s="521">
        <f t="shared" si="1"/>
        <v>0</v>
      </c>
      <c r="K44" s="546"/>
      <c r="L44" s="521">
        <f t="shared" si="2"/>
        <v>0</v>
      </c>
      <c r="M44" s="546"/>
      <c r="N44" s="521">
        <f t="shared" si="3"/>
        <v>0</v>
      </c>
      <c r="O44" s="546"/>
      <c r="P44" s="521">
        <f t="shared" si="4"/>
        <v>0</v>
      </c>
      <c r="Q44" s="525"/>
      <c r="R44" s="521">
        <f t="shared" si="5"/>
        <v>0</v>
      </c>
      <c r="S44" s="443">
        <f t="shared" si="6"/>
        <v>0</v>
      </c>
      <c r="T44" s="444">
        <f t="shared" si="7"/>
        <v>0</v>
      </c>
    </row>
    <row r="45" spans="1:20" ht="15.75">
      <c r="A45" s="330">
        <v>41</v>
      </c>
      <c r="B45" s="406" t="s">
        <v>110</v>
      </c>
      <c r="C45" s="407"/>
      <c r="D45" s="407"/>
      <c r="E45" s="344" t="s">
        <v>9</v>
      </c>
      <c r="F45" s="346">
        <v>185</v>
      </c>
      <c r="G45" s="500"/>
      <c r="H45" s="521">
        <f t="shared" si="0"/>
        <v>0</v>
      </c>
      <c r="I45" s="523"/>
      <c r="J45" s="521">
        <f t="shared" si="1"/>
        <v>0</v>
      </c>
      <c r="K45" s="545"/>
      <c r="L45" s="521">
        <f t="shared" si="2"/>
        <v>0</v>
      </c>
      <c r="M45" s="545"/>
      <c r="N45" s="521">
        <f t="shared" si="3"/>
        <v>0</v>
      </c>
      <c r="O45" s="545"/>
      <c r="P45" s="521">
        <f t="shared" si="4"/>
        <v>0</v>
      </c>
      <c r="Q45" s="522"/>
      <c r="R45" s="521">
        <f t="shared" si="5"/>
        <v>0</v>
      </c>
      <c r="S45" s="443">
        <f t="shared" si="6"/>
        <v>0</v>
      </c>
      <c r="T45" s="444">
        <f t="shared" si="7"/>
        <v>0</v>
      </c>
    </row>
    <row r="46" spans="1:20" ht="15.75">
      <c r="A46" s="330">
        <v>42</v>
      </c>
      <c r="B46" s="763" t="s">
        <v>178</v>
      </c>
      <c r="C46" s="766"/>
      <c r="D46" s="767"/>
      <c r="E46" s="344" t="s">
        <v>9</v>
      </c>
      <c r="F46" s="349">
        <v>80</v>
      </c>
      <c r="G46" s="349"/>
      <c r="H46" s="521">
        <f t="shared" si="0"/>
        <v>0</v>
      </c>
      <c r="I46" s="526"/>
      <c r="J46" s="521">
        <f t="shared" si="1"/>
        <v>0</v>
      </c>
      <c r="K46" s="547"/>
      <c r="L46" s="521">
        <f t="shared" si="2"/>
        <v>0</v>
      </c>
      <c r="M46" s="547"/>
      <c r="N46" s="521">
        <f t="shared" si="3"/>
        <v>0</v>
      </c>
      <c r="O46" s="547"/>
      <c r="P46" s="521">
        <f t="shared" si="4"/>
        <v>0</v>
      </c>
      <c r="Q46" s="527"/>
      <c r="R46" s="521">
        <f t="shared" si="5"/>
        <v>0</v>
      </c>
      <c r="S46" s="443">
        <f t="shared" si="6"/>
        <v>0</v>
      </c>
      <c r="T46" s="444">
        <f t="shared" si="7"/>
        <v>0</v>
      </c>
    </row>
    <row r="47" spans="1:20" ht="15.75">
      <c r="A47" s="330">
        <v>43</v>
      </c>
      <c r="B47" s="763" t="s">
        <v>259</v>
      </c>
      <c r="C47" s="766"/>
      <c r="D47" s="767"/>
      <c r="E47" s="350" t="s">
        <v>9</v>
      </c>
      <c r="F47" s="350">
        <v>200</v>
      </c>
      <c r="G47" s="502"/>
      <c r="H47" s="521">
        <f t="shared" si="0"/>
        <v>0</v>
      </c>
      <c r="I47" s="528"/>
      <c r="J47" s="521">
        <f t="shared" si="1"/>
        <v>0</v>
      </c>
      <c r="K47" s="548"/>
      <c r="L47" s="521">
        <f t="shared" si="2"/>
        <v>0</v>
      </c>
      <c r="M47" s="548"/>
      <c r="N47" s="521">
        <f t="shared" si="3"/>
        <v>0</v>
      </c>
      <c r="O47" s="548"/>
      <c r="P47" s="521">
        <f t="shared" si="4"/>
        <v>0</v>
      </c>
      <c r="Q47" s="529"/>
      <c r="R47" s="521">
        <f t="shared" si="5"/>
        <v>0</v>
      </c>
      <c r="S47" s="443">
        <f t="shared" si="6"/>
        <v>0</v>
      </c>
      <c r="T47" s="444">
        <f t="shared" si="7"/>
        <v>0</v>
      </c>
    </row>
    <row r="48" spans="1:20" ht="15.75">
      <c r="A48" s="330">
        <v>44</v>
      </c>
      <c r="B48" s="763" t="s">
        <v>179</v>
      </c>
      <c r="C48" s="766"/>
      <c r="D48" s="767"/>
      <c r="E48" s="344" t="s">
        <v>9</v>
      </c>
      <c r="F48" s="346">
        <v>120</v>
      </c>
      <c r="G48" s="500"/>
      <c r="H48" s="521">
        <f t="shared" si="0"/>
        <v>0</v>
      </c>
      <c r="I48" s="523"/>
      <c r="J48" s="521">
        <f t="shared" si="1"/>
        <v>0</v>
      </c>
      <c r="K48" s="545"/>
      <c r="L48" s="521">
        <f t="shared" si="2"/>
        <v>0</v>
      </c>
      <c r="M48" s="545"/>
      <c r="N48" s="521">
        <f t="shared" si="3"/>
        <v>0</v>
      </c>
      <c r="O48" s="545"/>
      <c r="P48" s="521">
        <f t="shared" si="4"/>
        <v>0</v>
      </c>
      <c r="Q48" s="529"/>
      <c r="R48" s="521">
        <f t="shared" si="5"/>
        <v>0</v>
      </c>
      <c r="S48" s="443">
        <f t="shared" si="6"/>
        <v>0</v>
      </c>
      <c r="T48" s="444">
        <f t="shared" si="7"/>
        <v>0</v>
      </c>
    </row>
    <row r="49" spans="1:20" ht="15.75">
      <c r="A49" s="330">
        <v>45</v>
      </c>
      <c r="B49" s="763" t="s">
        <v>180</v>
      </c>
      <c r="C49" s="764"/>
      <c r="D49" s="765"/>
      <c r="E49" s="344" t="s">
        <v>9</v>
      </c>
      <c r="F49" s="346">
        <v>150</v>
      </c>
      <c r="G49" s="501"/>
      <c r="H49" s="521">
        <f t="shared" si="0"/>
        <v>0</v>
      </c>
      <c r="I49" s="524"/>
      <c r="J49" s="521">
        <f t="shared" si="1"/>
        <v>0</v>
      </c>
      <c r="K49" s="546"/>
      <c r="L49" s="521">
        <f t="shared" si="2"/>
        <v>0</v>
      </c>
      <c r="M49" s="546"/>
      <c r="N49" s="521">
        <f t="shared" si="3"/>
        <v>0</v>
      </c>
      <c r="O49" s="546"/>
      <c r="P49" s="521">
        <f t="shared" si="4"/>
        <v>0</v>
      </c>
      <c r="Q49" s="530"/>
      <c r="R49" s="521">
        <f t="shared" si="5"/>
        <v>0</v>
      </c>
      <c r="S49" s="443">
        <f t="shared" si="6"/>
        <v>0</v>
      </c>
      <c r="T49" s="444">
        <f t="shared" si="7"/>
        <v>0</v>
      </c>
    </row>
    <row r="50" spans="1:20" ht="15.75">
      <c r="A50" s="330">
        <v>46</v>
      </c>
      <c r="B50" s="785" t="s">
        <v>171</v>
      </c>
      <c r="C50" s="786"/>
      <c r="D50" s="787"/>
      <c r="E50" s="509"/>
      <c r="F50" s="509"/>
      <c r="G50" s="510"/>
      <c r="H50" s="541">
        <f>SUM(H5:H49)</f>
        <v>0</v>
      </c>
      <c r="I50" s="531"/>
      <c r="J50" s="541">
        <f>SUM(J5:J49)</f>
        <v>0</v>
      </c>
      <c r="K50" s="549"/>
      <c r="L50" s="541">
        <f>SUM(L5:L49)</f>
        <v>0</v>
      </c>
      <c r="M50" s="549"/>
      <c r="N50" s="541">
        <f>SUM(N5:N49)</f>
        <v>0</v>
      </c>
      <c r="O50" s="549"/>
      <c r="P50" s="541">
        <f>SUM(P5:P49)</f>
        <v>0</v>
      </c>
      <c r="Q50" s="532"/>
      <c r="R50" s="533">
        <f>SUM(R5:R49)</f>
        <v>0</v>
      </c>
      <c r="S50" s="445">
        <f t="shared" si="6"/>
        <v>0</v>
      </c>
      <c r="T50" s="446">
        <f>SUM(T5:T49)</f>
        <v>0</v>
      </c>
    </row>
    <row r="51" spans="1:20" ht="16.5" thickBot="1">
      <c r="A51" s="330">
        <v>47</v>
      </c>
      <c r="B51" s="782" t="s">
        <v>240</v>
      </c>
      <c r="C51" s="783"/>
      <c r="D51" s="784"/>
      <c r="E51" s="511" t="s">
        <v>156</v>
      </c>
      <c r="F51" s="511"/>
      <c r="G51" s="511"/>
      <c r="H51" s="542"/>
      <c r="I51" s="534"/>
      <c r="J51" s="542"/>
      <c r="K51" s="550"/>
      <c r="L51" s="542"/>
      <c r="M51" s="550"/>
      <c r="N51" s="542"/>
      <c r="O51" s="550"/>
      <c r="P51" s="542"/>
      <c r="Q51" s="534"/>
      <c r="R51" s="449"/>
      <c r="S51" s="535"/>
      <c r="T51" s="536">
        <f>H51+J51+L51+N51+P51+R51</f>
        <v>0</v>
      </c>
    </row>
    <row r="52" spans="1:20" ht="16.5" thickBot="1">
      <c r="A52" s="508">
        <v>48</v>
      </c>
      <c r="B52" s="779" t="s">
        <v>33</v>
      </c>
      <c r="C52" s="780"/>
      <c r="D52" s="781"/>
      <c r="E52" s="351"/>
      <c r="F52" s="352"/>
      <c r="G52" s="352"/>
      <c r="H52" s="543">
        <f>H50+H51</f>
        <v>0</v>
      </c>
      <c r="I52" s="537"/>
      <c r="J52" s="543">
        <f>J50+J51</f>
        <v>0</v>
      </c>
      <c r="K52" s="551"/>
      <c r="L52" s="543">
        <f>L50+L51</f>
        <v>0</v>
      </c>
      <c r="M52" s="551"/>
      <c r="N52" s="543">
        <f>N50+N51</f>
        <v>0</v>
      </c>
      <c r="O52" s="551"/>
      <c r="P52" s="543">
        <f>P50+P51</f>
        <v>0</v>
      </c>
      <c r="Q52" s="537"/>
      <c r="R52" s="543">
        <f>R50+R51</f>
        <v>0</v>
      </c>
      <c r="S52" s="538"/>
      <c r="T52" s="539">
        <f>SUM(T50:T51)</f>
        <v>0</v>
      </c>
    </row>
  </sheetData>
  <sheetProtection/>
  <mergeCells count="62">
    <mergeCell ref="B39:D39"/>
    <mergeCell ref="B40:D40"/>
    <mergeCell ref="B41:D41"/>
    <mergeCell ref="B42:D42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E2:E4"/>
    <mergeCell ref="F2:F4"/>
    <mergeCell ref="G2:H2"/>
    <mergeCell ref="G3:H3"/>
    <mergeCell ref="O2:P2"/>
    <mergeCell ref="O3:P3"/>
    <mergeCell ref="I2:J2"/>
    <mergeCell ref="I3:J3"/>
    <mergeCell ref="K2:L2"/>
    <mergeCell ref="K3:L3"/>
    <mergeCell ref="M2:N2"/>
    <mergeCell ref="M3:N3"/>
    <mergeCell ref="A1:F1"/>
    <mergeCell ref="S2:T3"/>
    <mergeCell ref="B52:D52"/>
    <mergeCell ref="B51:D51"/>
    <mergeCell ref="B50:D50"/>
    <mergeCell ref="Q2:R2"/>
    <mergeCell ref="Q3:R3"/>
    <mergeCell ref="B46:D46"/>
    <mergeCell ref="B47:D47"/>
    <mergeCell ref="B48:D48"/>
    <mergeCell ref="B49:D49"/>
    <mergeCell ref="B44:D44"/>
    <mergeCell ref="B8:D8"/>
    <mergeCell ref="B9:D9"/>
    <mergeCell ref="B37:D37"/>
    <mergeCell ref="B38:D38"/>
    <mergeCell ref="B36:D36"/>
    <mergeCell ref="B10:D10"/>
    <mergeCell ref="B11:D11"/>
    <mergeCell ref="B12:D12"/>
    <mergeCell ref="A2:A4"/>
    <mergeCell ref="B2:D4"/>
    <mergeCell ref="B43:D43"/>
    <mergeCell ref="B17:D17"/>
    <mergeCell ref="B34:D34"/>
    <mergeCell ref="B35:D35"/>
    <mergeCell ref="B13:D13"/>
    <mergeCell ref="B14:D14"/>
    <mergeCell ref="B15:D15"/>
    <mergeCell ref="B16:D16"/>
  </mergeCells>
  <printOptions/>
  <pageMargins left="0.44" right="0.58" top="0.34" bottom="0.64" header="0.3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2"/>
  <sheetViews>
    <sheetView view="pageBreakPreview" zoomScale="75" zoomScaleNormal="75" zoomScaleSheetLayoutView="75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I26" sqref="I26"/>
    </sheetView>
  </sheetViews>
  <sheetFormatPr defaultColWidth="9.00390625" defaultRowHeight="12.75"/>
  <cols>
    <col min="1" max="1" width="4.75390625" style="0" customWidth="1"/>
    <col min="4" max="4" width="33.25390625" style="0" customWidth="1"/>
    <col min="5" max="5" width="8.875" style="0" customWidth="1"/>
    <col min="6" max="6" width="11.875" style="0" customWidth="1"/>
    <col min="7" max="7" width="8.125" style="0" customWidth="1"/>
    <col min="8" max="8" width="10.875" style="0" customWidth="1"/>
    <col min="9" max="9" width="7.25390625" style="0" customWidth="1"/>
    <col min="10" max="10" width="12.25390625" style="0" customWidth="1"/>
    <col min="11" max="11" width="9.00390625" style="0" customWidth="1"/>
    <col min="12" max="12" width="10.625" style="0" customWidth="1"/>
    <col min="13" max="13" width="7.75390625" style="0" customWidth="1"/>
    <col min="14" max="14" width="11.875" style="0" customWidth="1"/>
    <col min="16" max="16" width="10.75390625" style="0" customWidth="1"/>
    <col min="17" max="17" width="9.00390625" style="0" customWidth="1"/>
    <col min="18" max="18" width="11.75390625" style="0" customWidth="1"/>
    <col min="19" max="19" width="8.125" style="0" customWidth="1"/>
    <col min="20" max="20" width="11.25390625" style="0" customWidth="1"/>
  </cols>
  <sheetData>
    <row r="1" spans="7:20" ht="12.75">
      <c r="G1" s="705" t="s">
        <v>395</v>
      </c>
      <c r="H1" s="705"/>
      <c r="I1" s="705" t="s">
        <v>395</v>
      </c>
      <c r="J1" s="705"/>
      <c r="K1" s="705" t="s">
        <v>395</v>
      </c>
      <c r="L1" s="705"/>
      <c r="M1" s="705" t="s">
        <v>395</v>
      </c>
      <c r="N1" s="705"/>
      <c r="O1" s="705" t="s">
        <v>395</v>
      </c>
      <c r="P1" s="705"/>
      <c r="Q1" s="705" t="s">
        <v>395</v>
      </c>
      <c r="R1" s="705"/>
      <c r="S1" s="705" t="s">
        <v>395</v>
      </c>
      <c r="T1" s="705"/>
    </row>
    <row r="2" spans="7:20" ht="12.75">
      <c r="G2" s="705" t="s">
        <v>427</v>
      </c>
      <c r="H2" s="705"/>
      <c r="I2" s="705" t="s">
        <v>427</v>
      </c>
      <c r="J2" s="705"/>
      <c r="K2" s="705" t="s">
        <v>427</v>
      </c>
      <c r="L2" s="705"/>
      <c r="M2" s="705" t="s">
        <v>427</v>
      </c>
      <c r="N2" s="705"/>
      <c r="O2" s="705" t="s">
        <v>427</v>
      </c>
      <c r="P2" s="705"/>
      <c r="Q2" s="705" t="s">
        <v>427</v>
      </c>
      <c r="R2" s="705"/>
      <c r="S2" s="705" t="s">
        <v>427</v>
      </c>
      <c r="T2" s="705"/>
    </row>
    <row r="3" spans="7:20" ht="12.75">
      <c r="G3" s="705" t="s">
        <v>357</v>
      </c>
      <c r="H3" s="705"/>
      <c r="I3" s="705" t="s">
        <v>357</v>
      </c>
      <c r="J3" s="705"/>
      <c r="K3" s="705" t="s">
        <v>357</v>
      </c>
      <c r="L3" s="705"/>
      <c r="M3" s="705" t="s">
        <v>357</v>
      </c>
      <c r="N3" s="705"/>
      <c r="O3" s="705" t="s">
        <v>357</v>
      </c>
      <c r="P3" s="705"/>
      <c r="Q3" s="705" t="s">
        <v>357</v>
      </c>
      <c r="R3" s="705"/>
      <c r="S3" s="705" t="s">
        <v>357</v>
      </c>
      <c r="T3" s="705"/>
    </row>
    <row r="4" spans="7:20" ht="12.75">
      <c r="G4" s="705" t="s">
        <v>429</v>
      </c>
      <c r="H4" s="705"/>
      <c r="I4" s="706" t="s">
        <v>430</v>
      </c>
      <c r="J4" s="705"/>
      <c r="K4" s="706" t="s">
        <v>431</v>
      </c>
      <c r="L4" s="705"/>
      <c r="M4" s="706" t="s">
        <v>432</v>
      </c>
      <c r="N4" s="705"/>
      <c r="O4" s="706" t="s">
        <v>433</v>
      </c>
      <c r="P4" s="705"/>
      <c r="Q4" s="706" t="s">
        <v>434</v>
      </c>
      <c r="R4" s="705"/>
      <c r="S4" s="706" t="s">
        <v>435</v>
      </c>
      <c r="T4" s="705"/>
    </row>
    <row r="5" spans="7:20" ht="12.75">
      <c r="G5" s="706" t="s">
        <v>369</v>
      </c>
      <c r="H5" s="705"/>
      <c r="I5" s="706" t="s">
        <v>369</v>
      </c>
      <c r="J5" s="705"/>
      <c r="K5" s="706" t="s">
        <v>369</v>
      </c>
      <c r="L5" s="705"/>
      <c r="M5" s="706" t="s">
        <v>369</v>
      </c>
      <c r="N5" s="705"/>
      <c r="O5" s="706" t="s">
        <v>369</v>
      </c>
      <c r="P5" s="705"/>
      <c r="Q5" s="706" t="s">
        <v>369</v>
      </c>
      <c r="R5" s="705"/>
      <c r="S5" s="706" t="s">
        <v>369</v>
      </c>
      <c r="T5" s="705"/>
    </row>
    <row r="6" spans="7:20" ht="12.75">
      <c r="G6" s="705" t="s">
        <v>370</v>
      </c>
      <c r="H6" s="705"/>
      <c r="I6" s="705" t="s">
        <v>370</v>
      </c>
      <c r="J6" s="705"/>
      <c r="K6" s="705" t="s">
        <v>370</v>
      </c>
      <c r="L6" s="705"/>
      <c r="M6" s="705" t="s">
        <v>370</v>
      </c>
      <c r="N6" s="705"/>
      <c r="O6" s="705" t="s">
        <v>370</v>
      </c>
      <c r="P6" s="705"/>
      <c r="Q6" s="705" t="s">
        <v>370</v>
      </c>
      <c r="R6" s="705"/>
      <c r="S6" s="705" t="s">
        <v>370</v>
      </c>
      <c r="T6" s="705"/>
    </row>
    <row r="7" spans="7:20" ht="12.75">
      <c r="G7" s="706" t="s">
        <v>397</v>
      </c>
      <c r="H7" s="705"/>
      <c r="I7" s="706" t="s">
        <v>397</v>
      </c>
      <c r="J7" s="705"/>
      <c r="K7" s="706" t="s">
        <v>397</v>
      </c>
      <c r="L7" s="705"/>
      <c r="M7" s="706" t="s">
        <v>397</v>
      </c>
      <c r="N7" s="705"/>
      <c r="O7" s="706" t="s">
        <v>397</v>
      </c>
      <c r="P7" s="705"/>
      <c r="Q7" s="706" t="s">
        <v>397</v>
      </c>
      <c r="R7" s="705"/>
      <c r="S7" s="706" t="s">
        <v>397</v>
      </c>
      <c r="T7" s="705"/>
    </row>
    <row r="8" spans="1:22" ht="16.5" thickBot="1">
      <c r="A8" s="738" t="s">
        <v>244</v>
      </c>
      <c r="B8" s="796"/>
      <c r="C8" s="796"/>
      <c r="D8" s="796"/>
      <c r="E8" s="796"/>
      <c r="F8" s="796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13.5" customHeight="1" thickBot="1">
      <c r="A9" s="751" t="s">
        <v>0</v>
      </c>
      <c r="B9" s="797" t="s">
        <v>1</v>
      </c>
      <c r="C9" s="798"/>
      <c r="D9" s="799"/>
      <c r="E9" s="792" t="s">
        <v>2</v>
      </c>
      <c r="F9" s="793" t="s">
        <v>34</v>
      </c>
      <c r="G9" s="790" t="s">
        <v>272</v>
      </c>
      <c r="H9" s="791"/>
      <c r="I9" s="790" t="s">
        <v>272</v>
      </c>
      <c r="J9" s="791"/>
      <c r="K9" s="790" t="s">
        <v>272</v>
      </c>
      <c r="L9" s="791"/>
      <c r="M9" s="790" t="s">
        <v>272</v>
      </c>
      <c r="N9" s="791"/>
      <c r="O9" s="790" t="s">
        <v>272</v>
      </c>
      <c r="P9" s="791"/>
      <c r="Q9" s="819" t="s">
        <v>35</v>
      </c>
      <c r="R9" s="820"/>
      <c r="S9" s="819" t="s">
        <v>35</v>
      </c>
      <c r="T9" s="820"/>
      <c r="U9" s="775" t="s">
        <v>146</v>
      </c>
      <c r="V9" s="776"/>
    </row>
    <row r="10" spans="1:22" ht="13.5" thickBot="1">
      <c r="A10" s="752"/>
      <c r="B10" s="800"/>
      <c r="C10" s="801"/>
      <c r="D10" s="802"/>
      <c r="E10" s="792"/>
      <c r="F10" s="794"/>
      <c r="G10" s="790">
        <v>58</v>
      </c>
      <c r="H10" s="791"/>
      <c r="I10" s="818" t="s">
        <v>273</v>
      </c>
      <c r="J10" s="791"/>
      <c r="K10" s="790" t="s">
        <v>274</v>
      </c>
      <c r="L10" s="791"/>
      <c r="M10" s="818" t="s">
        <v>275</v>
      </c>
      <c r="N10" s="791"/>
      <c r="O10" s="719">
        <v>34</v>
      </c>
      <c r="P10" s="723"/>
      <c r="Q10" s="719">
        <v>13</v>
      </c>
      <c r="R10" s="723"/>
      <c r="S10" s="821">
        <v>17</v>
      </c>
      <c r="T10" s="822"/>
      <c r="U10" s="777"/>
      <c r="V10" s="778"/>
    </row>
    <row r="11" spans="1:22" ht="24.75" thickBot="1">
      <c r="A11" s="753"/>
      <c r="B11" s="803"/>
      <c r="C11" s="804"/>
      <c r="D11" s="805"/>
      <c r="E11" s="792"/>
      <c r="F11" s="806"/>
      <c r="G11" s="428" t="s">
        <v>6</v>
      </c>
      <c r="H11" s="429" t="s">
        <v>7</v>
      </c>
      <c r="I11" s="428" t="s">
        <v>6</v>
      </c>
      <c r="J11" s="429" t="s">
        <v>7</v>
      </c>
      <c r="K11" s="428" t="s">
        <v>6</v>
      </c>
      <c r="L11" s="429" t="s">
        <v>7</v>
      </c>
      <c r="M11" s="428" t="s">
        <v>6</v>
      </c>
      <c r="N11" s="429" t="s">
        <v>7</v>
      </c>
      <c r="O11" s="428" t="s">
        <v>6</v>
      </c>
      <c r="P11" s="429" t="s">
        <v>7</v>
      </c>
      <c r="Q11" s="428" t="s">
        <v>6</v>
      </c>
      <c r="R11" s="429" t="s">
        <v>7</v>
      </c>
      <c r="S11" s="428" t="s">
        <v>6</v>
      </c>
      <c r="T11" s="429" t="s">
        <v>7</v>
      </c>
      <c r="U11" s="438" t="s">
        <v>6</v>
      </c>
      <c r="V11" s="439" t="s">
        <v>7</v>
      </c>
    </row>
    <row r="12" spans="1:22" ht="15.75">
      <c r="A12" s="86">
        <v>1</v>
      </c>
      <c r="B12" s="808" t="s">
        <v>84</v>
      </c>
      <c r="C12" s="808"/>
      <c r="D12" s="808"/>
      <c r="E12" s="344" t="s">
        <v>17</v>
      </c>
      <c r="F12" s="346">
        <v>5000</v>
      </c>
      <c r="G12" s="522">
        <v>1</v>
      </c>
      <c r="H12" s="393">
        <f>G12*F12</f>
        <v>5000</v>
      </c>
      <c r="I12" s="522">
        <v>1</v>
      </c>
      <c r="J12" s="393">
        <f>I12*F12</f>
        <v>5000</v>
      </c>
      <c r="K12" s="346"/>
      <c r="L12" s="393">
        <f>K12*F12</f>
        <v>0</v>
      </c>
      <c r="M12" s="522">
        <v>1</v>
      </c>
      <c r="N12" s="393">
        <f>M12*F12</f>
        <v>5000</v>
      </c>
      <c r="O12" s="174">
        <v>1</v>
      </c>
      <c r="P12" s="393">
        <f>F12*O12</f>
        <v>5000</v>
      </c>
      <c r="Q12" s="393">
        <v>1</v>
      </c>
      <c r="R12" s="393">
        <f>F12*Q12</f>
        <v>5000</v>
      </c>
      <c r="S12" s="174">
        <f>1*0</f>
        <v>0</v>
      </c>
      <c r="T12" s="393">
        <f>F12*S12</f>
        <v>0</v>
      </c>
      <c r="U12" s="347">
        <f>G12+I12+K12+M12+O12+Q12+S12</f>
        <v>5</v>
      </c>
      <c r="V12" s="348">
        <f>H12+J12+L12+N12+P12+R12+T12</f>
        <v>25000</v>
      </c>
    </row>
    <row r="13" spans="1:22" ht="15.75">
      <c r="A13" s="86">
        <v>2</v>
      </c>
      <c r="B13" s="807" t="s">
        <v>262</v>
      </c>
      <c r="C13" s="808"/>
      <c r="D13" s="808"/>
      <c r="E13" s="344" t="s">
        <v>17</v>
      </c>
      <c r="F13" s="346">
        <v>5500</v>
      </c>
      <c r="G13" s="346"/>
      <c r="H13" s="393">
        <f aca="true" t="shared" si="0" ref="H13:H56">G13*F13</f>
        <v>0</v>
      </c>
      <c r="I13" s="522"/>
      <c r="J13" s="393">
        <f aca="true" t="shared" si="1" ref="J13:J56">I13*F13</f>
        <v>0</v>
      </c>
      <c r="K13" s="346"/>
      <c r="L13" s="393">
        <f aca="true" t="shared" si="2" ref="L13:L56">K13*F13</f>
        <v>0</v>
      </c>
      <c r="M13" s="522"/>
      <c r="N13" s="393">
        <f aca="true" t="shared" si="3" ref="N13:N56">M13*F13</f>
        <v>0</v>
      </c>
      <c r="O13" s="174"/>
      <c r="P13" s="393">
        <f aca="true" t="shared" si="4" ref="P13:P56">F13*O13</f>
        <v>0</v>
      </c>
      <c r="Q13" s="393"/>
      <c r="R13" s="393">
        <f aca="true" t="shared" si="5" ref="R13:R56">F13*Q13</f>
        <v>0</v>
      </c>
      <c r="S13" s="174">
        <f>1*0</f>
        <v>0</v>
      </c>
      <c r="T13" s="393">
        <f aca="true" t="shared" si="6" ref="T13:T56">F13*S13</f>
        <v>0</v>
      </c>
      <c r="U13" s="347">
        <f aca="true" t="shared" si="7" ref="U13:U57">G13+I13+K13+M13+O13+Q13+S13</f>
        <v>0</v>
      </c>
      <c r="V13" s="348">
        <f aca="true" t="shared" si="8" ref="V13:V56">H13+J13+L13+N13+P13+R13+T13</f>
        <v>0</v>
      </c>
    </row>
    <row r="14" spans="1:22" ht="15.75">
      <c r="A14" s="86">
        <v>3</v>
      </c>
      <c r="B14" s="763" t="s">
        <v>190</v>
      </c>
      <c r="C14" s="764"/>
      <c r="D14" s="765"/>
      <c r="E14" s="344" t="s">
        <v>17</v>
      </c>
      <c r="F14" s="346">
        <v>4000</v>
      </c>
      <c r="G14" s="346"/>
      <c r="H14" s="393">
        <f t="shared" si="0"/>
        <v>0</v>
      </c>
      <c r="I14" s="522"/>
      <c r="J14" s="393">
        <f t="shared" si="1"/>
        <v>0</v>
      </c>
      <c r="K14" s="522"/>
      <c r="L14" s="393">
        <f t="shared" si="2"/>
        <v>0</v>
      </c>
      <c r="M14" s="522"/>
      <c r="N14" s="393">
        <f t="shared" si="3"/>
        <v>0</v>
      </c>
      <c r="O14" s="174"/>
      <c r="P14" s="393">
        <f t="shared" si="4"/>
        <v>0</v>
      </c>
      <c r="Q14" s="393">
        <v>4</v>
      </c>
      <c r="R14" s="393">
        <f t="shared" si="5"/>
        <v>16000</v>
      </c>
      <c r="S14" s="174"/>
      <c r="T14" s="393">
        <f t="shared" si="6"/>
        <v>0</v>
      </c>
      <c r="U14" s="347">
        <f t="shared" si="7"/>
        <v>4</v>
      </c>
      <c r="V14" s="348">
        <f t="shared" si="8"/>
        <v>16000</v>
      </c>
    </row>
    <row r="15" spans="1:22" ht="15.75">
      <c r="A15" s="86">
        <v>4</v>
      </c>
      <c r="B15" s="809" t="s">
        <v>263</v>
      </c>
      <c r="C15" s="810"/>
      <c r="D15" s="811"/>
      <c r="E15" s="344" t="s">
        <v>17</v>
      </c>
      <c r="F15" s="346">
        <v>800</v>
      </c>
      <c r="G15" s="522">
        <v>3</v>
      </c>
      <c r="H15" s="393">
        <f t="shared" si="0"/>
        <v>2400</v>
      </c>
      <c r="I15" s="522">
        <v>3</v>
      </c>
      <c r="J15" s="393">
        <f t="shared" si="1"/>
        <v>2400</v>
      </c>
      <c r="K15" s="522">
        <v>3</v>
      </c>
      <c r="L15" s="393">
        <f t="shared" si="2"/>
        <v>2400</v>
      </c>
      <c r="M15" s="522">
        <v>3</v>
      </c>
      <c r="N15" s="393">
        <f t="shared" si="3"/>
        <v>2400</v>
      </c>
      <c r="O15" s="174"/>
      <c r="P15" s="393">
        <f t="shared" si="4"/>
        <v>0</v>
      </c>
      <c r="Q15" s="393"/>
      <c r="R15" s="393">
        <f t="shared" si="5"/>
        <v>0</v>
      </c>
      <c r="S15" s="174"/>
      <c r="T15" s="393">
        <f t="shared" si="6"/>
        <v>0</v>
      </c>
      <c r="U15" s="347">
        <f t="shared" si="7"/>
        <v>12</v>
      </c>
      <c r="V15" s="348">
        <f t="shared" si="8"/>
        <v>9600</v>
      </c>
    </row>
    <row r="16" spans="1:22" ht="15.75">
      <c r="A16" s="86">
        <v>5</v>
      </c>
      <c r="B16" s="763" t="s">
        <v>264</v>
      </c>
      <c r="C16" s="766"/>
      <c r="D16" s="767"/>
      <c r="E16" s="344" t="s">
        <v>17</v>
      </c>
      <c r="F16" s="346">
        <v>5500</v>
      </c>
      <c r="G16" s="346"/>
      <c r="H16" s="393">
        <f t="shared" si="0"/>
        <v>0</v>
      </c>
      <c r="I16" s="522"/>
      <c r="J16" s="393">
        <f t="shared" si="1"/>
        <v>0</v>
      </c>
      <c r="K16" s="522"/>
      <c r="L16" s="393">
        <f t="shared" si="2"/>
        <v>0</v>
      </c>
      <c r="M16" s="522"/>
      <c r="N16" s="393">
        <f t="shared" si="3"/>
        <v>0</v>
      </c>
      <c r="O16" s="174"/>
      <c r="P16" s="393">
        <f t="shared" si="4"/>
        <v>0</v>
      </c>
      <c r="Q16" s="393"/>
      <c r="R16" s="393">
        <f t="shared" si="5"/>
        <v>0</v>
      </c>
      <c r="S16" s="174"/>
      <c r="T16" s="393">
        <f t="shared" si="6"/>
        <v>0</v>
      </c>
      <c r="U16" s="347">
        <f t="shared" si="7"/>
        <v>0</v>
      </c>
      <c r="V16" s="348">
        <f t="shared" si="8"/>
        <v>0</v>
      </c>
    </row>
    <row r="17" spans="1:22" ht="15.75">
      <c r="A17" s="86">
        <v>6</v>
      </c>
      <c r="B17" s="763" t="s">
        <v>265</v>
      </c>
      <c r="C17" s="764"/>
      <c r="D17" s="765"/>
      <c r="E17" s="344" t="s">
        <v>17</v>
      </c>
      <c r="F17" s="346">
        <v>1500</v>
      </c>
      <c r="G17" s="346"/>
      <c r="H17" s="393">
        <f t="shared" si="0"/>
        <v>0</v>
      </c>
      <c r="I17" s="522"/>
      <c r="J17" s="393">
        <f t="shared" si="1"/>
        <v>0</v>
      </c>
      <c r="K17" s="522"/>
      <c r="L17" s="393">
        <f t="shared" si="2"/>
        <v>0</v>
      </c>
      <c r="M17" s="522"/>
      <c r="N17" s="393">
        <f t="shared" si="3"/>
        <v>0</v>
      </c>
      <c r="O17" s="174"/>
      <c r="P17" s="393">
        <f t="shared" si="4"/>
        <v>0</v>
      </c>
      <c r="Q17" s="393"/>
      <c r="R17" s="393">
        <f t="shared" si="5"/>
        <v>0</v>
      </c>
      <c r="S17" s="174"/>
      <c r="T17" s="393">
        <f t="shared" si="6"/>
        <v>0</v>
      </c>
      <c r="U17" s="347">
        <f t="shared" si="7"/>
        <v>0</v>
      </c>
      <c r="V17" s="348">
        <f t="shared" si="8"/>
        <v>0</v>
      </c>
    </row>
    <row r="18" spans="1:22" ht="15.75">
      <c r="A18" s="86">
        <v>7</v>
      </c>
      <c r="B18" s="768" t="s">
        <v>266</v>
      </c>
      <c r="C18" s="766"/>
      <c r="D18" s="767"/>
      <c r="E18" s="344" t="s">
        <v>17</v>
      </c>
      <c r="F18" s="346">
        <v>21000</v>
      </c>
      <c r="G18" s="522">
        <v>1</v>
      </c>
      <c r="H18" s="393">
        <f t="shared" si="0"/>
        <v>21000</v>
      </c>
      <c r="I18" s="522"/>
      <c r="J18" s="393">
        <f t="shared" si="1"/>
        <v>0</v>
      </c>
      <c r="K18" s="522"/>
      <c r="L18" s="393">
        <f t="shared" si="2"/>
        <v>0</v>
      </c>
      <c r="M18" s="522"/>
      <c r="N18" s="393">
        <f t="shared" si="3"/>
        <v>0</v>
      </c>
      <c r="O18" s="174"/>
      <c r="P18" s="393">
        <f t="shared" si="4"/>
        <v>0</v>
      </c>
      <c r="Q18" s="393"/>
      <c r="R18" s="393">
        <f t="shared" si="5"/>
        <v>0</v>
      </c>
      <c r="S18" s="174"/>
      <c r="T18" s="393">
        <f t="shared" si="6"/>
        <v>0</v>
      </c>
      <c r="U18" s="347">
        <f t="shared" si="7"/>
        <v>1</v>
      </c>
      <c r="V18" s="348">
        <f t="shared" si="8"/>
        <v>21000</v>
      </c>
    </row>
    <row r="19" spans="1:22" ht="15.75">
      <c r="A19" s="86">
        <v>8</v>
      </c>
      <c r="B19" s="763" t="s">
        <v>176</v>
      </c>
      <c r="C19" s="766"/>
      <c r="D19" s="767"/>
      <c r="E19" s="344" t="s">
        <v>17</v>
      </c>
      <c r="F19" s="346">
        <v>650</v>
      </c>
      <c r="G19" s="346"/>
      <c r="H19" s="393">
        <f t="shared" si="0"/>
        <v>0</v>
      </c>
      <c r="I19" s="522">
        <v>3</v>
      </c>
      <c r="J19" s="393">
        <f t="shared" si="1"/>
        <v>1950</v>
      </c>
      <c r="K19" s="522">
        <v>4</v>
      </c>
      <c r="L19" s="393">
        <f t="shared" si="2"/>
        <v>2600</v>
      </c>
      <c r="M19" s="522">
        <v>4</v>
      </c>
      <c r="N19" s="393">
        <f t="shared" si="3"/>
        <v>2600</v>
      </c>
      <c r="O19" s="174">
        <v>4</v>
      </c>
      <c r="P19" s="393">
        <f t="shared" si="4"/>
        <v>2600</v>
      </c>
      <c r="Q19" s="393"/>
      <c r="R19" s="393">
        <f t="shared" si="5"/>
        <v>0</v>
      </c>
      <c r="S19" s="174"/>
      <c r="T19" s="393">
        <f t="shared" si="6"/>
        <v>0</v>
      </c>
      <c r="U19" s="347">
        <f t="shared" si="7"/>
        <v>15</v>
      </c>
      <c r="V19" s="348">
        <f t="shared" si="8"/>
        <v>9750</v>
      </c>
    </row>
    <row r="20" spans="1:22" ht="15.75">
      <c r="A20" s="86">
        <v>9</v>
      </c>
      <c r="B20" s="807" t="s">
        <v>163</v>
      </c>
      <c r="C20" s="808"/>
      <c r="D20" s="808"/>
      <c r="E20" s="344" t="s">
        <v>17</v>
      </c>
      <c r="F20" s="346">
        <v>500</v>
      </c>
      <c r="G20" s="346"/>
      <c r="H20" s="393">
        <f t="shared" si="0"/>
        <v>0</v>
      </c>
      <c r="I20" s="522"/>
      <c r="J20" s="393">
        <f t="shared" si="1"/>
        <v>0</v>
      </c>
      <c r="K20" s="522"/>
      <c r="L20" s="393">
        <f t="shared" si="2"/>
        <v>0</v>
      </c>
      <c r="M20" s="522"/>
      <c r="N20" s="393">
        <f t="shared" si="3"/>
        <v>0</v>
      </c>
      <c r="O20" s="174"/>
      <c r="P20" s="393">
        <f t="shared" si="4"/>
        <v>0</v>
      </c>
      <c r="Q20" s="393">
        <v>4</v>
      </c>
      <c r="R20" s="393">
        <f t="shared" si="5"/>
        <v>2000</v>
      </c>
      <c r="S20" s="174">
        <f>2*0</f>
        <v>0</v>
      </c>
      <c r="T20" s="393">
        <f t="shared" si="6"/>
        <v>0</v>
      </c>
      <c r="U20" s="347">
        <f t="shared" si="7"/>
        <v>4</v>
      </c>
      <c r="V20" s="348">
        <f t="shared" si="8"/>
        <v>2000</v>
      </c>
    </row>
    <row r="21" spans="1:25" ht="15.75">
      <c r="A21" s="86">
        <v>10</v>
      </c>
      <c r="B21" s="807" t="s">
        <v>165</v>
      </c>
      <c r="C21" s="808"/>
      <c r="D21" s="808"/>
      <c r="E21" s="344" t="s">
        <v>17</v>
      </c>
      <c r="F21" s="346">
        <v>250</v>
      </c>
      <c r="G21" s="346"/>
      <c r="H21" s="393">
        <f t="shared" si="0"/>
        <v>0</v>
      </c>
      <c r="I21" s="522"/>
      <c r="J21" s="393">
        <f t="shared" si="1"/>
        <v>0</v>
      </c>
      <c r="K21" s="522"/>
      <c r="L21" s="393">
        <f t="shared" si="2"/>
        <v>0</v>
      </c>
      <c r="M21" s="522"/>
      <c r="N21" s="393">
        <f t="shared" si="3"/>
        <v>0</v>
      </c>
      <c r="O21" s="174"/>
      <c r="P21" s="393">
        <f t="shared" si="4"/>
        <v>0</v>
      </c>
      <c r="Q21" s="393">
        <v>12</v>
      </c>
      <c r="R21" s="393">
        <f t="shared" si="5"/>
        <v>3000</v>
      </c>
      <c r="S21" s="174"/>
      <c r="T21" s="393">
        <f t="shared" si="6"/>
        <v>0</v>
      </c>
      <c r="U21" s="347">
        <f t="shared" si="7"/>
        <v>12</v>
      </c>
      <c r="V21" s="348">
        <f t="shared" si="8"/>
        <v>3000</v>
      </c>
      <c r="X21" s="823"/>
      <c r="Y21" s="823"/>
    </row>
    <row r="22" spans="1:25" ht="15.75">
      <c r="A22" s="86">
        <v>11</v>
      </c>
      <c r="B22" s="807" t="s">
        <v>164</v>
      </c>
      <c r="C22" s="808"/>
      <c r="D22" s="808"/>
      <c r="E22" s="344" t="s">
        <v>17</v>
      </c>
      <c r="F22" s="346">
        <v>150</v>
      </c>
      <c r="G22" s="346"/>
      <c r="H22" s="393">
        <f t="shared" si="0"/>
        <v>0</v>
      </c>
      <c r="I22" s="522"/>
      <c r="J22" s="393">
        <f t="shared" si="1"/>
        <v>0</v>
      </c>
      <c r="K22" s="522"/>
      <c r="L22" s="393">
        <f t="shared" si="2"/>
        <v>0</v>
      </c>
      <c r="M22" s="522"/>
      <c r="N22" s="393">
        <f t="shared" si="3"/>
        <v>0</v>
      </c>
      <c r="O22" s="174"/>
      <c r="P22" s="393">
        <f t="shared" si="4"/>
        <v>0</v>
      </c>
      <c r="Q22" s="393">
        <v>16</v>
      </c>
      <c r="R22" s="393">
        <f t="shared" si="5"/>
        <v>2400</v>
      </c>
      <c r="S22" s="174"/>
      <c r="T22" s="393">
        <f t="shared" si="6"/>
        <v>0</v>
      </c>
      <c r="U22" s="347">
        <f t="shared" si="7"/>
        <v>16</v>
      </c>
      <c r="V22" s="348">
        <f t="shared" si="8"/>
        <v>2400</v>
      </c>
      <c r="X22" s="823"/>
      <c r="Y22" s="823"/>
    </row>
    <row r="23" spans="1:25" ht="15.75">
      <c r="A23" s="86">
        <v>12</v>
      </c>
      <c r="B23" s="768" t="s">
        <v>111</v>
      </c>
      <c r="C23" s="764"/>
      <c r="D23" s="765"/>
      <c r="E23" s="344" t="s">
        <v>17</v>
      </c>
      <c r="F23" s="346">
        <v>1500</v>
      </c>
      <c r="G23" s="346"/>
      <c r="H23" s="393">
        <f t="shared" si="0"/>
        <v>0</v>
      </c>
      <c r="I23" s="522"/>
      <c r="J23" s="393">
        <f t="shared" si="1"/>
        <v>0</v>
      </c>
      <c r="K23" s="522"/>
      <c r="L23" s="393">
        <f t="shared" si="2"/>
        <v>0</v>
      </c>
      <c r="M23" s="522"/>
      <c r="N23" s="393">
        <f t="shared" si="3"/>
        <v>0</v>
      </c>
      <c r="O23" s="174"/>
      <c r="P23" s="393">
        <f t="shared" si="4"/>
        <v>0</v>
      </c>
      <c r="Q23" s="393">
        <v>1</v>
      </c>
      <c r="R23" s="393">
        <f t="shared" si="5"/>
        <v>1500</v>
      </c>
      <c r="S23" s="174"/>
      <c r="T23" s="393">
        <f t="shared" si="6"/>
        <v>0</v>
      </c>
      <c r="U23" s="347">
        <f t="shared" si="7"/>
        <v>1</v>
      </c>
      <c r="V23" s="348">
        <f t="shared" si="8"/>
        <v>1500</v>
      </c>
      <c r="X23" s="823"/>
      <c r="Y23" s="823"/>
    </row>
    <row r="24" spans="1:22" ht="15.75">
      <c r="A24" s="86">
        <v>13</v>
      </c>
      <c r="B24" s="763" t="s">
        <v>191</v>
      </c>
      <c r="C24" s="764"/>
      <c r="D24" s="765"/>
      <c r="E24" s="344" t="s">
        <v>17</v>
      </c>
      <c r="F24" s="346">
        <v>700</v>
      </c>
      <c r="G24" s="346"/>
      <c r="H24" s="393">
        <f t="shared" si="0"/>
        <v>0</v>
      </c>
      <c r="I24" s="522"/>
      <c r="J24" s="393">
        <f t="shared" si="1"/>
        <v>0</v>
      </c>
      <c r="K24" s="522"/>
      <c r="L24" s="393">
        <f t="shared" si="2"/>
        <v>0</v>
      </c>
      <c r="M24" s="522"/>
      <c r="N24" s="393">
        <f t="shared" si="3"/>
        <v>0</v>
      </c>
      <c r="O24" s="174"/>
      <c r="P24" s="393">
        <f t="shared" si="4"/>
        <v>0</v>
      </c>
      <c r="Q24" s="393">
        <v>12</v>
      </c>
      <c r="R24" s="393">
        <f t="shared" si="5"/>
        <v>8400</v>
      </c>
      <c r="S24" s="174"/>
      <c r="T24" s="393">
        <f t="shared" si="6"/>
        <v>0</v>
      </c>
      <c r="U24" s="347">
        <f t="shared" si="7"/>
        <v>12</v>
      </c>
      <c r="V24" s="348">
        <f t="shared" si="8"/>
        <v>8400</v>
      </c>
    </row>
    <row r="25" spans="1:22" ht="15.75">
      <c r="A25" s="86">
        <v>14</v>
      </c>
      <c r="B25" s="768" t="s">
        <v>100</v>
      </c>
      <c r="C25" s="766"/>
      <c r="D25" s="767"/>
      <c r="E25" s="344" t="s">
        <v>17</v>
      </c>
      <c r="F25" s="346">
        <v>80</v>
      </c>
      <c r="G25" s="346"/>
      <c r="H25" s="393">
        <f t="shared" si="0"/>
        <v>0</v>
      </c>
      <c r="I25" s="522"/>
      <c r="J25" s="393">
        <f t="shared" si="1"/>
        <v>0</v>
      </c>
      <c r="K25" s="522"/>
      <c r="L25" s="393">
        <f t="shared" si="2"/>
        <v>0</v>
      </c>
      <c r="M25" s="522"/>
      <c r="N25" s="393">
        <f t="shared" si="3"/>
        <v>0</v>
      </c>
      <c r="O25" s="174"/>
      <c r="P25" s="393">
        <f t="shared" si="4"/>
        <v>0</v>
      </c>
      <c r="Q25" s="393">
        <v>16</v>
      </c>
      <c r="R25" s="393">
        <f t="shared" si="5"/>
        <v>1280</v>
      </c>
      <c r="S25" s="174"/>
      <c r="T25" s="393">
        <f t="shared" si="6"/>
        <v>0</v>
      </c>
      <c r="U25" s="347">
        <f t="shared" si="7"/>
        <v>16</v>
      </c>
      <c r="V25" s="348">
        <f t="shared" si="8"/>
        <v>1280</v>
      </c>
    </row>
    <row r="26" spans="1:22" ht="15.75">
      <c r="A26" s="86">
        <v>15</v>
      </c>
      <c r="B26" s="768" t="s">
        <v>101</v>
      </c>
      <c r="C26" s="766"/>
      <c r="D26" s="767"/>
      <c r="E26" s="344" t="s">
        <v>17</v>
      </c>
      <c r="F26" s="346">
        <v>80</v>
      </c>
      <c r="G26" s="346"/>
      <c r="H26" s="393">
        <f t="shared" si="0"/>
        <v>0</v>
      </c>
      <c r="I26" s="522"/>
      <c r="J26" s="393">
        <f t="shared" si="1"/>
        <v>0</v>
      </c>
      <c r="K26" s="522"/>
      <c r="L26" s="393">
        <f t="shared" si="2"/>
        <v>0</v>
      </c>
      <c r="M26" s="522"/>
      <c r="N26" s="393">
        <f t="shared" si="3"/>
        <v>0</v>
      </c>
      <c r="O26" s="174"/>
      <c r="P26" s="393">
        <f t="shared" si="4"/>
        <v>0</v>
      </c>
      <c r="Q26" s="393">
        <v>16</v>
      </c>
      <c r="R26" s="393">
        <f t="shared" si="5"/>
        <v>1280</v>
      </c>
      <c r="S26" s="174"/>
      <c r="T26" s="393">
        <f t="shared" si="6"/>
        <v>0</v>
      </c>
      <c r="U26" s="347">
        <f t="shared" si="7"/>
        <v>16</v>
      </c>
      <c r="V26" s="348">
        <f t="shared" si="8"/>
        <v>1280</v>
      </c>
    </row>
    <row r="27" spans="1:22" ht="15.75">
      <c r="A27" s="86">
        <v>16</v>
      </c>
      <c r="B27" s="768" t="s">
        <v>102</v>
      </c>
      <c r="C27" s="764"/>
      <c r="D27" s="765"/>
      <c r="E27" s="344" t="s">
        <v>17</v>
      </c>
      <c r="F27" s="346">
        <v>85</v>
      </c>
      <c r="G27" s="522">
        <v>1</v>
      </c>
      <c r="H27" s="393">
        <f t="shared" si="0"/>
        <v>85</v>
      </c>
      <c r="I27" s="522">
        <v>3</v>
      </c>
      <c r="J27" s="393">
        <f t="shared" si="1"/>
        <v>255</v>
      </c>
      <c r="K27" s="522">
        <v>3</v>
      </c>
      <c r="L27" s="393">
        <f t="shared" si="2"/>
        <v>255</v>
      </c>
      <c r="M27" s="522">
        <v>3</v>
      </c>
      <c r="N27" s="393">
        <f t="shared" si="3"/>
        <v>255</v>
      </c>
      <c r="O27" s="174">
        <v>3</v>
      </c>
      <c r="P27" s="393">
        <f t="shared" si="4"/>
        <v>255</v>
      </c>
      <c r="Q27" s="393">
        <v>8</v>
      </c>
      <c r="R27" s="393">
        <f t="shared" si="5"/>
        <v>680</v>
      </c>
      <c r="S27" s="174">
        <f>2*0</f>
        <v>0</v>
      </c>
      <c r="T27" s="393">
        <f t="shared" si="6"/>
        <v>0</v>
      </c>
      <c r="U27" s="347">
        <f t="shared" si="7"/>
        <v>21</v>
      </c>
      <c r="V27" s="348">
        <f t="shared" si="8"/>
        <v>1785</v>
      </c>
    </row>
    <row r="28" spans="1:22" ht="15.75">
      <c r="A28" s="86">
        <v>17</v>
      </c>
      <c r="B28" s="768" t="s">
        <v>103</v>
      </c>
      <c r="C28" s="764"/>
      <c r="D28" s="765"/>
      <c r="E28" s="344" t="s">
        <v>17</v>
      </c>
      <c r="F28" s="346">
        <v>50</v>
      </c>
      <c r="G28" s="346"/>
      <c r="H28" s="393">
        <f t="shared" si="0"/>
        <v>0</v>
      </c>
      <c r="I28" s="522"/>
      <c r="J28" s="393">
        <f t="shared" si="1"/>
        <v>0</v>
      </c>
      <c r="K28" s="522"/>
      <c r="L28" s="393">
        <f t="shared" si="2"/>
        <v>0</v>
      </c>
      <c r="M28" s="522"/>
      <c r="N28" s="393">
        <f t="shared" si="3"/>
        <v>0</v>
      </c>
      <c r="O28" s="174"/>
      <c r="P28" s="393">
        <f t="shared" si="4"/>
        <v>0</v>
      </c>
      <c r="Q28" s="393">
        <v>15</v>
      </c>
      <c r="R28" s="393">
        <f t="shared" si="5"/>
        <v>750</v>
      </c>
      <c r="S28" s="174">
        <f>8*0</f>
        <v>0</v>
      </c>
      <c r="T28" s="393">
        <f t="shared" si="6"/>
        <v>0</v>
      </c>
      <c r="U28" s="347">
        <f t="shared" si="7"/>
        <v>15</v>
      </c>
      <c r="V28" s="348">
        <f t="shared" si="8"/>
        <v>750</v>
      </c>
    </row>
    <row r="29" spans="1:22" ht="15.75">
      <c r="A29" s="86">
        <v>18</v>
      </c>
      <c r="B29" s="768" t="s">
        <v>104</v>
      </c>
      <c r="C29" s="764"/>
      <c r="D29" s="765"/>
      <c r="E29" s="344" t="s">
        <v>17</v>
      </c>
      <c r="F29" s="346">
        <v>20</v>
      </c>
      <c r="G29" s="346"/>
      <c r="H29" s="393">
        <f t="shared" si="0"/>
        <v>0</v>
      </c>
      <c r="I29" s="522"/>
      <c r="J29" s="393">
        <f t="shared" si="1"/>
        <v>0</v>
      </c>
      <c r="K29" s="522"/>
      <c r="L29" s="393">
        <f t="shared" si="2"/>
        <v>0</v>
      </c>
      <c r="M29" s="522"/>
      <c r="N29" s="393">
        <f t="shared" si="3"/>
        <v>0</v>
      </c>
      <c r="O29" s="174"/>
      <c r="P29" s="393">
        <f t="shared" si="4"/>
        <v>0</v>
      </c>
      <c r="Q29" s="393">
        <v>12</v>
      </c>
      <c r="R29" s="393">
        <f t="shared" si="5"/>
        <v>240</v>
      </c>
      <c r="S29" s="174"/>
      <c r="T29" s="393">
        <f t="shared" si="6"/>
        <v>0</v>
      </c>
      <c r="U29" s="347">
        <f t="shared" si="7"/>
        <v>12</v>
      </c>
      <c r="V29" s="348">
        <f t="shared" si="8"/>
        <v>240</v>
      </c>
    </row>
    <row r="30" spans="1:22" ht="15.75">
      <c r="A30" s="86">
        <v>19</v>
      </c>
      <c r="B30" s="763" t="s">
        <v>105</v>
      </c>
      <c r="C30" s="764"/>
      <c r="D30" s="765"/>
      <c r="E30" s="344" t="s">
        <v>17</v>
      </c>
      <c r="F30" s="346">
        <v>95</v>
      </c>
      <c r="G30" s="346"/>
      <c r="H30" s="393">
        <f t="shared" si="0"/>
        <v>0</v>
      </c>
      <c r="I30" s="522"/>
      <c r="J30" s="393">
        <f t="shared" si="1"/>
        <v>0</v>
      </c>
      <c r="K30" s="522"/>
      <c r="L30" s="393">
        <f t="shared" si="2"/>
        <v>0</v>
      </c>
      <c r="M30" s="522"/>
      <c r="N30" s="393">
        <f t="shared" si="3"/>
        <v>0</v>
      </c>
      <c r="O30" s="174"/>
      <c r="P30" s="393">
        <f t="shared" si="4"/>
        <v>0</v>
      </c>
      <c r="Q30" s="393">
        <v>6</v>
      </c>
      <c r="R30" s="393">
        <f t="shared" si="5"/>
        <v>570</v>
      </c>
      <c r="S30" s="174"/>
      <c r="T30" s="393">
        <f t="shared" si="6"/>
        <v>0</v>
      </c>
      <c r="U30" s="347">
        <f t="shared" si="7"/>
        <v>6</v>
      </c>
      <c r="V30" s="348">
        <f t="shared" si="8"/>
        <v>570</v>
      </c>
    </row>
    <row r="31" spans="1:22" ht="15.75">
      <c r="A31" s="86">
        <v>20</v>
      </c>
      <c r="B31" s="768" t="s">
        <v>107</v>
      </c>
      <c r="C31" s="764"/>
      <c r="D31" s="765"/>
      <c r="E31" s="344" t="s">
        <v>17</v>
      </c>
      <c r="F31" s="346">
        <v>80</v>
      </c>
      <c r="G31" s="346"/>
      <c r="H31" s="393">
        <f t="shared" si="0"/>
        <v>0</v>
      </c>
      <c r="I31" s="522"/>
      <c r="J31" s="393">
        <f t="shared" si="1"/>
        <v>0</v>
      </c>
      <c r="K31" s="522"/>
      <c r="L31" s="393">
        <f t="shared" si="2"/>
        <v>0</v>
      </c>
      <c r="M31" s="522"/>
      <c r="N31" s="393">
        <f t="shared" si="3"/>
        <v>0</v>
      </c>
      <c r="O31" s="174"/>
      <c r="P31" s="393">
        <f t="shared" si="4"/>
        <v>0</v>
      </c>
      <c r="Q31" s="393">
        <v>6</v>
      </c>
      <c r="R31" s="393">
        <f t="shared" si="5"/>
        <v>480</v>
      </c>
      <c r="S31" s="174"/>
      <c r="T31" s="393">
        <f t="shared" si="6"/>
        <v>0</v>
      </c>
      <c r="U31" s="347">
        <f t="shared" si="7"/>
        <v>6</v>
      </c>
      <c r="V31" s="348">
        <f t="shared" si="8"/>
        <v>480</v>
      </c>
    </row>
    <row r="32" spans="1:22" ht="15.75">
      <c r="A32" s="86">
        <v>21</v>
      </c>
      <c r="B32" s="768" t="s">
        <v>108</v>
      </c>
      <c r="C32" s="764"/>
      <c r="D32" s="765"/>
      <c r="E32" s="344" t="s">
        <v>17</v>
      </c>
      <c r="F32" s="346">
        <v>35</v>
      </c>
      <c r="G32" s="346"/>
      <c r="H32" s="393">
        <f t="shared" si="0"/>
        <v>0</v>
      </c>
      <c r="I32" s="522"/>
      <c r="J32" s="393">
        <f t="shared" si="1"/>
        <v>0</v>
      </c>
      <c r="K32" s="522"/>
      <c r="L32" s="393">
        <f t="shared" si="2"/>
        <v>0</v>
      </c>
      <c r="M32" s="522"/>
      <c r="N32" s="393">
        <f t="shared" si="3"/>
        <v>0</v>
      </c>
      <c r="O32" s="174"/>
      <c r="P32" s="393">
        <f t="shared" si="4"/>
        <v>0</v>
      </c>
      <c r="Q32" s="393">
        <v>6</v>
      </c>
      <c r="R32" s="393">
        <f t="shared" si="5"/>
        <v>210</v>
      </c>
      <c r="S32" s="174"/>
      <c r="T32" s="393">
        <f t="shared" si="6"/>
        <v>0</v>
      </c>
      <c r="U32" s="347">
        <f t="shared" si="7"/>
        <v>6</v>
      </c>
      <c r="V32" s="348">
        <f t="shared" si="8"/>
        <v>210</v>
      </c>
    </row>
    <row r="33" spans="1:22" ht="15.75">
      <c r="A33" s="86">
        <v>22</v>
      </c>
      <c r="B33" s="807" t="s">
        <v>166</v>
      </c>
      <c r="C33" s="807"/>
      <c r="D33" s="807"/>
      <c r="E33" s="344" t="s">
        <v>9</v>
      </c>
      <c r="F33" s="346">
        <v>55</v>
      </c>
      <c r="G33" s="346"/>
      <c r="H33" s="393">
        <f t="shared" si="0"/>
        <v>0</v>
      </c>
      <c r="I33" s="522"/>
      <c r="J33" s="393">
        <f t="shared" si="1"/>
        <v>0</v>
      </c>
      <c r="K33" s="522"/>
      <c r="L33" s="393">
        <f t="shared" si="2"/>
        <v>0</v>
      </c>
      <c r="M33" s="522"/>
      <c r="N33" s="393">
        <f t="shared" si="3"/>
        <v>0</v>
      </c>
      <c r="O33" s="174"/>
      <c r="P33" s="393">
        <f t="shared" si="4"/>
        <v>0</v>
      </c>
      <c r="Q33" s="393"/>
      <c r="R33" s="393">
        <f t="shared" si="5"/>
        <v>0</v>
      </c>
      <c r="S33" s="174"/>
      <c r="T33" s="393">
        <f t="shared" si="6"/>
        <v>0</v>
      </c>
      <c r="U33" s="347">
        <f t="shared" si="7"/>
        <v>0</v>
      </c>
      <c r="V33" s="348">
        <f t="shared" si="8"/>
        <v>0</v>
      </c>
    </row>
    <row r="34" spans="1:22" ht="15.75">
      <c r="A34" s="86">
        <v>23</v>
      </c>
      <c r="B34" s="808" t="s">
        <v>106</v>
      </c>
      <c r="C34" s="808"/>
      <c r="D34" s="808"/>
      <c r="E34" s="344" t="s">
        <v>9</v>
      </c>
      <c r="F34" s="346">
        <v>230</v>
      </c>
      <c r="G34" s="346"/>
      <c r="H34" s="393">
        <f t="shared" si="0"/>
        <v>0</v>
      </c>
      <c r="I34" s="522"/>
      <c r="J34" s="393">
        <f t="shared" si="1"/>
        <v>0</v>
      </c>
      <c r="K34" s="522"/>
      <c r="L34" s="393">
        <f t="shared" si="2"/>
        <v>0</v>
      </c>
      <c r="M34" s="522"/>
      <c r="N34" s="393">
        <f t="shared" si="3"/>
        <v>0</v>
      </c>
      <c r="O34" s="174"/>
      <c r="P34" s="393">
        <f t="shared" si="4"/>
        <v>0</v>
      </c>
      <c r="Q34" s="393">
        <v>9</v>
      </c>
      <c r="R34" s="393">
        <f t="shared" si="5"/>
        <v>2070</v>
      </c>
      <c r="S34" s="174">
        <f>3*0</f>
        <v>0</v>
      </c>
      <c r="T34" s="393">
        <f t="shared" si="6"/>
        <v>0</v>
      </c>
      <c r="U34" s="347">
        <f t="shared" si="7"/>
        <v>9</v>
      </c>
      <c r="V34" s="348">
        <f t="shared" si="8"/>
        <v>2070</v>
      </c>
    </row>
    <row r="35" spans="1:22" ht="15.75">
      <c r="A35" s="86">
        <v>24</v>
      </c>
      <c r="B35" s="807" t="s">
        <v>145</v>
      </c>
      <c r="C35" s="807"/>
      <c r="D35" s="807"/>
      <c r="E35" s="344" t="s">
        <v>9</v>
      </c>
      <c r="F35" s="346">
        <v>80</v>
      </c>
      <c r="G35" s="346"/>
      <c r="H35" s="393">
        <f t="shared" si="0"/>
        <v>0</v>
      </c>
      <c r="I35" s="522"/>
      <c r="J35" s="393">
        <f t="shared" si="1"/>
        <v>0</v>
      </c>
      <c r="K35" s="522"/>
      <c r="L35" s="393">
        <f t="shared" si="2"/>
        <v>0</v>
      </c>
      <c r="M35" s="522"/>
      <c r="N35" s="393">
        <f t="shared" si="3"/>
        <v>0</v>
      </c>
      <c r="O35" s="174"/>
      <c r="P35" s="393">
        <f t="shared" si="4"/>
        <v>0</v>
      </c>
      <c r="Q35" s="393"/>
      <c r="R35" s="393">
        <f t="shared" si="5"/>
        <v>0</v>
      </c>
      <c r="S35" s="174"/>
      <c r="T35" s="393">
        <f t="shared" si="6"/>
        <v>0</v>
      </c>
      <c r="U35" s="347">
        <f t="shared" si="7"/>
        <v>0</v>
      </c>
      <c r="V35" s="348">
        <f t="shared" si="8"/>
        <v>0</v>
      </c>
    </row>
    <row r="36" spans="1:22" ht="15.75">
      <c r="A36" s="86">
        <v>25</v>
      </c>
      <c r="B36" s="763" t="s">
        <v>167</v>
      </c>
      <c r="C36" s="764"/>
      <c r="D36" s="765"/>
      <c r="E36" s="344" t="s">
        <v>42</v>
      </c>
      <c r="F36" s="346">
        <v>80</v>
      </c>
      <c r="G36" s="346"/>
      <c r="H36" s="393">
        <f t="shared" si="0"/>
        <v>0</v>
      </c>
      <c r="I36" s="522"/>
      <c r="J36" s="393">
        <f t="shared" si="1"/>
        <v>0</v>
      </c>
      <c r="K36" s="522"/>
      <c r="L36" s="393">
        <f t="shared" si="2"/>
        <v>0</v>
      </c>
      <c r="M36" s="522"/>
      <c r="N36" s="393">
        <f t="shared" si="3"/>
        <v>0</v>
      </c>
      <c r="O36" s="174"/>
      <c r="P36" s="393">
        <f t="shared" si="4"/>
        <v>0</v>
      </c>
      <c r="Q36" s="393">
        <v>72</v>
      </c>
      <c r="R36" s="393">
        <f t="shared" si="5"/>
        <v>5760</v>
      </c>
      <c r="S36" s="174"/>
      <c r="T36" s="393">
        <f t="shared" si="6"/>
        <v>0</v>
      </c>
      <c r="U36" s="347">
        <f t="shared" si="7"/>
        <v>72</v>
      </c>
      <c r="V36" s="348">
        <f t="shared" si="8"/>
        <v>5760</v>
      </c>
    </row>
    <row r="37" spans="1:22" ht="15.75">
      <c r="A37" s="86">
        <v>26</v>
      </c>
      <c r="B37" s="807" t="s">
        <v>168</v>
      </c>
      <c r="C37" s="808"/>
      <c r="D37" s="808"/>
      <c r="E37" s="344" t="s">
        <v>42</v>
      </c>
      <c r="F37" s="346">
        <v>100</v>
      </c>
      <c r="G37" s="346"/>
      <c r="H37" s="393">
        <f t="shared" si="0"/>
        <v>0</v>
      </c>
      <c r="I37" s="522"/>
      <c r="J37" s="393">
        <f t="shared" si="1"/>
        <v>0</v>
      </c>
      <c r="K37" s="522"/>
      <c r="L37" s="393">
        <f t="shared" si="2"/>
        <v>0</v>
      </c>
      <c r="M37" s="522"/>
      <c r="N37" s="393">
        <f t="shared" si="3"/>
        <v>0</v>
      </c>
      <c r="O37" s="174"/>
      <c r="P37" s="393">
        <f t="shared" si="4"/>
        <v>0</v>
      </c>
      <c r="Q37" s="393">
        <v>72</v>
      </c>
      <c r="R37" s="393">
        <f t="shared" si="5"/>
        <v>7200</v>
      </c>
      <c r="S37" s="174"/>
      <c r="T37" s="393">
        <f t="shared" si="6"/>
        <v>0</v>
      </c>
      <c r="U37" s="347">
        <f t="shared" si="7"/>
        <v>72</v>
      </c>
      <c r="V37" s="348">
        <f t="shared" si="8"/>
        <v>7200</v>
      </c>
    </row>
    <row r="38" spans="1:22" ht="15.75">
      <c r="A38" s="86">
        <v>27</v>
      </c>
      <c r="B38" s="807" t="s">
        <v>267</v>
      </c>
      <c r="C38" s="808"/>
      <c r="D38" s="808"/>
      <c r="E38" s="344" t="s">
        <v>17</v>
      </c>
      <c r="F38" s="346">
        <v>1000</v>
      </c>
      <c r="G38" s="346"/>
      <c r="H38" s="393">
        <f t="shared" si="0"/>
        <v>0</v>
      </c>
      <c r="I38" s="522"/>
      <c r="J38" s="393">
        <f t="shared" si="1"/>
        <v>0</v>
      </c>
      <c r="K38" s="522"/>
      <c r="L38" s="393">
        <f t="shared" si="2"/>
        <v>0</v>
      </c>
      <c r="M38" s="522"/>
      <c r="N38" s="393">
        <f t="shared" si="3"/>
        <v>0</v>
      </c>
      <c r="O38" s="174"/>
      <c r="P38" s="393">
        <f t="shared" si="4"/>
        <v>0</v>
      </c>
      <c r="Q38" s="393">
        <v>2</v>
      </c>
      <c r="R38" s="393">
        <f t="shared" si="5"/>
        <v>2000</v>
      </c>
      <c r="S38" s="174"/>
      <c r="T38" s="393">
        <f t="shared" si="6"/>
        <v>0</v>
      </c>
      <c r="U38" s="347">
        <f t="shared" si="7"/>
        <v>2</v>
      </c>
      <c r="V38" s="348">
        <f t="shared" si="8"/>
        <v>2000</v>
      </c>
    </row>
    <row r="39" spans="1:22" ht="15.75">
      <c r="A39" s="86">
        <v>28</v>
      </c>
      <c r="B39" s="763" t="s">
        <v>255</v>
      </c>
      <c r="C39" s="766"/>
      <c r="D39" s="767"/>
      <c r="E39" s="344" t="s">
        <v>17</v>
      </c>
      <c r="F39" s="346">
        <v>650</v>
      </c>
      <c r="G39" s="346"/>
      <c r="H39" s="393">
        <f t="shared" si="0"/>
        <v>0</v>
      </c>
      <c r="I39" s="522"/>
      <c r="J39" s="393">
        <f t="shared" si="1"/>
        <v>0</v>
      </c>
      <c r="K39" s="522"/>
      <c r="L39" s="393">
        <f t="shared" si="2"/>
        <v>0</v>
      </c>
      <c r="M39" s="522"/>
      <c r="N39" s="393">
        <f t="shared" si="3"/>
        <v>0</v>
      </c>
      <c r="O39" s="174"/>
      <c r="P39" s="393">
        <f t="shared" si="4"/>
        <v>0</v>
      </c>
      <c r="Q39" s="393"/>
      <c r="R39" s="393">
        <f t="shared" si="5"/>
        <v>0</v>
      </c>
      <c r="S39" s="174"/>
      <c r="T39" s="393">
        <f t="shared" si="6"/>
        <v>0</v>
      </c>
      <c r="U39" s="347">
        <f t="shared" si="7"/>
        <v>0</v>
      </c>
      <c r="V39" s="348">
        <f t="shared" si="8"/>
        <v>0</v>
      </c>
    </row>
    <row r="40" spans="1:22" ht="15.75">
      <c r="A40" s="86">
        <v>29</v>
      </c>
      <c r="B40" s="768" t="s">
        <v>177</v>
      </c>
      <c r="C40" s="764"/>
      <c r="D40" s="765"/>
      <c r="E40" s="344" t="s">
        <v>17</v>
      </c>
      <c r="F40" s="346">
        <v>25</v>
      </c>
      <c r="G40" s="346"/>
      <c r="H40" s="393">
        <f t="shared" si="0"/>
        <v>0</v>
      </c>
      <c r="I40" s="522"/>
      <c r="J40" s="393">
        <f t="shared" si="1"/>
        <v>0</v>
      </c>
      <c r="K40" s="522"/>
      <c r="L40" s="393">
        <f t="shared" si="2"/>
        <v>0</v>
      </c>
      <c r="M40" s="522"/>
      <c r="N40" s="393">
        <f t="shared" si="3"/>
        <v>0</v>
      </c>
      <c r="O40" s="174"/>
      <c r="P40" s="393">
        <f t="shared" si="4"/>
        <v>0</v>
      </c>
      <c r="Q40" s="393"/>
      <c r="R40" s="393">
        <f t="shared" si="5"/>
        <v>0</v>
      </c>
      <c r="S40" s="174"/>
      <c r="T40" s="393">
        <f t="shared" si="6"/>
        <v>0</v>
      </c>
      <c r="U40" s="347">
        <f t="shared" si="7"/>
        <v>0</v>
      </c>
      <c r="V40" s="348">
        <f t="shared" si="8"/>
        <v>0</v>
      </c>
    </row>
    <row r="41" spans="1:22" ht="15.75">
      <c r="A41" s="86">
        <v>30</v>
      </c>
      <c r="B41" s="763" t="s">
        <v>268</v>
      </c>
      <c r="C41" s="766"/>
      <c r="D41" s="767"/>
      <c r="E41" s="344" t="s">
        <v>17</v>
      </c>
      <c r="F41" s="346">
        <v>250</v>
      </c>
      <c r="G41" s="346"/>
      <c r="H41" s="393">
        <f t="shared" si="0"/>
        <v>0</v>
      </c>
      <c r="I41" s="522"/>
      <c r="J41" s="393">
        <f t="shared" si="1"/>
        <v>0</v>
      </c>
      <c r="K41" s="522"/>
      <c r="L41" s="393">
        <f t="shared" si="2"/>
        <v>0</v>
      </c>
      <c r="M41" s="522"/>
      <c r="N41" s="393">
        <f t="shared" si="3"/>
        <v>0</v>
      </c>
      <c r="O41" s="174"/>
      <c r="P41" s="393">
        <f t="shared" si="4"/>
        <v>0</v>
      </c>
      <c r="Q41" s="393">
        <v>6</v>
      </c>
      <c r="R41" s="393">
        <f t="shared" si="5"/>
        <v>1500</v>
      </c>
      <c r="S41" s="174"/>
      <c r="T41" s="393">
        <f t="shared" si="6"/>
        <v>0</v>
      </c>
      <c r="U41" s="347">
        <f t="shared" si="7"/>
        <v>6</v>
      </c>
      <c r="V41" s="348">
        <f t="shared" si="8"/>
        <v>1500</v>
      </c>
    </row>
    <row r="42" spans="1:22" ht="15.75">
      <c r="A42" s="86">
        <v>31</v>
      </c>
      <c r="B42" s="763" t="s">
        <v>192</v>
      </c>
      <c r="C42" s="766"/>
      <c r="D42" s="767"/>
      <c r="E42" s="344" t="s">
        <v>17</v>
      </c>
      <c r="F42" s="346">
        <v>700</v>
      </c>
      <c r="G42" s="346"/>
      <c r="H42" s="393">
        <f t="shared" si="0"/>
        <v>0</v>
      </c>
      <c r="I42" s="522"/>
      <c r="J42" s="393">
        <f t="shared" si="1"/>
        <v>0</v>
      </c>
      <c r="K42" s="522"/>
      <c r="L42" s="393">
        <f t="shared" si="2"/>
        <v>0</v>
      </c>
      <c r="M42" s="522"/>
      <c r="N42" s="393">
        <f t="shared" si="3"/>
        <v>0</v>
      </c>
      <c r="O42" s="174"/>
      <c r="P42" s="393">
        <f t="shared" si="4"/>
        <v>0</v>
      </c>
      <c r="Q42" s="393">
        <v>6</v>
      </c>
      <c r="R42" s="393">
        <f t="shared" si="5"/>
        <v>4200</v>
      </c>
      <c r="S42" s="174"/>
      <c r="T42" s="393">
        <f t="shared" si="6"/>
        <v>0</v>
      </c>
      <c r="U42" s="347">
        <f t="shared" si="7"/>
        <v>6</v>
      </c>
      <c r="V42" s="348">
        <f t="shared" si="8"/>
        <v>4200</v>
      </c>
    </row>
    <row r="43" spans="1:22" ht="15.75">
      <c r="A43" s="86">
        <v>32</v>
      </c>
      <c r="B43" s="808" t="s">
        <v>269</v>
      </c>
      <c r="C43" s="808"/>
      <c r="D43" s="808"/>
      <c r="E43" s="344" t="s">
        <v>17</v>
      </c>
      <c r="F43" s="346">
        <v>10</v>
      </c>
      <c r="G43" s="346"/>
      <c r="H43" s="393">
        <f t="shared" si="0"/>
        <v>0</v>
      </c>
      <c r="I43" s="522"/>
      <c r="J43" s="393">
        <f t="shared" si="1"/>
        <v>0</v>
      </c>
      <c r="K43" s="522"/>
      <c r="L43" s="393">
        <f t="shared" si="2"/>
        <v>0</v>
      </c>
      <c r="M43" s="522"/>
      <c r="N43" s="393">
        <f t="shared" si="3"/>
        <v>0</v>
      </c>
      <c r="O43" s="174"/>
      <c r="P43" s="393">
        <f t="shared" si="4"/>
        <v>0</v>
      </c>
      <c r="Q43" s="393">
        <v>50</v>
      </c>
      <c r="R43" s="393">
        <f t="shared" si="5"/>
        <v>500</v>
      </c>
      <c r="S43" s="174"/>
      <c r="T43" s="393">
        <f t="shared" si="6"/>
        <v>0</v>
      </c>
      <c r="U43" s="347">
        <f t="shared" si="7"/>
        <v>50</v>
      </c>
      <c r="V43" s="348">
        <f t="shared" si="8"/>
        <v>500</v>
      </c>
    </row>
    <row r="44" spans="1:22" ht="15.75">
      <c r="A44" s="86">
        <v>33</v>
      </c>
      <c r="B44" s="768" t="s">
        <v>270</v>
      </c>
      <c r="C44" s="766"/>
      <c r="D44" s="767"/>
      <c r="E44" s="344" t="s">
        <v>17</v>
      </c>
      <c r="F44" s="346">
        <v>150</v>
      </c>
      <c r="G44" s="346"/>
      <c r="H44" s="393">
        <f t="shared" si="0"/>
        <v>0</v>
      </c>
      <c r="I44" s="522"/>
      <c r="J44" s="393">
        <f t="shared" si="1"/>
        <v>0</v>
      </c>
      <c r="K44" s="522"/>
      <c r="L44" s="393">
        <f t="shared" si="2"/>
        <v>0</v>
      </c>
      <c r="M44" s="522"/>
      <c r="N44" s="393">
        <f t="shared" si="3"/>
        <v>0</v>
      </c>
      <c r="O44" s="174"/>
      <c r="P44" s="393">
        <f t="shared" si="4"/>
        <v>0</v>
      </c>
      <c r="Q44" s="393"/>
      <c r="R44" s="393">
        <f t="shared" si="5"/>
        <v>0</v>
      </c>
      <c r="S44" s="174">
        <f>20*0</f>
        <v>0</v>
      </c>
      <c r="T44" s="393">
        <f t="shared" si="6"/>
        <v>0</v>
      </c>
      <c r="U44" s="347">
        <f t="shared" si="7"/>
        <v>0</v>
      </c>
      <c r="V44" s="348">
        <f t="shared" si="8"/>
        <v>0</v>
      </c>
    </row>
    <row r="45" spans="1:22" ht="15.75">
      <c r="A45" s="86">
        <v>34</v>
      </c>
      <c r="B45" s="768" t="s">
        <v>271</v>
      </c>
      <c r="C45" s="764"/>
      <c r="D45" s="765"/>
      <c r="E45" s="344" t="s">
        <v>17</v>
      </c>
      <c r="F45" s="346">
        <v>150</v>
      </c>
      <c r="G45" s="346"/>
      <c r="H45" s="393">
        <f t="shared" si="0"/>
        <v>0</v>
      </c>
      <c r="I45" s="522"/>
      <c r="J45" s="393">
        <f t="shared" si="1"/>
        <v>0</v>
      </c>
      <c r="K45" s="522"/>
      <c r="L45" s="393">
        <f t="shared" si="2"/>
        <v>0</v>
      </c>
      <c r="M45" s="522"/>
      <c r="N45" s="393">
        <f t="shared" si="3"/>
        <v>0</v>
      </c>
      <c r="O45" s="174"/>
      <c r="P45" s="393">
        <f t="shared" si="4"/>
        <v>0</v>
      </c>
      <c r="Q45" s="393">
        <v>55</v>
      </c>
      <c r="R45" s="393">
        <f t="shared" si="5"/>
        <v>8250</v>
      </c>
      <c r="S45" s="174">
        <f>60*0</f>
        <v>0</v>
      </c>
      <c r="T45" s="393">
        <f t="shared" si="6"/>
        <v>0</v>
      </c>
      <c r="U45" s="347">
        <f t="shared" si="7"/>
        <v>55</v>
      </c>
      <c r="V45" s="348">
        <f t="shared" si="8"/>
        <v>8250</v>
      </c>
    </row>
    <row r="46" spans="1:22" ht="15.75">
      <c r="A46" s="86">
        <v>35</v>
      </c>
      <c r="B46" s="763" t="s">
        <v>181</v>
      </c>
      <c r="C46" s="766"/>
      <c r="D46" s="767"/>
      <c r="E46" s="344" t="s">
        <v>17</v>
      </c>
      <c r="F46" s="346">
        <v>670</v>
      </c>
      <c r="G46" s="346"/>
      <c r="H46" s="393">
        <f t="shared" si="0"/>
        <v>0</v>
      </c>
      <c r="I46" s="522"/>
      <c r="J46" s="393">
        <f t="shared" si="1"/>
        <v>0</v>
      </c>
      <c r="K46" s="522"/>
      <c r="L46" s="393">
        <f t="shared" si="2"/>
        <v>0</v>
      </c>
      <c r="M46" s="522"/>
      <c r="N46" s="393">
        <f t="shared" si="3"/>
        <v>0</v>
      </c>
      <c r="O46" s="174"/>
      <c r="P46" s="393">
        <f t="shared" si="4"/>
        <v>0</v>
      </c>
      <c r="Q46" s="393"/>
      <c r="R46" s="393">
        <f t="shared" si="5"/>
        <v>0</v>
      </c>
      <c r="S46" s="174"/>
      <c r="T46" s="393">
        <f t="shared" si="6"/>
        <v>0</v>
      </c>
      <c r="U46" s="347">
        <f t="shared" si="7"/>
        <v>0</v>
      </c>
      <c r="V46" s="348">
        <f t="shared" si="8"/>
        <v>0</v>
      </c>
    </row>
    <row r="47" spans="1:22" ht="15.75">
      <c r="A47" s="86">
        <v>36</v>
      </c>
      <c r="B47" s="808" t="s">
        <v>338</v>
      </c>
      <c r="C47" s="807"/>
      <c r="D47" s="807"/>
      <c r="E47" s="344" t="s">
        <v>17</v>
      </c>
      <c r="F47" s="346">
        <v>1000</v>
      </c>
      <c r="G47" s="346"/>
      <c r="H47" s="393">
        <f t="shared" si="0"/>
        <v>0</v>
      </c>
      <c r="I47" s="522"/>
      <c r="J47" s="393">
        <f t="shared" si="1"/>
        <v>0</v>
      </c>
      <c r="K47" s="522"/>
      <c r="L47" s="393">
        <f t="shared" si="2"/>
        <v>0</v>
      </c>
      <c r="M47" s="522"/>
      <c r="N47" s="393">
        <f t="shared" si="3"/>
        <v>0</v>
      </c>
      <c r="O47" s="174"/>
      <c r="P47" s="393">
        <f t="shared" si="4"/>
        <v>0</v>
      </c>
      <c r="Q47" s="393"/>
      <c r="R47" s="393">
        <f t="shared" si="5"/>
        <v>0</v>
      </c>
      <c r="S47" s="174"/>
      <c r="T47" s="393">
        <f t="shared" si="6"/>
        <v>0</v>
      </c>
      <c r="U47" s="347">
        <f t="shared" si="7"/>
        <v>0</v>
      </c>
      <c r="V47" s="348">
        <f t="shared" si="8"/>
        <v>0</v>
      </c>
    </row>
    <row r="48" spans="1:22" ht="15.75">
      <c r="A48" s="86">
        <v>37</v>
      </c>
      <c r="B48" s="763" t="s">
        <v>144</v>
      </c>
      <c r="C48" s="764"/>
      <c r="D48" s="765"/>
      <c r="E48" s="344" t="s">
        <v>9</v>
      </c>
      <c r="F48" s="346">
        <v>90</v>
      </c>
      <c r="G48" s="346"/>
      <c r="H48" s="393">
        <f t="shared" si="0"/>
        <v>0</v>
      </c>
      <c r="I48" s="522"/>
      <c r="J48" s="393">
        <f t="shared" si="1"/>
        <v>0</v>
      </c>
      <c r="K48" s="522"/>
      <c r="L48" s="393">
        <f t="shared" si="2"/>
        <v>0</v>
      </c>
      <c r="M48" s="522"/>
      <c r="N48" s="393">
        <f t="shared" si="3"/>
        <v>0</v>
      </c>
      <c r="O48" s="174"/>
      <c r="P48" s="393">
        <f t="shared" si="4"/>
        <v>0</v>
      </c>
      <c r="Q48" s="393">
        <v>40</v>
      </c>
      <c r="R48" s="393">
        <f t="shared" si="5"/>
        <v>3600</v>
      </c>
      <c r="S48" s="174"/>
      <c r="T48" s="393">
        <f t="shared" si="6"/>
        <v>0</v>
      </c>
      <c r="U48" s="347">
        <f t="shared" si="7"/>
        <v>40</v>
      </c>
      <c r="V48" s="348">
        <f t="shared" si="8"/>
        <v>3600</v>
      </c>
    </row>
    <row r="49" spans="1:22" ht="15.75">
      <c r="A49" s="86">
        <v>38</v>
      </c>
      <c r="B49" s="768" t="s">
        <v>109</v>
      </c>
      <c r="C49" s="764"/>
      <c r="D49" s="765"/>
      <c r="E49" s="344" t="s">
        <v>9</v>
      </c>
      <c r="F49" s="346">
        <v>100</v>
      </c>
      <c r="G49" s="522">
        <v>3</v>
      </c>
      <c r="H49" s="393">
        <f t="shared" si="0"/>
        <v>300</v>
      </c>
      <c r="I49" s="522">
        <v>18</v>
      </c>
      <c r="J49" s="393">
        <f t="shared" si="1"/>
        <v>1800</v>
      </c>
      <c r="K49" s="522">
        <v>16</v>
      </c>
      <c r="L49" s="393">
        <f t="shared" si="2"/>
        <v>1600</v>
      </c>
      <c r="M49" s="522">
        <v>14</v>
      </c>
      <c r="N49" s="393">
        <f t="shared" si="3"/>
        <v>1400</v>
      </c>
      <c r="O49" s="174">
        <v>16</v>
      </c>
      <c r="P49" s="393">
        <f t="shared" si="4"/>
        <v>1600</v>
      </c>
      <c r="Q49" s="393"/>
      <c r="R49" s="393">
        <f t="shared" si="5"/>
        <v>0</v>
      </c>
      <c r="S49" s="174">
        <f>2*0</f>
        <v>0</v>
      </c>
      <c r="T49" s="393">
        <f t="shared" si="6"/>
        <v>0</v>
      </c>
      <c r="U49" s="347">
        <f t="shared" si="7"/>
        <v>67</v>
      </c>
      <c r="V49" s="348">
        <f t="shared" si="8"/>
        <v>6700</v>
      </c>
    </row>
    <row r="50" spans="1:22" ht="15.75">
      <c r="A50" s="86">
        <v>39</v>
      </c>
      <c r="B50" s="763" t="s">
        <v>193</v>
      </c>
      <c r="C50" s="764"/>
      <c r="D50" s="765"/>
      <c r="E50" s="344" t="s">
        <v>17</v>
      </c>
      <c r="F50" s="346">
        <v>3800</v>
      </c>
      <c r="G50" s="346"/>
      <c r="H50" s="393">
        <f t="shared" si="0"/>
        <v>0</v>
      </c>
      <c r="I50" s="522"/>
      <c r="J50" s="393">
        <f t="shared" si="1"/>
        <v>0</v>
      </c>
      <c r="K50" s="522"/>
      <c r="L50" s="393">
        <f t="shared" si="2"/>
        <v>0</v>
      </c>
      <c r="M50" s="522"/>
      <c r="N50" s="393">
        <f t="shared" si="3"/>
        <v>0</v>
      </c>
      <c r="O50" s="174"/>
      <c r="P50" s="393">
        <f t="shared" si="4"/>
        <v>0</v>
      </c>
      <c r="Q50" s="393"/>
      <c r="R50" s="393">
        <f t="shared" si="5"/>
        <v>0</v>
      </c>
      <c r="S50" s="174"/>
      <c r="T50" s="393">
        <f t="shared" si="6"/>
        <v>0</v>
      </c>
      <c r="U50" s="347">
        <f t="shared" si="7"/>
        <v>0</v>
      </c>
      <c r="V50" s="348">
        <f t="shared" si="8"/>
        <v>0</v>
      </c>
    </row>
    <row r="51" spans="1:22" ht="15.75">
      <c r="A51" s="86">
        <v>40</v>
      </c>
      <c r="B51" s="807"/>
      <c r="C51" s="808"/>
      <c r="D51" s="808"/>
      <c r="E51" s="344" t="s">
        <v>9</v>
      </c>
      <c r="F51" s="346"/>
      <c r="G51" s="346"/>
      <c r="H51" s="393">
        <f t="shared" si="0"/>
        <v>0</v>
      </c>
      <c r="I51" s="346"/>
      <c r="J51" s="393">
        <f t="shared" si="1"/>
        <v>0</v>
      </c>
      <c r="K51" s="346"/>
      <c r="L51" s="393">
        <f t="shared" si="2"/>
        <v>0</v>
      </c>
      <c r="M51" s="346"/>
      <c r="N51" s="393">
        <f t="shared" si="3"/>
        <v>0</v>
      </c>
      <c r="O51" s="174"/>
      <c r="P51" s="393">
        <f t="shared" si="4"/>
        <v>0</v>
      </c>
      <c r="Q51" s="393"/>
      <c r="R51" s="393">
        <f t="shared" si="5"/>
        <v>0</v>
      </c>
      <c r="S51" s="174"/>
      <c r="T51" s="393">
        <f t="shared" si="6"/>
        <v>0</v>
      </c>
      <c r="U51" s="347">
        <f t="shared" si="7"/>
        <v>0</v>
      </c>
      <c r="V51" s="348">
        <f t="shared" si="8"/>
        <v>0</v>
      </c>
    </row>
    <row r="52" spans="1:22" ht="15.75">
      <c r="A52" s="86">
        <v>41</v>
      </c>
      <c r="B52" s="807" t="s">
        <v>110</v>
      </c>
      <c r="C52" s="808"/>
      <c r="D52" s="808"/>
      <c r="E52" s="344" t="s">
        <v>9</v>
      </c>
      <c r="F52" s="346">
        <v>185</v>
      </c>
      <c r="G52" s="346"/>
      <c r="H52" s="393">
        <f t="shared" si="0"/>
        <v>0</v>
      </c>
      <c r="I52" s="346"/>
      <c r="J52" s="393">
        <f t="shared" si="1"/>
        <v>0</v>
      </c>
      <c r="K52" s="346"/>
      <c r="L52" s="393">
        <f t="shared" si="2"/>
        <v>0</v>
      </c>
      <c r="M52" s="346"/>
      <c r="N52" s="393">
        <f t="shared" si="3"/>
        <v>0</v>
      </c>
      <c r="O52" s="174"/>
      <c r="P52" s="393">
        <f t="shared" si="4"/>
        <v>0</v>
      </c>
      <c r="Q52" s="393">
        <v>75</v>
      </c>
      <c r="R52" s="393">
        <f t="shared" si="5"/>
        <v>13875</v>
      </c>
      <c r="S52" s="174">
        <f>81*0</f>
        <v>0</v>
      </c>
      <c r="T52" s="393">
        <f t="shared" si="6"/>
        <v>0</v>
      </c>
      <c r="U52" s="347">
        <f t="shared" si="7"/>
        <v>75</v>
      </c>
      <c r="V52" s="348">
        <f t="shared" si="8"/>
        <v>13875</v>
      </c>
    </row>
    <row r="53" spans="1:22" ht="15.75">
      <c r="A53" s="86">
        <v>42</v>
      </c>
      <c r="B53" s="807" t="s">
        <v>178</v>
      </c>
      <c r="C53" s="808"/>
      <c r="D53" s="808"/>
      <c r="E53" s="344" t="s">
        <v>9</v>
      </c>
      <c r="F53" s="349">
        <v>80</v>
      </c>
      <c r="G53" s="349"/>
      <c r="H53" s="393">
        <f t="shared" si="0"/>
        <v>0</v>
      </c>
      <c r="I53" s="349"/>
      <c r="J53" s="393">
        <f t="shared" si="1"/>
        <v>0</v>
      </c>
      <c r="K53" s="349"/>
      <c r="L53" s="393">
        <f t="shared" si="2"/>
        <v>0</v>
      </c>
      <c r="M53" s="349"/>
      <c r="N53" s="393">
        <f t="shared" si="3"/>
        <v>0</v>
      </c>
      <c r="O53" s="174"/>
      <c r="P53" s="393">
        <f t="shared" si="4"/>
        <v>0</v>
      </c>
      <c r="Q53" s="393"/>
      <c r="R53" s="393">
        <f t="shared" si="5"/>
        <v>0</v>
      </c>
      <c r="S53" s="174"/>
      <c r="T53" s="393">
        <f t="shared" si="6"/>
        <v>0</v>
      </c>
      <c r="U53" s="347">
        <f t="shared" si="7"/>
        <v>0</v>
      </c>
      <c r="V53" s="348">
        <f t="shared" si="8"/>
        <v>0</v>
      </c>
    </row>
    <row r="54" spans="1:22" ht="15.75">
      <c r="A54" s="86">
        <v>43</v>
      </c>
      <c r="B54" s="807" t="s">
        <v>259</v>
      </c>
      <c r="C54" s="808"/>
      <c r="D54" s="808"/>
      <c r="E54" s="350" t="s">
        <v>9</v>
      </c>
      <c r="F54" s="350">
        <v>200</v>
      </c>
      <c r="G54" s="529">
        <v>12</v>
      </c>
      <c r="H54" s="393">
        <f t="shared" si="0"/>
        <v>2400</v>
      </c>
      <c r="I54" s="529">
        <v>12</v>
      </c>
      <c r="J54" s="393">
        <f t="shared" si="1"/>
        <v>2400</v>
      </c>
      <c r="K54" s="529">
        <v>12</v>
      </c>
      <c r="L54" s="393">
        <f t="shared" si="2"/>
        <v>2400</v>
      </c>
      <c r="M54" s="529">
        <v>12</v>
      </c>
      <c r="N54" s="393">
        <f t="shared" si="3"/>
        <v>2400</v>
      </c>
      <c r="O54" s="174"/>
      <c r="P54" s="393">
        <f t="shared" si="4"/>
        <v>0</v>
      </c>
      <c r="Q54" s="393"/>
      <c r="R54" s="393">
        <f t="shared" si="5"/>
        <v>0</v>
      </c>
      <c r="S54" s="174"/>
      <c r="T54" s="393">
        <f t="shared" si="6"/>
        <v>0</v>
      </c>
      <c r="U54" s="347">
        <f t="shared" si="7"/>
        <v>48</v>
      </c>
      <c r="V54" s="348">
        <f t="shared" si="8"/>
        <v>9600</v>
      </c>
    </row>
    <row r="55" spans="1:22" ht="15.75">
      <c r="A55" s="86">
        <v>44</v>
      </c>
      <c r="B55" s="807" t="s">
        <v>179</v>
      </c>
      <c r="C55" s="808"/>
      <c r="D55" s="808"/>
      <c r="E55" s="344" t="s">
        <v>9</v>
      </c>
      <c r="F55" s="346">
        <v>120</v>
      </c>
      <c r="G55" s="346"/>
      <c r="H55" s="393">
        <f t="shared" si="0"/>
        <v>0</v>
      </c>
      <c r="I55" s="346"/>
      <c r="J55" s="393">
        <f t="shared" si="1"/>
        <v>0</v>
      </c>
      <c r="K55" s="346"/>
      <c r="L55" s="393">
        <f t="shared" si="2"/>
        <v>0</v>
      </c>
      <c r="M55" s="346"/>
      <c r="N55" s="393">
        <f t="shared" si="3"/>
        <v>0</v>
      </c>
      <c r="O55" s="174"/>
      <c r="P55" s="393">
        <f t="shared" si="4"/>
        <v>0</v>
      </c>
      <c r="Q55" s="393">
        <v>53</v>
      </c>
      <c r="R55" s="393">
        <f t="shared" si="5"/>
        <v>6360</v>
      </c>
      <c r="S55" s="174"/>
      <c r="T55" s="393">
        <f t="shared" si="6"/>
        <v>0</v>
      </c>
      <c r="U55" s="347">
        <f t="shared" si="7"/>
        <v>53</v>
      </c>
      <c r="V55" s="348">
        <f t="shared" si="8"/>
        <v>6360</v>
      </c>
    </row>
    <row r="56" spans="1:22" ht="15.75">
      <c r="A56" s="86">
        <v>45</v>
      </c>
      <c r="B56" s="763" t="s">
        <v>180</v>
      </c>
      <c r="C56" s="766"/>
      <c r="D56" s="767"/>
      <c r="E56" s="344" t="s">
        <v>9</v>
      </c>
      <c r="F56" s="346">
        <v>150</v>
      </c>
      <c r="G56" s="346"/>
      <c r="H56" s="393">
        <f t="shared" si="0"/>
        <v>0</v>
      </c>
      <c r="I56" s="346"/>
      <c r="J56" s="393">
        <f t="shared" si="1"/>
        <v>0</v>
      </c>
      <c r="K56" s="346"/>
      <c r="L56" s="393">
        <f t="shared" si="2"/>
        <v>0</v>
      </c>
      <c r="M56" s="346"/>
      <c r="N56" s="393">
        <f t="shared" si="3"/>
        <v>0</v>
      </c>
      <c r="O56" s="174"/>
      <c r="P56" s="393">
        <f t="shared" si="4"/>
        <v>0</v>
      </c>
      <c r="Q56" s="393">
        <v>100</v>
      </c>
      <c r="R56" s="393">
        <f t="shared" si="5"/>
        <v>15000</v>
      </c>
      <c r="S56" s="174"/>
      <c r="T56" s="393">
        <f t="shared" si="6"/>
        <v>0</v>
      </c>
      <c r="U56" s="347">
        <f t="shared" si="7"/>
        <v>100</v>
      </c>
      <c r="V56" s="348">
        <f t="shared" si="8"/>
        <v>15000</v>
      </c>
    </row>
    <row r="57" spans="1:22" ht="15">
      <c r="A57" s="86">
        <v>46</v>
      </c>
      <c r="B57" s="815" t="s">
        <v>160</v>
      </c>
      <c r="C57" s="816"/>
      <c r="D57" s="817"/>
      <c r="E57" s="403"/>
      <c r="F57" s="403"/>
      <c r="G57" s="403"/>
      <c r="H57" s="624">
        <f>SUM(H12:H56)</f>
        <v>31185</v>
      </c>
      <c r="I57" s="403"/>
      <c r="J57" s="624">
        <f>SUM(J12:J56)</f>
        <v>13805</v>
      </c>
      <c r="K57" s="403"/>
      <c r="L57" s="624">
        <f>SUM(L12:L56)</f>
        <v>9255</v>
      </c>
      <c r="M57" s="403"/>
      <c r="N57" s="624">
        <f>SUM(N12:N56)</f>
        <v>14055</v>
      </c>
      <c r="O57" s="623"/>
      <c r="P57" s="624">
        <f>SUM(P12:P56)</f>
        <v>9455</v>
      </c>
      <c r="Q57" s="624"/>
      <c r="R57" s="624">
        <f>SUM(R12:R56)</f>
        <v>114105</v>
      </c>
      <c r="S57" s="433"/>
      <c r="T57" s="624">
        <f>SUM(T12:T56)</f>
        <v>0</v>
      </c>
      <c r="U57" s="347">
        <f t="shared" si="7"/>
        <v>0</v>
      </c>
      <c r="V57" s="348">
        <f>H57+J57+L57+N57+P57+R57+T57</f>
        <v>191860</v>
      </c>
    </row>
    <row r="58" spans="1:22" ht="15.75" thickBot="1">
      <c r="A58" s="86">
        <v>47</v>
      </c>
      <c r="B58" s="812" t="s">
        <v>240</v>
      </c>
      <c r="C58" s="813"/>
      <c r="D58" s="814"/>
      <c r="E58" s="353" t="s">
        <v>156</v>
      </c>
      <c r="F58" s="353"/>
      <c r="G58" s="353"/>
      <c r="H58" s="437"/>
      <c r="I58" s="353"/>
      <c r="J58" s="437"/>
      <c r="K58" s="353"/>
      <c r="L58" s="437"/>
      <c r="M58" s="353"/>
      <c r="N58" s="437"/>
      <c r="O58" s="436"/>
      <c r="P58" s="437"/>
      <c r="Q58" s="437"/>
      <c r="R58" s="437"/>
      <c r="S58" s="436"/>
      <c r="T58" s="437"/>
      <c r="U58" s="625"/>
      <c r="V58" s="507">
        <f>H58+J58+L58+N58+P58+T58</f>
        <v>0</v>
      </c>
    </row>
    <row r="59" spans="1:22" ht="16.5" thickBot="1">
      <c r="A59" s="329">
        <v>48</v>
      </c>
      <c r="B59" s="779" t="s">
        <v>33</v>
      </c>
      <c r="C59" s="780"/>
      <c r="D59" s="781"/>
      <c r="E59" s="277"/>
      <c r="F59" s="278"/>
      <c r="G59" s="278"/>
      <c r="H59" s="644">
        <f>SUM(H57:H58)</f>
        <v>31185</v>
      </c>
      <c r="I59" s="278"/>
      <c r="J59" s="644">
        <f>SUM(J57:J58)</f>
        <v>13805</v>
      </c>
      <c r="K59" s="278"/>
      <c r="L59" s="644">
        <f>SUM(L57:L58)</f>
        <v>9255</v>
      </c>
      <c r="M59" s="278"/>
      <c r="N59" s="644">
        <f>SUM(N57:N58)</f>
        <v>14055</v>
      </c>
      <c r="O59" s="441"/>
      <c r="P59" s="644">
        <f>SUM(P57:P58)</f>
        <v>9455</v>
      </c>
      <c r="Q59" s="427"/>
      <c r="R59" s="644">
        <f>SUM(R57:R58)</f>
        <v>114105</v>
      </c>
      <c r="S59" s="441"/>
      <c r="T59" s="644">
        <f>SUM(T57:T58)</f>
        <v>0</v>
      </c>
      <c r="U59" s="552"/>
      <c r="V59" s="427">
        <f>SUM(V57:V58)</f>
        <v>191860</v>
      </c>
    </row>
    <row r="60" spans="21:22" ht="12.75">
      <c r="U60" s="168"/>
      <c r="V60" s="47"/>
    </row>
    <row r="61" spans="2:21" ht="12.75">
      <c r="B61" s="824" t="s">
        <v>230</v>
      </c>
      <c r="C61" s="823"/>
      <c r="D61" s="823"/>
      <c r="E61" s="823"/>
      <c r="F61" s="823"/>
      <c r="Q61" s="635">
        <v>2017</v>
      </c>
      <c r="R61" s="636">
        <v>59105</v>
      </c>
      <c r="U61" s="168"/>
    </row>
    <row r="62" spans="17:18" ht="12.75">
      <c r="Q62" s="635">
        <v>2018</v>
      </c>
      <c r="R62" s="635">
        <v>55000</v>
      </c>
    </row>
    <row r="63" spans="2:6" ht="12.75">
      <c r="B63" s="823" t="s">
        <v>425</v>
      </c>
      <c r="C63" s="823"/>
      <c r="D63" s="823"/>
      <c r="E63" s="823"/>
      <c r="F63" s="823"/>
    </row>
    <row r="72" ht="12.75">
      <c r="D72" s="168"/>
    </row>
  </sheetData>
  <sheetProtection/>
  <mergeCells count="122">
    <mergeCell ref="Q5:R5"/>
    <mergeCell ref="Q6:R6"/>
    <mergeCell ref="Q7:R7"/>
    <mergeCell ref="S1:T1"/>
    <mergeCell ref="S2:T2"/>
    <mergeCell ref="S3:T3"/>
    <mergeCell ref="S4:T4"/>
    <mergeCell ref="S5:T5"/>
    <mergeCell ref="S6:T6"/>
    <mergeCell ref="S7:T7"/>
    <mergeCell ref="Q1:R1"/>
    <mergeCell ref="Q2:R2"/>
    <mergeCell ref="Q3:R3"/>
    <mergeCell ref="Q4:R4"/>
    <mergeCell ref="M5:N5"/>
    <mergeCell ref="M6:N6"/>
    <mergeCell ref="M7:N7"/>
    <mergeCell ref="O1:P1"/>
    <mergeCell ref="O2:P2"/>
    <mergeCell ref="O3:P3"/>
    <mergeCell ref="O4:P4"/>
    <mergeCell ref="O5:P5"/>
    <mergeCell ref="O6:P6"/>
    <mergeCell ref="O7:P7"/>
    <mergeCell ref="M1:N1"/>
    <mergeCell ref="M2:N2"/>
    <mergeCell ref="M3:N3"/>
    <mergeCell ref="M4:N4"/>
    <mergeCell ref="I5:J5"/>
    <mergeCell ref="I6:J6"/>
    <mergeCell ref="I7:J7"/>
    <mergeCell ref="K1:L1"/>
    <mergeCell ref="K2:L2"/>
    <mergeCell ref="K3:L3"/>
    <mergeCell ref="K4:L4"/>
    <mergeCell ref="K5:L5"/>
    <mergeCell ref="K6:L6"/>
    <mergeCell ref="K7:L7"/>
    <mergeCell ref="I1:J1"/>
    <mergeCell ref="I2:J2"/>
    <mergeCell ref="I3:J3"/>
    <mergeCell ref="I4:J4"/>
    <mergeCell ref="B61:F61"/>
    <mergeCell ref="B63:F63"/>
    <mergeCell ref="G1:H1"/>
    <mergeCell ref="G2:H2"/>
    <mergeCell ref="G3:H3"/>
    <mergeCell ref="G4:H4"/>
    <mergeCell ref="G5:H5"/>
    <mergeCell ref="G6:H6"/>
    <mergeCell ref="G7:H7"/>
    <mergeCell ref="B16:D16"/>
    <mergeCell ref="B17:D17"/>
    <mergeCell ref="B44:D44"/>
    <mergeCell ref="K9:L9"/>
    <mergeCell ref="K10:L10"/>
    <mergeCell ref="B34:D34"/>
    <mergeCell ref="B35:D35"/>
    <mergeCell ref="B31:D31"/>
    <mergeCell ref="B32:D32"/>
    <mergeCell ref="B33:D33"/>
    <mergeCell ref="B24:D24"/>
    <mergeCell ref="X22:Y22"/>
    <mergeCell ref="X23:Y23"/>
    <mergeCell ref="X21:Y21"/>
    <mergeCell ref="B21:D21"/>
    <mergeCell ref="B23:D23"/>
    <mergeCell ref="U9:V10"/>
    <mergeCell ref="S9:T9"/>
    <mergeCell ref="S10:T10"/>
    <mergeCell ref="O9:P9"/>
    <mergeCell ref="O10:P10"/>
    <mergeCell ref="Q10:R10"/>
    <mergeCell ref="Q9:R9"/>
    <mergeCell ref="M9:N9"/>
    <mergeCell ref="I10:J10"/>
    <mergeCell ref="M10:N10"/>
    <mergeCell ref="B20:D20"/>
    <mergeCell ref="B13:D13"/>
    <mergeCell ref="B19:D19"/>
    <mergeCell ref="B18:D18"/>
    <mergeCell ref="B14:D14"/>
    <mergeCell ref="B12:D12"/>
    <mergeCell ref="I9:J9"/>
    <mergeCell ref="B59:D59"/>
    <mergeCell ref="B52:D52"/>
    <mergeCell ref="B53:D53"/>
    <mergeCell ref="B54:D54"/>
    <mergeCell ref="B58:D58"/>
    <mergeCell ref="B55:D55"/>
    <mergeCell ref="B57:D57"/>
    <mergeCell ref="B56:D56"/>
    <mergeCell ref="B51:D51"/>
    <mergeCell ref="B40:D40"/>
    <mergeCell ref="B41:D41"/>
    <mergeCell ref="B38:D38"/>
    <mergeCell ref="B39:D39"/>
    <mergeCell ref="B49:D49"/>
    <mergeCell ref="B48:D48"/>
    <mergeCell ref="B46:D46"/>
    <mergeCell ref="B50:D50"/>
    <mergeCell ref="B25:D25"/>
    <mergeCell ref="B26:D26"/>
    <mergeCell ref="B28:D28"/>
    <mergeCell ref="B27:D27"/>
    <mergeCell ref="B29:D29"/>
    <mergeCell ref="B36:D36"/>
    <mergeCell ref="B37:D37"/>
    <mergeCell ref="B47:D47"/>
    <mergeCell ref="B43:D43"/>
    <mergeCell ref="B42:D42"/>
    <mergeCell ref="B45:D45"/>
    <mergeCell ref="A8:F8"/>
    <mergeCell ref="G9:H9"/>
    <mergeCell ref="G10:H10"/>
    <mergeCell ref="B30:D30"/>
    <mergeCell ref="A9:A11"/>
    <mergeCell ref="B9:D11"/>
    <mergeCell ref="E9:E11"/>
    <mergeCell ref="F9:F11"/>
    <mergeCell ref="B22:D22"/>
    <mergeCell ref="B15:D15"/>
  </mergeCells>
  <printOptions/>
  <pageMargins left="1.2" right="0.37" top="0.32" bottom="0.61" header="0.2" footer="0.5"/>
  <pageSetup horizontalDpi="600" verticalDpi="600" orientation="landscape" paperSize="9" scale="55" r:id="rId1"/>
  <colBreaks count="1" manualBreakCount="1">
    <brk id="22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B67"/>
  <sheetViews>
    <sheetView tabSelected="1" view="pageBreakPreview" zoomScale="75" zoomScaleNormal="75" zoomScaleSheetLayoutView="75" zoomScalePageLayoutView="0" workbookViewId="0" topLeftCell="A1">
      <pane xSplit="6" ySplit="11" topLeftCell="AT1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2" sqref="G12:V15"/>
    </sheetView>
  </sheetViews>
  <sheetFormatPr defaultColWidth="9.00390625" defaultRowHeight="12.75"/>
  <cols>
    <col min="1" max="1" width="5.375" style="0" customWidth="1"/>
    <col min="2" max="2" width="15.00390625" style="0" customWidth="1"/>
    <col min="3" max="3" width="14.75390625" style="0" customWidth="1"/>
    <col min="4" max="4" width="18.875" style="0" customWidth="1"/>
    <col min="5" max="5" width="6.125" style="0" customWidth="1"/>
    <col min="6" max="6" width="7.875" style="0" customWidth="1"/>
    <col min="7" max="7" width="9.125" style="0" hidden="1" customWidth="1"/>
    <col min="8" max="8" width="9.625" style="0" hidden="1" customWidth="1"/>
    <col min="9" max="9" width="9.125" style="0" hidden="1" customWidth="1"/>
    <col min="10" max="10" width="10.375" style="0" hidden="1" customWidth="1"/>
    <col min="11" max="11" width="9.125" style="0" hidden="1" customWidth="1"/>
    <col min="12" max="12" width="10.25390625" style="0" hidden="1" customWidth="1"/>
    <col min="13" max="13" width="9.125" style="0" hidden="1" customWidth="1"/>
    <col min="14" max="14" width="9.75390625" style="0" hidden="1" customWidth="1"/>
    <col min="15" max="15" width="9.125" style="0" hidden="1" customWidth="1"/>
    <col min="16" max="16" width="10.00390625" style="0" hidden="1" customWidth="1"/>
    <col min="17" max="17" width="9.125" style="0" hidden="1" customWidth="1"/>
    <col min="18" max="18" width="10.625" style="0" hidden="1" customWidth="1"/>
    <col min="19" max="19" width="9.125" style="0" hidden="1" customWidth="1"/>
    <col min="20" max="20" width="9.875" style="0" hidden="1" customWidth="1"/>
    <col min="21" max="21" width="9.125" style="0" hidden="1" customWidth="1"/>
    <col min="22" max="22" width="9.75390625" style="0" hidden="1" customWidth="1"/>
    <col min="23" max="23" width="8.00390625" style="0" customWidth="1"/>
    <col min="24" max="24" width="9.875" style="0" customWidth="1"/>
    <col min="25" max="25" width="8.375" style="0" customWidth="1"/>
    <col min="26" max="26" width="9.625" style="0" customWidth="1"/>
    <col min="27" max="27" width="7.375" style="0" customWidth="1"/>
    <col min="28" max="28" width="10.25390625" style="0" customWidth="1"/>
    <col min="29" max="29" width="6.875" style="0" customWidth="1"/>
    <col min="30" max="30" width="10.875" style="0" customWidth="1"/>
    <col min="32" max="32" width="9.875" style="0" customWidth="1"/>
    <col min="34" max="34" width="10.375" style="0" customWidth="1"/>
    <col min="36" max="36" width="10.125" style="0" customWidth="1"/>
    <col min="38" max="38" width="9.875" style="0" customWidth="1"/>
    <col min="40" max="68" width="10.125" style="0" customWidth="1"/>
    <col min="70" max="70" width="9.625" style="0" customWidth="1"/>
    <col min="71" max="71" width="10.875" style="0" customWidth="1"/>
    <col min="72" max="72" width="12.25390625" style="0" customWidth="1"/>
  </cols>
  <sheetData>
    <row r="1" spans="7:70" ht="12.75"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 t="s">
        <v>395</v>
      </c>
      <c r="X1" s="705"/>
      <c r="Y1" s="705" t="s">
        <v>395</v>
      </c>
      <c r="Z1" s="705"/>
      <c r="AA1" s="705" t="s">
        <v>395</v>
      </c>
      <c r="AB1" s="705"/>
      <c r="AC1" s="705" t="s">
        <v>395</v>
      </c>
      <c r="AD1" s="705"/>
      <c r="AE1" s="705" t="s">
        <v>395</v>
      </c>
      <c r="AF1" s="705"/>
      <c r="AG1" s="705" t="s">
        <v>395</v>
      </c>
      <c r="AH1" s="705"/>
      <c r="AI1" s="705" t="s">
        <v>395</v>
      </c>
      <c r="AJ1" s="705"/>
      <c r="AK1" s="705" t="s">
        <v>395</v>
      </c>
      <c r="AL1" s="705"/>
      <c r="AM1" s="705" t="s">
        <v>395</v>
      </c>
      <c r="AN1" s="705"/>
      <c r="AO1" s="705" t="s">
        <v>395</v>
      </c>
      <c r="AP1" s="705"/>
      <c r="AQ1" s="705" t="s">
        <v>395</v>
      </c>
      <c r="AR1" s="705"/>
      <c r="AS1" s="705" t="s">
        <v>395</v>
      </c>
      <c r="AT1" s="705"/>
      <c r="AU1" s="705" t="s">
        <v>395</v>
      </c>
      <c r="AV1" s="705"/>
      <c r="AW1" s="705" t="s">
        <v>395</v>
      </c>
      <c r="AX1" s="705"/>
      <c r="AY1" s="705" t="s">
        <v>395</v>
      </c>
      <c r="AZ1" s="705"/>
      <c r="BA1" s="705" t="s">
        <v>395</v>
      </c>
      <c r="BB1" s="705"/>
      <c r="BC1" s="705" t="s">
        <v>395</v>
      </c>
      <c r="BD1" s="705"/>
      <c r="BE1" s="705" t="s">
        <v>395</v>
      </c>
      <c r="BF1" s="705"/>
      <c r="BG1" s="705" t="s">
        <v>395</v>
      </c>
      <c r="BH1" s="705"/>
      <c r="BI1" s="705" t="s">
        <v>395</v>
      </c>
      <c r="BJ1" s="705"/>
      <c r="BK1" s="705" t="s">
        <v>395</v>
      </c>
      <c r="BL1" s="705"/>
      <c r="BM1" s="705" t="s">
        <v>395</v>
      </c>
      <c r="BN1" s="705"/>
      <c r="BO1" s="705" t="s">
        <v>395</v>
      </c>
      <c r="BP1" s="705"/>
      <c r="BQ1" s="705" t="s">
        <v>395</v>
      </c>
      <c r="BR1" s="705"/>
    </row>
    <row r="2" spans="7:70" ht="12.75"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 t="s">
        <v>473</v>
      </c>
      <c r="X2" s="705"/>
      <c r="Y2" s="705" t="s">
        <v>473</v>
      </c>
      <c r="Z2" s="705"/>
      <c r="AA2" s="705" t="s">
        <v>473</v>
      </c>
      <c r="AB2" s="705"/>
      <c r="AC2" s="705" t="s">
        <v>473</v>
      </c>
      <c r="AD2" s="705"/>
      <c r="AE2" s="705" t="s">
        <v>473</v>
      </c>
      <c r="AF2" s="705"/>
      <c r="AG2" s="705" t="s">
        <v>473</v>
      </c>
      <c r="AH2" s="705"/>
      <c r="AI2" s="705" t="s">
        <v>473</v>
      </c>
      <c r="AJ2" s="705"/>
      <c r="AK2" s="705" t="s">
        <v>473</v>
      </c>
      <c r="AL2" s="705"/>
      <c r="AM2" s="705" t="s">
        <v>473</v>
      </c>
      <c r="AN2" s="705"/>
      <c r="AO2" s="705" t="s">
        <v>473</v>
      </c>
      <c r="AP2" s="705"/>
      <c r="AQ2" s="705" t="s">
        <v>473</v>
      </c>
      <c r="AR2" s="705"/>
      <c r="AS2" s="705" t="s">
        <v>473</v>
      </c>
      <c r="AT2" s="705"/>
      <c r="AU2" s="705" t="s">
        <v>473</v>
      </c>
      <c r="AV2" s="705"/>
      <c r="AW2" s="705" t="s">
        <v>473</v>
      </c>
      <c r="AX2" s="705"/>
      <c r="AY2" s="705" t="s">
        <v>473</v>
      </c>
      <c r="AZ2" s="705"/>
      <c r="BA2" s="705" t="s">
        <v>473</v>
      </c>
      <c r="BB2" s="705"/>
      <c r="BC2" s="705" t="s">
        <v>473</v>
      </c>
      <c r="BD2" s="705"/>
      <c r="BE2" s="705" t="s">
        <v>473</v>
      </c>
      <c r="BF2" s="705"/>
      <c r="BG2" s="705" t="s">
        <v>473</v>
      </c>
      <c r="BH2" s="705"/>
      <c r="BI2" s="705" t="s">
        <v>473</v>
      </c>
      <c r="BJ2" s="705"/>
      <c r="BK2" s="705" t="s">
        <v>473</v>
      </c>
      <c r="BL2" s="705"/>
      <c r="BM2" s="705" t="s">
        <v>473</v>
      </c>
      <c r="BN2" s="705"/>
      <c r="BO2" s="705" t="s">
        <v>473</v>
      </c>
      <c r="BP2" s="705"/>
      <c r="BQ2" s="705" t="s">
        <v>473</v>
      </c>
      <c r="BR2" s="705"/>
    </row>
    <row r="3" spans="7:70" ht="12.75"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 t="s">
        <v>357</v>
      </c>
      <c r="X3" s="705"/>
      <c r="Y3" s="705" t="s">
        <v>357</v>
      </c>
      <c r="Z3" s="705"/>
      <c r="AA3" s="705" t="s">
        <v>357</v>
      </c>
      <c r="AB3" s="705"/>
      <c r="AC3" s="705" t="s">
        <v>357</v>
      </c>
      <c r="AD3" s="705"/>
      <c r="AE3" s="705" t="s">
        <v>357</v>
      </c>
      <c r="AF3" s="705"/>
      <c r="AG3" s="705" t="s">
        <v>357</v>
      </c>
      <c r="AH3" s="705"/>
      <c r="AI3" s="705" t="s">
        <v>357</v>
      </c>
      <c r="AJ3" s="705"/>
      <c r="AK3" s="705" t="s">
        <v>357</v>
      </c>
      <c r="AL3" s="705"/>
      <c r="AM3" s="705" t="s">
        <v>357</v>
      </c>
      <c r="AN3" s="705"/>
      <c r="AO3" s="705" t="s">
        <v>357</v>
      </c>
      <c r="AP3" s="705"/>
      <c r="AQ3" s="705" t="s">
        <v>357</v>
      </c>
      <c r="AR3" s="705"/>
      <c r="AS3" s="705" t="s">
        <v>357</v>
      </c>
      <c r="AT3" s="705"/>
      <c r="AU3" s="705" t="s">
        <v>357</v>
      </c>
      <c r="AV3" s="705"/>
      <c r="AW3" s="705" t="s">
        <v>357</v>
      </c>
      <c r="AX3" s="705"/>
      <c r="AY3" s="705" t="s">
        <v>357</v>
      </c>
      <c r="AZ3" s="705"/>
      <c r="BA3" s="705" t="s">
        <v>357</v>
      </c>
      <c r="BB3" s="705"/>
      <c r="BC3" s="705" t="s">
        <v>357</v>
      </c>
      <c r="BD3" s="705"/>
      <c r="BE3" s="705" t="s">
        <v>357</v>
      </c>
      <c r="BF3" s="705"/>
      <c r="BG3" s="705" t="s">
        <v>357</v>
      </c>
      <c r="BH3" s="705"/>
      <c r="BI3" s="705" t="s">
        <v>357</v>
      </c>
      <c r="BJ3" s="705"/>
      <c r="BK3" s="705" t="s">
        <v>357</v>
      </c>
      <c r="BL3" s="705"/>
      <c r="BM3" s="705" t="s">
        <v>357</v>
      </c>
      <c r="BN3" s="705"/>
      <c r="BO3" s="705" t="s">
        <v>357</v>
      </c>
      <c r="BP3" s="705"/>
      <c r="BQ3" s="705" t="s">
        <v>357</v>
      </c>
      <c r="BR3" s="705"/>
    </row>
    <row r="4" spans="7:70" ht="12.75"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 t="s">
        <v>439</v>
      </c>
      <c r="X4" s="705"/>
      <c r="Y4" s="706" t="s">
        <v>441</v>
      </c>
      <c r="Z4" s="705"/>
      <c r="AA4" s="706" t="s">
        <v>442</v>
      </c>
      <c r="AB4" s="705"/>
      <c r="AC4" s="706" t="s">
        <v>443</v>
      </c>
      <c r="AD4" s="705"/>
      <c r="AE4" s="706" t="s">
        <v>444</v>
      </c>
      <c r="AF4" s="705"/>
      <c r="AG4" s="706" t="s">
        <v>445</v>
      </c>
      <c r="AH4" s="705"/>
      <c r="AI4" s="706" t="s">
        <v>446</v>
      </c>
      <c r="AJ4" s="705"/>
      <c r="AK4" s="706" t="s">
        <v>447</v>
      </c>
      <c r="AL4" s="705"/>
      <c r="AM4" s="706" t="s">
        <v>448</v>
      </c>
      <c r="AN4" s="705"/>
      <c r="AO4" s="706" t="s">
        <v>449</v>
      </c>
      <c r="AP4" s="705"/>
      <c r="AQ4" s="706" t="s">
        <v>450</v>
      </c>
      <c r="AR4" s="705"/>
      <c r="AS4" s="706" t="s">
        <v>452</v>
      </c>
      <c r="AT4" s="705"/>
      <c r="AU4" s="706" t="s">
        <v>453</v>
      </c>
      <c r="AV4" s="705"/>
      <c r="AW4" s="706" t="s">
        <v>454</v>
      </c>
      <c r="AX4" s="705"/>
      <c r="AY4" s="706" t="s">
        <v>455</v>
      </c>
      <c r="AZ4" s="705"/>
      <c r="BA4" s="706" t="s">
        <v>456</v>
      </c>
      <c r="BB4" s="705"/>
      <c r="BC4" s="706" t="s">
        <v>457</v>
      </c>
      <c r="BD4" s="705"/>
      <c r="BE4" s="706" t="s">
        <v>459</v>
      </c>
      <c r="BF4" s="705"/>
      <c r="BG4" s="706" t="s">
        <v>460</v>
      </c>
      <c r="BH4" s="705"/>
      <c r="BI4" s="706" t="s">
        <v>462</v>
      </c>
      <c r="BJ4" s="705"/>
      <c r="BK4" s="706" t="s">
        <v>465</v>
      </c>
      <c r="BL4" s="705"/>
      <c r="BM4" s="706" t="s">
        <v>466</v>
      </c>
      <c r="BN4" s="705"/>
      <c r="BO4" s="706" t="s">
        <v>467</v>
      </c>
      <c r="BP4" s="705"/>
      <c r="BQ4" s="706" t="s">
        <v>468</v>
      </c>
      <c r="BR4" s="705"/>
    </row>
    <row r="5" spans="7:70" ht="12.75"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5" t="s">
        <v>369</v>
      </c>
      <c r="X5" s="705"/>
      <c r="Y5" s="705" t="s">
        <v>369</v>
      </c>
      <c r="Z5" s="705"/>
      <c r="AA5" s="705" t="s">
        <v>369</v>
      </c>
      <c r="AB5" s="705"/>
      <c r="AC5" s="705" t="s">
        <v>369</v>
      </c>
      <c r="AD5" s="705"/>
      <c r="AE5" s="705" t="s">
        <v>369</v>
      </c>
      <c r="AF5" s="705"/>
      <c r="AG5" s="705" t="s">
        <v>369</v>
      </c>
      <c r="AH5" s="705"/>
      <c r="AI5" s="705" t="s">
        <v>369</v>
      </c>
      <c r="AJ5" s="705"/>
      <c r="AK5" s="705" t="s">
        <v>369</v>
      </c>
      <c r="AL5" s="705"/>
      <c r="AM5" s="705" t="s">
        <v>369</v>
      </c>
      <c r="AN5" s="705"/>
      <c r="AO5" s="705" t="s">
        <v>369</v>
      </c>
      <c r="AP5" s="705"/>
      <c r="AQ5" s="705" t="s">
        <v>369</v>
      </c>
      <c r="AR5" s="705"/>
      <c r="AS5" s="705" t="s">
        <v>369</v>
      </c>
      <c r="AT5" s="705"/>
      <c r="AU5" s="705" t="s">
        <v>369</v>
      </c>
      <c r="AV5" s="705"/>
      <c r="AW5" s="705" t="s">
        <v>369</v>
      </c>
      <c r="AX5" s="705"/>
      <c r="AY5" s="705" t="s">
        <v>369</v>
      </c>
      <c r="AZ5" s="705"/>
      <c r="BA5" s="705" t="s">
        <v>369</v>
      </c>
      <c r="BB5" s="705"/>
      <c r="BC5" s="705" t="s">
        <v>369</v>
      </c>
      <c r="BD5" s="705"/>
      <c r="BE5" s="705" t="s">
        <v>369</v>
      </c>
      <c r="BF5" s="705"/>
      <c r="BG5" s="705" t="s">
        <v>369</v>
      </c>
      <c r="BH5" s="705"/>
      <c r="BI5" s="705" t="s">
        <v>369</v>
      </c>
      <c r="BJ5" s="705"/>
      <c r="BK5" s="705" t="s">
        <v>369</v>
      </c>
      <c r="BL5" s="705"/>
      <c r="BM5" s="705" t="s">
        <v>369</v>
      </c>
      <c r="BN5" s="705"/>
      <c r="BO5" s="705" t="s">
        <v>369</v>
      </c>
      <c r="BP5" s="705"/>
      <c r="BQ5" s="705" t="s">
        <v>369</v>
      </c>
      <c r="BR5" s="705"/>
    </row>
    <row r="6" spans="7:70" ht="12.75"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705"/>
      <c r="U6" s="705"/>
      <c r="V6" s="705"/>
      <c r="W6" s="705" t="s">
        <v>370</v>
      </c>
      <c r="X6" s="705"/>
      <c r="Y6" s="705" t="s">
        <v>370</v>
      </c>
      <c r="Z6" s="705"/>
      <c r="AA6" s="705" t="s">
        <v>370</v>
      </c>
      <c r="AB6" s="705"/>
      <c r="AC6" s="705" t="s">
        <v>370</v>
      </c>
      <c r="AD6" s="705"/>
      <c r="AE6" s="705" t="s">
        <v>370</v>
      </c>
      <c r="AF6" s="705"/>
      <c r="AG6" s="705" t="s">
        <v>370</v>
      </c>
      <c r="AH6" s="705"/>
      <c r="AI6" s="705" t="s">
        <v>370</v>
      </c>
      <c r="AJ6" s="705"/>
      <c r="AK6" s="705" t="s">
        <v>370</v>
      </c>
      <c r="AL6" s="705"/>
      <c r="AM6" s="705" t="s">
        <v>370</v>
      </c>
      <c r="AN6" s="705"/>
      <c r="AO6" s="705" t="s">
        <v>370</v>
      </c>
      <c r="AP6" s="705"/>
      <c r="AQ6" s="705" t="s">
        <v>370</v>
      </c>
      <c r="AR6" s="705"/>
      <c r="AS6" s="705" t="s">
        <v>370</v>
      </c>
      <c r="AT6" s="705"/>
      <c r="AU6" s="705" t="s">
        <v>370</v>
      </c>
      <c r="AV6" s="705"/>
      <c r="AW6" s="705" t="s">
        <v>370</v>
      </c>
      <c r="AX6" s="705"/>
      <c r="AY6" s="705" t="s">
        <v>370</v>
      </c>
      <c r="AZ6" s="705"/>
      <c r="BA6" s="705" t="s">
        <v>370</v>
      </c>
      <c r="BB6" s="705"/>
      <c r="BC6" s="705" t="s">
        <v>370</v>
      </c>
      <c r="BD6" s="705"/>
      <c r="BE6" s="705" t="s">
        <v>370</v>
      </c>
      <c r="BF6" s="705"/>
      <c r="BG6" s="705" t="s">
        <v>370</v>
      </c>
      <c r="BH6" s="705"/>
      <c r="BI6" s="705" t="s">
        <v>370</v>
      </c>
      <c r="BJ6" s="705"/>
      <c r="BK6" s="705" t="s">
        <v>370</v>
      </c>
      <c r="BL6" s="705"/>
      <c r="BM6" s="705" t="s">
        <v>370</v>
      </c>
      <c r="BN6" s="705"/>
      <c r="BO6" s="705" t="s">
        <v>370</v>
      </c>
      <c r="BP6" s="705"/>
      <c r="BQ6" s="705" t="s">
        <v>370</v>
      </c>
      <c r="BR6" s="705"/>
    </row>
    <row r="7" spans="7:70" ht="12.75"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 t="s">
        <v>397</v>
      </c>
      <c r="X7" s="705"/>
      <c r="Y7" s="705" t="s">
        <v>397</v>
      </c>
      <c r="Z7" s="705"/>
      <c r="AA7" s="705" t="s">
        <v>397</v>
      </c>
      <c r="AB7" s="705"/>
      <c r="AC7" s="705" t="s">
        <v>397</v>
      </c>
      <c r="AD7" s="705"/>
      <c r="AE7" s="705" t="s">
        <v>397</v>
      </c>
      <c r="AF7" s="705"/>
      <c r="AG7" s="705" t="s">
        <v>397</v>
      </c>
      <c r="AH7" s="705"/>
      <c r="AI7" s="705" t="s">
        <v>397</v>
      </c>
      <c r="AJ7" s="705"/>
      <c r="AK7" s="705" t="s">
        <v>397</v>
      </c>
      <c r="AL7" s="705"/>
      <c r="AM7" s="705" t="s">
        <v>397</v>
      </c>
      <c r="AN7" s="705"/>
      <c r="AO7" s="705" t="s">
        <v>397</v>
      </c>
      <c r="AP7" s="705"/>
      <c r="AQ7" s="705" t="s">
        <v>397</v>
      </c>
      <c r="AR7" s="705"/>
      <c r="AS7" s="705" t="s">
        <v>397</v>
      </c>
      <c r="AT7" s="705"/>
      <c r="AU7" s="705" t="s">
        <v>397</v>
      </c>
      <c r="AV7" s="705"/>
      <c r="AW7" s="705" t="s">
        <v>397</v>
      </c>
      <c r="AX7" s="705"/>
      <c r="AY7" s="705" t="s">
        <v>397</v>
      </c>
      <c r="AZ7" s="705"/>
      <c r="BA7" s="705" t="s">
        <v>397</v>
      </c>
      <c r="BB7" s="705"/>
      <c r="BC7" s="705" t="s">
        <v>397</v>
      </c>
      <c r="BD7" s="705"/>
      <c r="BE7" s="705" t="s">
        <v>397</v>
      </c>
      <c r="BF7" s="705"/>
      <c r="BG7" s="705" t="s">
        <v>397</v>
      </c>
      <c r="BH7" s="705"/>
      <c r="BI7" s="705" t="s">
        <v>397</v>
      </c>
      <c r="BJ7" s="705"/>
      <c r="BK7" s="705" t="s">
        <v>397</v>
      </c>
      <c r="BL7" s="705"/>
      <c r="BM7" s="705" t="s">
        <v>397</v>
      </c>
      <c r="BN7" s="705"/>
      <c r="BO7" s="705" t="s">
        <v>397</v>
      </c>
      <c r="BP7" s="705"/>
      <c r="BQ7" s="705" t="s">
        <v>397</v>
      </c>
      <c r="BR7" s="705"/>
    </row>
    <row r="8" spans="1:72" ht="16.5" thickBot="1">
      <c r="A8" s="738" t="s">
        <v>241</v>
      </c>
      <c r="B8" s="796"/>
      <c r="C8" s="796"/>
      <c r="D8" s="796"/>
      <c r="E8" s="796"/>
      <c r="F8" s="796"/>
      <c r="G8" s="82"/>
      <c r="H8" s="82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823"/>
      <c r="BT8" s="823"/>
    </row>
    <row r="9" spans="1:72" ht="12.75" customHeight="1" thickBot="1">
      <c r="A9" s="751" t="s">
        <v>0</v>
      </c>
      <c r="B9" s="797" t="s">
        <v>1</v>
      </c>
      <c r="C9" s="798"/>
      <c r="D9" s="799"/>
      <c r="E9" s="792" t="s">
        <v>2</v>
      </c>
      <c r="F9" s="793" t="s">
        <v>34</v>
      </c>
      <c r="G9" s="825" t="s">
        <v>112</v>
      </c>
      <c r="H9" s="789"/>
      <c r="I9" s="825" t="s">
        <v>112</v>
      </c>
      <c r="J9" s="789"/>
      <c r="K9" s="832" t="s">
        <v>112</v>
      </c>
      <c r="L9" s="833"/>
      <c r="M9" s="832" t="s">
        <v>112</v>
      </c>
      <c r="N9" s="833"/>
      <c r="O9" s="826" t="s">
        <v>112</v>
      </c>
      <c r="P9" s="826"/>
      <c r="Q9" s="825" t="s">
        <v>112</v>
      </c>
      <c r="R9" s="789"/>
      <c r="S9" s="825" t="s">
        <v>112</v>
      </c>
      <c r="T9" s="789"/>
      <c r="U9" s="825" t="s">
        <v>112</v>
      </c>
      <c r="V9" s="789"/>
      <c r="W9" s="825" t="s">
        <v>112</v>
      </c>
      <c r="X9" s="789"/>
      <c r="Y9" s="825" t="s">
        <v>112</v>
      </c>
      <c r="Z9" s="789"/>
      <c r="AA9" s="825" t="s">
        <v>112</v>
      </c>
      <c r="AB9" s="789"/>
      <c r="AC9" s="825" t="s">
        <v>112</v>
      </c>
      <c r="AD9" s="789"/>
      <c r="AE9" s="825" t="s">
        <v>112</v>
      </c>
      <c r="AF9" s="789"/>
      <c r="AG9" s="825" t="s">
        <v>112</v>
      </c>
      <c r="AH9" s="789"/>
      <c r="AI9" s="825" t="s">
        <v>112</v>
      </c>
      <c r="AJ9" s="789"/>
      <c r="AK9" s="825" t="s">
        <v>261</v>
      </c>
      <c r="AL9" s="789"/>
      <c r="AM9" s="825" t="s">
        <v>112</v>
      </c>
      <c r="AN9" s="789"/>
      <c r="AO9" s="825" t="s">
        <v>112</v>
      </c>
      <c r="AP9" s="789"/>
      <c r="AQ9" s="825" t="s">
        <v>112</v>
      </c>
      <c r="AR9" s="789"/>
      <c r="AS9" s="825" t="s">
        <v>112</v>
      </c>
      <c r="AT9" s="789"/>
      <c r="AU9" s="825" t="s">
        <v>112</v>
      </c>
      <c r="AV9" s="789"/>
      <c r="AW9" s="825" t="s">
        <v>112</v>
      </c>
      <c r="AX9" s="789"/>
      <c r="AY9" s="825" t="s">
        <v>112</v>
      </c>
      <c r="AZ9" s="789"/>
      <c r="BA9" s="825" t="s">
        <v>112</v>
      </c>
      <c r="BB9" s="789"/>
      <c r="BC9" s="825" t="s">
        <v>112</v>
      </c>
      <c r="BD9" s="789"/>
      <c r="BE9" s="825" t="s">
        <v>112</v>
      </c>
      <c r="BF9" s="789"/>
      <c r="BG9" s="825" t="s">
        <v>112</v>
      </c>
      <c r="BH9" s="789"/>
      <c r="BI9" s="825" t="s">
        <v>112</v>
      </c>
      <c r="BJ9" s="789"/>
      <c r="BK9" s="825" t="s">
        <v>189</v>
      </c>
      <c r="BL9" s="789"/>
      <c r="BM9" s="825" t="s">
        <v>189</v>
      </c>
      <c r="BN9" s="789"/>
      <c r="BO9" s="825" t="s">
        <v>189</v>
      </c>
      <c r="BP9" s="789"/>
      <c r="BQ9" s="825" t="s">
        <v>189</v>
      </c>
      <c r="BR9" s="789"/>
      <c r="BS9" s="828" t="s">
        <v>147</v>
      </c>
      <c r="BT9" s="829"/>
    </row>
    <row r="10" spans="1:72" ht="12.75" customHeight="1" thickBot="1">
      <c r="A10" s="752"/>
      <c r="B10" s="800"/>
      <c r="C10" s="801"/>
      <c r="D10" s="802"/>
      <c r="E10" s="792"/>
      <c r="F10" s="794"/>
      <c r="G10" s="719">
        <v>1</v>
      </c>
      <c r="H10" s="723"/>
      <c r="I10" s="719">
        <v>2</v>
      </c>
      <c r="J10" s="723"/>
      <c r="K10" s="719">
        <v>3</v>
      </c>
      <c r="L10" s="723"/>
      <c r="M10" s="719">
        <v>4</v>
      </c>
      <c r="N10" s="723"/>
      <c r="O10" s="720">
        <v>6</v>
      </c>
      <c r="P10" s="723"/>
      <c r="Q10" s="719">
        <v>7</v>
      </c>
      <c r="R10" s="723"/>
      <c r="S10" s="719">
        <v>8</v>
      </c>
      <c r="T10" s="723"/>
      <c r="U10" s="719">
        <v>9</v>
      </c>
      <c r="V10" s="723"/>
      <c r="W10" s="729">
        <v>1</v>
      </c>
      <c r="X10" s="730"/>
      <c r="Y10" s="719">
        <v>2</v>
      </c>
      <c r="Z10" s="723"/>
      <c r="AA10" s="719">
        <v>3</v>
      </c>
      <c r="AB10" s="723"/>
      <c r="AC10" s="719">
        <v>4</v>
      </c>
      <c r="AD10" s="723"/>
      <c r="AE10" s="719">
        <v>5</v>
      </c>
      <c r="AF10" s="723"/>
      <c r="AG10" s="719">
        <v>6</v>
      </c>
      <c r="AH10" s="723"/>
      <c r="AI10" s="719">
        <v>7</v>
      </c>
      <c r="AJ10" s="723"/>
      <c r="AK10" s="719">
        <v>8</v>
      </c>
      <c r="AL10" s="723"/>
      <c r="AM10" s="720">
        <v>9</v>
      </c>
      <c r="AN10" s="723"/>
      <c r="AO10" s="719">
        <v>10</v>
      </c>
      <c r="AP10" s="723"/>
      <c r="AQ10" s="719">
        <v>11</v>
      </c>
      <c r="AR10" s="723"/>
      <c r="AS10" s="719">
        <v>13</v>
      </c>
      <c r="AT10" s="723"/>
      <c r="AU10" s="719">
        <v>14</v>
      </c>
      <c r="AV10" s="723"/>
      <c r="AW10" s="719">
        <v>15</v>
      </c>
      <c r="AX10" s="723"/>
      <c r="AY10" s="719">
        <v>16</v>
      </c>
      <c r="AZ10" s="723"/>
      <c r="BA10" s="719">
        <v>17</v>
      </c>
      <c r="BB10" s="723"/>
      <c r="BC10" s="719">
        <v>18</v>
      </c>
      <c r="BD10" s="723"/>
      <c r="BE10" s="719">
        <v>20</v>
      </c>
      <c r="BF10" s="723"/>
      <c r="BG10" s="719">
        <v>21</v>
      </c>
      <c r="BH10" s="723"/>
      <c r="BI10" s="719">
        <v>23</v>
      </c>
      <c r="BJ10" s="723"/>
      <c r="BK10" s="719">
        <v>27</v>
      </c>
      <c r="BL10" s="723"/>
      <c r="BM10" s="719">
        <v>28</v>
      </c>
      <c r="BN10" s="723"/>
      <c r="BO10" s="719">
        <v>29</v>
      </c>
      <c r="BP10" s="723"/>
      <c r="BQ10" s="719">
        <v>30</v>
      </c>
      <c r="BR10" s="723"/>
      <c r="BS10" s="830"/>
      <c r="BT10" s="831"/>
    </row>
    <row r="11" spans="1:72" ht="26.25" thickBot="1">
      <c r="A11" s="753"/>
      <c r="B11" s="803"/>
      <c r="C11" s="804"/>
      <c r="D11" s="805"/>
      <c r="E11" s="792"/>
      <c r="F11" s="795"/>
      <c r="G11" s="390" t="s">
        <v>6</v>
      </c>
      <c r="H11" s="391" t="s">
        <v>7</v>
      </c>
      <c r="I11" s="394" t="s">
        <v>6</v>
      </c>
      <c r="J11" s="373" t="s">
        <v>7</v>
      </c>
      <c r="K11" s="390" t="s">
        <v>6</v>
      </c>
      <c r="L11" s="391" t="s">
        <v>7</v>
      </c>
      <c r="M11" s="390" t="s">
        <v>6</v>
      </c>
      <c r="N11" s="391" t="s">
        <v>7</v>
      </c>
      <c r="O11" s="394" t="s">
        <v>6</v>
      </c>
      <c r="P11" s="373" t="s">
        <v>7</v>
      </c>
      <c r="Q11" s="390" t="s">
        <v>6</v>
      </c>
      <c r="R11" s="391" t="s">
        <v>7</v>
      </c>
      <c r="S11" s="394" t="s">
        <v>6</v>
      </c>
      <c r="T11" s="373" t="s">
        <v>7</v>
      </c>
      <c r="U11" s="390" t="s">
        <v>6</v>
      </c>
      <c r="V11" s="391" t="s">
        <v>7</v>
      </c>
      <c r="W11" s="394" t="s">
        <v>6</v>
      </c>
      <c r="X11" s="391" t="s">
        <v>7</v>
      </c>
      <c r="Y11" s="394" t="s">
        <v>6</v>
      </c>
      <c r="Z11" s="391" t="s">
        <v>7</v>
      </c>
      <c r="AA11" s="394" t="s">
        <v>6</v>
      </c>
      <c r="AB11" s="391" t="s">
        <v>7</v>
      </c>
      <c r="AC11" s="394" t="s">
        <v>6</v>
      </c>
      <c r="AD11" s="391" t="s">
        <v>7</v>
      </c>
      <c r="AE11" s="394" t="s">
        <v>6</v>
      </c>
      <c r="AF11" s="391" t="s">
        <v>7</v>
      </c>
      <c r="AG11" s="394" t="s">
        <v>6</v>
      </c>
      <c r="AH11" s="391" t="s">
        <v>7</v>
      </c>
      <c r="AI11" s="394" t="s">
        <v>6</v>
      </c>
      <c r="AJ11" s="391" t="s">
        <v>7</v>
      </c>
      <c r="AK11" s="394" t="s">
        <v>6</v>
      </c>
      <c r="AL11" s="391" t="s">
        <v>7</v>
      </c>
      <c r="AM11" s="394" t="s">
        <v>6</v>
      </c>
      <c r="AN11" s="391" t="s">
        <v>7</v>
      </c>
      <c r="AO11" s="394" t="s">
        <v>6</v>
      </c>
      <c r="AP11" s="391" t="s">
        <v>7</v>
      </c>
      <c r="AQ11" s="394" t="s">
        <v>6</v>
      </c>
      <c r="AR11" s="391" t="s">
        <v>7</v>
      </c>
      <c r="AS11" s="394" t="s">
        <v>6</v>
      </c>
      <c r="AT11" s="391" t="s">
        <v>7</v>
      </c>
      <c r="AU11" s="394" t="s">
        <v>6</v>
      </c>
      <c r="AV11" s="391" t="s">
        <v>7</v>
      </c>
      <c r="AW11" s="394" t="s">
        <v>6</v>
      </c>
      <c r="AX11" s="391" t="s">
        <v>7</v>
      </c>
      <c r="AY11" s="394" t="s">
        <v>6</v>
      </c>
      <c r="AZ11" s="391" t="s">
        <v>7</v>
      </c>
      <c r="BA11" s="394" t="s">
        <v>6</v>
      </c>
      <c r="BB11" s="391" t="s">
        <v>7</v>
      </c>
      <c r="BC11" s="394" t="s">
        <v>6</v>
      </c>
      <c r="BD11" s="391" t="s">
        <v>7</v>
      </c>
      <c r="BE11" s="394" t="s">
        <v>6</v>
      </c>
      <c r="BF11" s="391" t="s">
        <v>7</v>
      </c>
      <c r="BG11" s="394" t="s">
        <v>6</v>
      </c>
      <c r="BH11" s="391" t="s">
        <v>7</v>
      </c>
      <c r="BI11" s="394" t="s">
        <v>6</v>
      </c>
      <c r="BJ11" s="391" t="s">
        <v>7</v>
      </c>
      <c r="BK11" s="394" t="s">
        <v>6</v>
      </c>
      <c r="BL11" s="391" t="s">
        <v>7</v>
      </c>
      <c r="BM11" s="394" t="s">
        <v>6</v>
      </c>
      <c r="BN11" s="391" t="s">
        <v>7</v>
      </c>
      <c r="BO11" s="394" t="s">
        <v>6</v>
      </c>
      <c r="BP11" s="391" t="s">
        <v>7</v>
      </c>
      <c r="BQ11" s="416" t="s">
        <v>6</v>
      </c>
      <c r="BR11" s="415" t="s">
        <v>7</v>
      </c>
      <c r="BS11" s="292" t="s">
        <v>6</v>
      </c>
      <c r="BT11" s="293" t="s">
        <v>7</v>
      </c>
    </row>
    <row r="12" spans="1:72" ht="18" customHeight="1">
      <c r="A12" s="86">
        <v>1</v>
      </c>
      <c r="B12" s="808" t="s">
        <v>84</v>
      </c>
      <c r="C12" s="808"/>
      <c r="D12" s="808"/>
      <c r="E12" s="344" t="s">
        <v>17</v>
      </c>
      <c r="F12" s="345">
        <v>5000</v>
      </c>
      <c r="G12" s="392"/>
      <c r="H12" s="392">
        <f>F12*G12</f>
        <v>0</v>
      </c>
      <c r="I12" s="392"/>
      <c r="J12" s="392">
        <f>F12*I12</f>
        <v>0</v>
      </c>
      <c r="K12" s="392"/>
      <c r="L12" s="392">
        <f>F12*K12</f>
        <v>0</v>
      </c>
      <c r="M12" s="392"/>
      <c r="N12" s="392">
        <f>F12*M12</f>
        <v>0</v>
      </c>
      <c r="O12" s="392"/>
      <c r="P12" s="392">
        <f aca="true" t="shared" si="0" ref="P12:P56">F12*O12</f>
        <v>0</v>
      </c>
      <c r="Q12" s="392"/>
      <c r="R12" s="392">
        <f aca="true" t="shared" si="1" ref="R12:R56">F12*Q12</f>
        <v>0</v>
      </c>
      <c r="S12" s="392"/>
      <c r="T12" s="392">
        <f aca="true" t="shared" si="2" ref="T12:T56">F12*S12</f>
        <v>0</v>
      </c>
      <c r="U12" s="392"/>
      <c r="V12" s="392">
        <f aca="true" t="shared" si="3" ref="V12:V56">F12*U12</f>
        <v>0</v>
      </c>
      <c r="W12" s="392"/>
      <c r="X12" s="393">
        <f aca="true" t="shared" si="4" ref="X12:X56">F12*W12</f>
        <v>0</v>
      </c>
      <c r="Y12" s="393"/>
      <c r="Z12" s="393">
        <f aca="true" t="shared" si="5" ref="Z12:Z56">F12*Y12</f>
        <v>0</v>
      </c>
      <c r="AA12" s="393"/>
      <c r="AB12" s="393">
        <f aca="true" t="shared" si="6" ref="AB12:AB56">F12*AA12</f>
        <v>0</v>
      </c>
      <c r="AC12" s="393"/>
      <c r="AD12" s="393">
        <f aca="true" t="shared" si="7" ref="AD12:AD56">F12*AC12</f>
        <v>0</v>
      </c>
      <c r="AE12" s="393"/>
      <c r="AF12" s="393">
        <f aca="true" t="shared" si="8" ref="AF12:AF56">F12*AE12</f>
        <v>0</v>
      </c>
      <c r="AG12" s="393"/>
      <c r="AH12" s="393">
        <f aca="true" t="shared" si="9" ref="AH12:AH18">F12*AG12</f>
        <v>0</v>
      </c>
      <c r="AI12" s="393"/>
      <c r="AJ12" s="393">
        <f aca="true" t="shared" si="10" ref="AJ12:AJ56">F12*AI12</f>
        <v>0</v>
      </c>
      <c r="AK12" s="393"/>
      <c r="AL12" s="393">
        <f aca="true" t="shared" si="11" ref="AL12:AL56">F12*AK12</f>
        <v>0</v>
      </c>
      <c r="AM12" s="393"/>
      <c r="AN12" s="393">
        <f aca="true" t="shared" si="12" ref="AN12:AN56">F12*AM12</f>
        <v>0</v>
      </c>
      <c r="AO12" s="393"/>
      <c r="AP12" s="393">
        <f>AO12*F12</f>
        <v>0</v>
      </c>
      <c r="AQ12" s="393"/>
      <c r="AR12" s="393">
        <f>AQ12*F12</f>
        <v>0</v>
      </c>
      <c r="AS12" s="393"/>
      <c r="AT12" s="393">
        <f>AS12*F12</f>
        <v>0</v>
      </c>
      <c r="AU12" s="393"/>
      <c r="AV12" s="393">
        <f>AU12*F12</f>
        <v>0</v>
      </c>
      <c r="AW12" s="393"/>
      <c r="AX12" s="393">
        <f>AW12*F12</f>
        <v>0</v>
      </c>
      <c r="AY12" s="393"/>
      <c r="AZ12" s="393">
        <f>AY12*F12</f>
        <v>0</v>
      </c>
      <c r="BA12" s="393"/>
      <c r="BB12" s="393">
        <f>BA12*F12</f>
        <v>0</v>
      </c>
      <c r="BC12" s="393"/>
      <c r="BD12" s="393">
        <f>BC12*F12</f>
        <v>0</v>
      </c>
      <c r="BE12" s="393"/>
      <c r="BF12" s="393">
        <f>BE12*F12</f>
        <v>0</v>
      </c>
      <c r="BG12" s="393"/>
      <c r="BH12" s="393">
        <f>BG12*F12</f>
        <v>0</v>
      </c>
      <c r="BI12" s="393"/>
      <c r="BJ12" s="393">
        <f>BI12*F12</f>
        <v>0</v>
      </c>
      <c r="BK12" s="393"/>
      <c r="BL12" s="393">
        <f>BK12*F12</f>
        <v>0</v>
      </c>
      <c r="BM12" s="393"/>
      <c r="BN12" s="393">
        <f>BM12*F12</f>
        <v>0</v>
      </c>
      <c r="BO12" s="393"/>
      <c r="BP12" s="393">
        <f>BO12*F12</f>
        <v>0</v>
      </c>
      <c r="BQ12" s="392"/>
      <c r="BR12" s="392">
        <f aca="true" t="shared" si="13" ref="BR12:BR56">F12*BQ12</f>
        <v>0</v>
      </c>
      <c r="BS12" s="397">
        <f>G12+I12+K12+M12+O12+Q12+S12+U12+W12+Y12+AA12+AC12+AE12+AG12+AI12+AK12+AM12+AO12+AQ12+AS12+AU12+AW12+AY12+BA12+BC12+BE12+BG12+BI12+BK12+BM12+BO12+BQ12</f>
        <v>0</v>
      </c>
      <c r="BT12" s="397">
        <f>H12+J12+L12+N12+P12+R12+T12+V12+X12+Z12+AB12+AD12+AF12+AH12+AJ12+AL12+AN12+AP12+AR12+AT12+AV12+AX12+AZ12+BB12+BD12+BF12+BH12+BJ12+BL12+BN12+BP12+BR12</f>
        <v>0</v>
      </c>
    </row>
    <row r="13" spans="1:72" ht="18" customHeight="1">
      <c r="A13" s="86">
        <v>2</v>
      </c>
      <c r="B13" s="763" t="s">
        <v>288</v>
      </c>
      <c r="C13" s="764"/>
      <c r="D13" s="765"/>
      <c r="E13" s="344" t="s">
        <v>17</v>
      </c>
      <c r="F13" s="346">
        <v>5500</v>
      </c>
      <c r="G13" s="174"/>
      <c r="H13" s="392">
        <f aca="true" t="shared" si="14" ref="H13:H19">F13*G13</f>
        <v>0</v>
      </c>
      <c r="I13" s="174"/>
      <c r="J13" s="392">
        <f aca="true" t="shared" si="15" ref="J13:J21">F13*I13</f>
        <v>0</v>
      </c>
      <c r="K13" s="174"/>
      <c r="L13" s="392">
        <f aca="true" t="shared" si="16" ref="L13:L21">F13*K13</f>
        <v>0</v>
      </c>
      <c r="M13" s="174"/>
      <c r="N13" s="392">
        <f aca="true" t="shared" si="17" ref="N13:N20">F13*M13</f>
        <v>0</v>
      </c>
      <c r="O13" s="174"/>
      <c r="P13" s="392">
        <f t="shared" si="0"/>
        <v>0</v>
      </c>
      <c r="Q13" s="174"/>
      <c r="R13" s="392">
        <f t="shared" si="1"/>
        <v>0</v>
      </c>
      <c r="S13" s="174"/>
      <c r="T13" s="392">
        <f t="shared" si="2"/>
        <v>0</v>
      </c>
      <c r="U13" s="174"/>
      <c r="V13" s="392">
        <f t="shared" si="3"/>
        <v>0</v>
      </c>
      <c r="W13" s="174"/>
      <c r="X13" s="393">
        <f t="shared" si="4"/>
        <v>0</v>
      </c>
      <c r="Y13" s="393"/>
      <c r="Z13" s="393">
        <f t="shared" si="5"/>
        <v>0</v>
      </c>
      <c r="AA13" s="393"/>
      <c r="AB13" s="393">
        <f t="shared" si="6"/>
        <v>0</v>
      </c>
      <c r="AC13" s="393"/>
      <c r="AD13" s="393">
        <f t="shared" si="7"/>
        <v>0</v>
      </c>
      <c r="AE13" s="393"/>
      <c r="AF13" s="393">
        <f t="shared" si="8"/>
        <v>0</v>
      </c>
      <c r="AG13" s="393"/>
      <c r="AH13" s="393">
        <f t="shared" si="9"/>
        <v>0</v>
      </c>
      <c r="AI13" s="393"/>
      <c r="AJ13" s="393">
        <f t="shared" si="10"/>
        <v>0</v>
      </c>
      <c r="AK13" s="393"/>
      <c r="AL13" s="393">
        <f t="shared" si="11"/>
        <v>0</v>
      </c>
      <c r="AM13" s="393"/>
      <c r="AN13" s="393">
        <f t="shared" si="12"/>
        <v>0</v>
      </c>
      <c r="AO13" s="393"/>
      <c r="AP13" s="393">
        <f aca="true" t="shared" si="18" ref="AP13:AP56">AO13*F13</f>
        <v>0</v>
      </c>
      <c r="AQ13" s="393"/>
      <c r="AR13" s="393">
        <f aca="true" t="shared" si="19" ref="AR13:AR56">AQ13*F13</f>
        <v>0</v>
      </c>
      <c r="AS13" s="393"/>
      <c r="AT13" s="393">
        <f aca="true" t="shared" si="20" ref="AT13:AT56">AS13*F13</f>
        <v>0</v>
      </c>
      <c r="AU13" s="393"/>
      <c r="AV13" s="393">
        <f aca="true" t="shared" si="21" ref="AV13:AV56">AU13*F13</f>
        <v>0</v>
      </c>
      <c r="AW13" s="393"/>
      <c r="AX13" s="393">
        <f aca="true" t="shared" si="22" ref="AX13:AX56">AW13*F13</f>
        <v>0</v>
      </c>
      <c r="AY13" s="393"/>
      <c r="AZ13" s="393">
        <f aca="true" t="shared" si="23" ref="AZ13:AZ56">AY13*F13</f>
        <v>0</v>
      </c>
      <c r="BA13" s="393"/>
      <c r="BB13" s="393">
        <f aca="true" t="shared" si="24" ref="BB13:BB56">BA13*F13</f>
        <v>0</v>
      </c>
      <c r="BC13" s="393"/>
      <c r="BD13" s="393">
        <f aca="true" t="shared" si="25" ref="BD13:BD56">BC13*F13</f>
        <v>0</v>
      </c>
      <c r="BE13" s="393"/>
      <c r="BF13" s="393">
        <f aca="true" t="shared" si="26" ref="BF13:BF56">BE13*F13</f>
        <v>0</v>
      </c>
      <c r="BG13" s="393"/>
      <c r="BH13" s="393">
        <f aca="true" t="shared" si="27" ref="BH13:BH56">BG13*F13</f>
        <v>0</v>
      </c>
      <c r="BI13" s="393"/>
      <c r="BJ13" s="393">
        <f aca="true" t="shared" si="28" ref="BJ13:BJ56">BI13*F13</f>
        <v>0</v>
      </c>
      <c r="BK13" s="393"/>
      <c r="BL13" s="393">
        <f aca="true" t="shared" si="29" ref="BL13:BL56">BK13*F13</f>
        <v>0</v>
      </c>
      <c r="BM13" s="393"/>
      <c r="BN13" s="393">
        <f aca="true" t="shared" si="30" ref="BN13:BN56">BM13*F13</f>
        <v>0</v>
      </c>
      <c r="BO13" s="393"/>
      <c r="BP13" s="393">
        <f aca="true" t="shared" si="31" ref="BP13:BP56">BO13*F13</f>
        <v>0</v>
      </c>
      <c r="BQ13" s="174"/>
      <c r="BR13" s="392">
        <f t="shared" si="13"/>
        <v>0</v>
      </c>
      <c r="BS13" s="397">
        <f aca="true" t="shared" si="32" ref="BS13:BS56">G13+I13+K13+M13+O13+Q13+S13+U13+W13+Y13+AA13+AC13+AE13+AG13+AI13+AK13+AM13+AO13+AQ13+AS13+AU13+AW13+AY13+BA13+BC13+BE13+BG13+BI13+BK13+BM13+BO13+BQ13</f>
        <v>0</v>
      </c>
      <c r="BT13" s="397">
        <f aca="true" t="shared" si="33" ref="BT13:BT56">H13+J13+L13+N13+P13+R13+T13+V13+X13+Z13+AB13+AD13+AF13+AH13+AJ13+AL13+AN13+AP13+AR13+AT13+AV13+AX13+AZ13+BB13+BD13+BF13+BH13+BJ13+BL13+BN13+BP13+BR13</f>
        <v>0</v>
      </c>
    </row>
    <row r="14" spans="1:72" ht="18" customHeight="1">
      <c r="A14" s="86">
        <v>3</v>
      </c>
      <c r="B14" s="763" t="s">
        <v>190</v>
      </c>
      <c r="C14" s="764"/>
      <c r="D14" s="765"/>
      <c r="E14" s="344" t="s">
        <v>17</v>
      </c>
      <c r="F14" s="346">
        <v>4000</v>
      </c>
      <c r="G14" s="174"/>
      <c r="H14" s="392">
        <f t="shared" si="14"/>
        <v>0</v>
      </c>
      <c r="I14" s="174"/>
      <c r="J14" s="392">
        <f t="shared" si="15"/>
        <v>0</v>
      </c>
      <c r="K14" s="174"/>
      <c r="L14" s="392">
        <f t="shared" si="16"/>
        <v>0</v>
      </c>
      <c r="M14" s="174"/>
      <c r="N14" s="392">
        <f t="shared" si="17"/>
        <v>0</v>
      </c>
      <c r="O14" s="174"/>
      <c r="P14" s="392">
        <f t="shared" si="0"/>
        <v>0</v>
      </c>
      <c r="Q14" s="174"/>
      <c r="R14" s="392">
        <f t="shared" si="1"/>
        <v>0</v>
      </c>
      <c r="S14" s="174"/>
      <c r="T14" s="392">
        <f t="shared" si="2"/>
        <v>0</v>
      </c>
      <c r="U14" s="174"/>
      <c r="V14" s="392">
        <f t="shared" si="3"/>
        <v>0</v>
      </c>
      <c r="W14" s="174"/>
      <c r="X14" s="393">
        <f t="shared" si="4"/>
        <v>0</v>
      </c>
      <c r="Y14" s="393"/>
      <c r="Z14" s="393">
        <f t="shared" si="5"/>
        <v>0</v>
      </c>
      <c r="AA14" s="393"/>
      <c r="AB14" s="393">
        <f t="shared" si="6"/>
        <v>0</v>
      </c>
      <c r="AC14" s="393"/>
      <c r="AD14" s="393">
        <f t="shared" si="7"/>
        <v>0</v>
      </c>
      <c r="AE14" s="393"/>
      <c r="AF14" s="393">
        <f t="shared" si="8"/>
        <v>0</v>
      </c>
      <c r="AG14" s="393"/>
      <c r="AH14" s="393">
        <f t="shared" si="9"/>
        <v>0</v>
      </c>
      <c r="AI14" s="393"/>
      <c r="AJ14" s="393">
        <f t="shared" si="10"/>
        <v>0</v>
      </c>
      <c r="AK14" s="393"/>
      <c r="AL14" s="393">
        <f t="shared" si="11"/>
        <v>0</v>
      </c>
      <c r="AM14" s="393"/>
      <c r="AN14" s="393">
        <f t="shared" si="12"/>
        <v>0</v>
      </c>
      <c r="AO14" s="393"/>
      <c r="AP14" s="393">
        <f t="shared" si="18"/>
        <v>0</v>
      </c>
      <c r="AQ14" s="393"/>
      <c r="AR14" s="393">
        <f t="shared" si="19"/>
        <v>0</v>
      </c>
      <c r="AS14" s="393"/>
      <c r="AT14" s="393">
        <f t="shared" si="20"/>
        <v>0</v>
      </c>
      <c r="AU14" s="393"/>
      <c r="AV14" s="393">
        <f t="shared" si="21"/>
        <v>0</v>
      </c>
      <c r="AW14" s="393"/>
      <c r="AX14" s="393">
        <f t="shared" si="22"/>
        <v>0</v>
      </c>
      <c r="AY14" s="393"/>
      <c r="AZ14" s="393">
        <f t="shared" si="23"/>
        <v>0</v>
      </c>
      <c r="BA14" s="393"/>
      <c r="BB14" s="393">
        <f t="shared" si="24"/>
        <v>0</v>
      </c>
      <c r="BC14" s="393"/>
      <c r="BD14" s="393">
        <f t="shared" si="25"/>
        <v>0</v>
      </c>
      <c r="BE14" s="393"/>
      <c r="BF14" s="393">
        <f t="shared" si="26"/>
        <v>0</v>
      </c>
      <c r="BG14" s="393"/>
      <c r="BH14" s="393">
        <f t="shared" si="27"/>
        <v>0</v>
      </c>
      <c r="BI14" s="393"/>
      <c r="BJ14" s="393">
        <f t="shared" si="28"/>
        <v>0</v>
      </c>
      <c r="BK14" s="393"/>
      <c r="BL14" s="393">
        <f t="shared" si="29"/>
        <v>0</v>
      </c>
      <c r="BM14" s="393"/>
      <c r="BN14" s="393">
        <f t="shared" si="30"/>
        <v>0</v>
      </c>
      <c r="BO14" s="393"/>
      <c r="BP14" s="393">
        <f t="shared" si="31"/>
        <v>0</v>
      </c>
      <c r="BQ14" s="174"/>
      <c r="BR14" s="392">
        <f t="shared" si="13"/>
        <v>0</v>
      </c>
      <c r="BS14" s="397">
        <f t="shared" si="32"/>
        <v>0</v>
      </c>
      <c r="BT14" s="397">
        <f t="shared" si="33"/>
        <v>0</v>
      </c>
    </row>
    <row r="15" spans="1:72" ht="18" customHeight="1">
      <c r="A15" s="86">
        <v>4</v>
      </c>
      <c r="B15" s="763" t="s">
        <v>250</v>
      </c>
      <c r="C15" s="766"/>
      <c r="D15" s="767"/>
      <c r="E15" s="344" t="s">
        <v>17</v>
      </c>
      <c r="F15" s="346">
        <v>800</v>
      </c>
      <c r="G15" s="174"/>
      <c r="H15" s="392">
        <f t="shared" si="14"/>
        <v>0</v>
      </c>
      <c r="I15" s="174"/>
      <c r="J15" s="392">
        <f t="shared" si="15"/>
        <v>0</v>
      </c>
      <c r="K15" s="174"/>
      <c r="L15" s="392">
        <f t="shared" si="16"/>
        <v>0</v>
      </c>
      <c r="M15" s="174"/>
      <c r="N15" s="392">
        <f t="shared" si="17"/>
        <v>0</v>
      </c>
      <c r="O15" s="174"/>
      <c r="P15" s="392">
        <f t="shared" si="0"/>
        <v>0</v>
      </c>
      <c r="Q15" s="174"/>
      <c r="R15" s="392">
        <f t="shared" si="1"/>
        <v>0</v>
      </c>
      <c r="S15" s="174"/>
      <c r="T15" s="392">
        <f t="shared" si="2"/>
        <v>0</v>
      </c>
      <c r="U15" s="174"/>
      <c r="V15" s="392">
        <f t="shared" si="3"/>
        <v>0</v>
      </c>
      <c r="W15" s="174"/>
      <c r="X15" s="393">
        <f t="shared" si="4"/>
        <v>0</v>
      </c>
      <c r="Y15" s="393"/>
      <c r="Z15" s="393">
        <f t="shared" si="5"/>
        <v>0</v>
      </c>
      <c r="AA15" s="393"/>
      <c r="AB15" s="393">
        <f t="shared" si="6"/>
        <v>0</v>
      </c>
      <c r="AC15" s="393"/>
      <c r="AD15" s="393">
        <f t="shared" si="7"/>
        <v>0</v>
      </c>
      <c r="AE15" s="393"/>
      <c r="AF15" s="393">
        <f t="shared" si="8"/>
        <v>0</v>
      </c>
      <c r="AG15" s="393"/>
      <c r="AH15" s="393">
        <f t="shared" si="9"/>
        <v>0</v>
      </c>
      <c r="AI15" s="393"/>
      <c r="AJ15" s="393">
        <f t="shared" si="10"/>
        <v>0</v>
      </c>
      <c r="AK15" s="393"/>
      <c r="AL15" s="393">
        <f t="shared" si="11"/>
        <v>0</v>
      </c>
      <c r="AM15" s="393"/>
      <c r="AN15" s="393">
        <f t="shared" si="12"/>
        <v>0</v>
      </c>
      <c r="AO15" s="393"/>
      <c r="AP15" s="393">
        <f t="shared" si="18"/>
        <v>0</v>
      </c>
      <c r="AQ15" s="393"/>
      <c r="AR15" s="393">
        <f t="shared" si="19"/>
        <v>0</v>
      </c>
      <c r="AS15" s="393"/>
      <c r="AT15" s="393">
        <f t="shared" si="20"/>
        <v>0</v>
      </c>
      <c r="AU15" s="393"/>
      <c r="AV15" s="393">
        <f t="shared" si="21"/>
        <v>0</v>
      </c>
      <c r="AW15" s="393"/>
      <c r="AX15" s="393">
        <f t="shared" si="22"/>
        <v>0</v>
      </c>
      <c r="AY15" s="393"/>
      <c r="AZ15" s="393">
        <f t="shared" si="23"/>
        <v>0</v>
      </c>
      <c r="BA15" s="393"/>
      <c r="BB15" s="393">
        <f t="shared" si="24"/>
        <v>0</v>
      </c>
      <c r="BC15" s="393"/>
      <c r="BD15" s="393">
        <f t="shared" si="25"/>
        <v>0</v>
      </c>
      <c r="BE15" s="393">
        <v>3</v>
      </c>
      <c r="BF15" s="393">
        <f t="shared" si="26"/>
        <v>2400</v>
      </c>
      <c r="BG15" s="393"/>
      <c r="BH15" s="393">
        <f t="shared" si="27"/>
        <v>0</v>
      </c>
      <c r="BI15" s="393"/>
      <c r="BJ15" s="393">
        <f t="shared" si="28"/>
        <v>0</v>
      </c>
      <c r="BK15" s="393"/>
      <c r="BL15" s="393">
        <f t="shared" si="29"/>
        <v>0</v>
      </c>
      <c r="BM15" s="393"/>
      <c r="BN15" s="393">
        <f t="shared" si="30"/>
        <v>0</v>
      </c>
      <c r="BO15" s="393"/>
      <c r="BP15" s="393">
        <f t="shared" si="31"/>
        <v>0</v>
      </c>
      <c r="BQ15" s="174"/>
      <c r="BR15" s="392">
        <f t="shared" si="13"/>
        <v>0</v>
      </c>
      <c r="BS15" s="397">
        <f t="shared" si="32"/>
        <v>3</v>
      </c>
      <c r="BT15" s="397">
        <f t="shared" si="33"/>
        <v>2400</v>
      </c>
    </row>
    <row r="16" spans="1:72" ht="18" customHeight="1">
      <c r="A16" s="86">
        <v>5</v>
      </c>
      <c r="B16" s="763" t="s">
        <v>251</v>
      </c>
      <c r="C16" s="764"/>
      <c r="D16" s="765"/>
      <c r="E16" s="344" t="s">
        <v>17</v>
      </c>
      <c r="F16" s="346">
        <v>5500</v>
      </c>
      <c r="G16" s="174"/>
      <c r="H16" s="392">
        <f t="shared" si="14"/>
        <v>0</v>
      </c>
      <c r="I16" s="174"/>
      <c r="J16" s="392">
        <f t="shared" si="15"/>
        <v>0</v>
      </c>
      <c r="K16" s="174"/>
      <c r="L16" s="392">
        <f t="shared" si="16"/>
        <v>0</v>
      </c>
      <c r="M16" s="174"/>
      <c r="N16" s="392">
        <f t="shared" si="17"/>
        <v>0</v>
      </c>
      <c r="O16" s="174"/>
      <c r="P16" s="392">
        <f t="shared" si="0"/>
        <v>0</v>
      </c>
      <c r="Q16" s="174"/>
      <c r="R16" s="392">
        <f t="shared" si="1"/>
        <v>0</v>
      </c>
      <c r="S16" s="174"/>
      <c r="T16" s="392">
        <f t="shared" si="2"/>
        <v>0</v>
      </c>
      <c r="U16" s="174"/>
      <c r="V16" s="392">
        <f t="shared" si="3"/>
        <v>0</v>
      </c>
      <c r="W16" s="174"/>
      <c r="X16" s="393">
        <f t="shared" si="4"/>
        <v>0</v>
      </c>
      <c r="Y16" s="393"/>
      <c r="Z16" s="393">
        <f t="shared" si="5"/>
        <v>0</v>
      </c>
      <c r="AA16" s="393"/>
      <c r="AB16" s="393">
        <f t="shared" si="6"/>
        <v>0</v>
      </c>
      <c r="AC16" s="393"/>
      <c r="AD16" s="393">
        <f t="shared" si="7"/>
        <v>0</v>
      </c>
      <c r="AE16" s="393"/>
      <c r="AF16" s="393">
        <f t="shared" si="8"/>
        <v>0</v>
      </c>
      <c r="AG16" s="432"/>
      <c r="AH16" s="393">
        <f t="shared" si="9"/>
        <v>0</v>
      </c>
      <c r="AI16" s="393"/>
      <c r="AJ16" s="393">
        <f t="shared" si="10"/>
        <v>0</v>
      </c>
      <c r="AK16" s="393"/>
      <c r="AL16" s="393">
        <f t="shared" si="11"/>
        <v>0</v>
      </c>
      <c r="AM16" s="393"/>
      <c r="AN16" s="393">
        <f t="shared" si="12"/>
        <v>0</v>
      </c>
      <c r="AO16" s="393"/>
      <c r="AP16" s="393">
        <f t="shared" si="18"/>
        <v>0</v>
      </c>
      <c r="AQ16" s="393"/>
      <c r="AR16" s="393">
        <f t="shared" si="19"/>
        <v>0</v>
      </c>
      <c r="AS16" s="620"/>
      <c r="AT16" s="393">
        <f t="shared" si="20"/>
        <v>0</v>
      </c>
      <c r="AU16" s="393"/>
      <c r="AV16" s="393">
        <f t="shared" si="21"/>
        <v>0</v>
      </c>
      <c r="AW16" s="393"/>
      <c r="AX16" s="393">
        <f t="shared" si="22"/>
        <v>0</v>
      </c>
      <c r="AY16" s="393"/>
      <c r="AZ16" s="393">
        <f t="shared" si="23"/>
        <v>0</v>
      </c>
      <c r="BA16" s="393"/>
      <c r="BB16" s="393">
        <f t="shared" si="24"/>
        <v>0</v>
      </c>
      <c r="BC16" s="393"/>
      <c r="BD16" s="393">
        <f t="shared" si="25"/>
        <v>0</v>
      </c>
      <c r="BE16" s="393">
        <v>1</v>
      </c>
      <c r="BF16" s="393">
        <f t="shared" si="26"/>
        <v>5500</v>
      </c>
      <c r="BG16" s="393"/>
      <c r="BH16" s="393">
        <f t="shared" si="27"/>
        <v>0</v>
      </c>
      <c r="BI16" s="393"/>
      <c r="BJ16" s="393">
        <f t="shared" si="28"/>
        <v>0</v>
      </c>
      <c r="BK16" s="393"/>
      <c r="BL16" s="393">
        <f t="shared" si="29"/>
        <v>0</v>
      </c>
      <c r="BM16" s="393"/>
      <c r="BN16" s="393">
        <f t="shared" si="30"/>
        <v>0</v>
      </c>
      <c r="BO16" s="393"/>
      <c r="BP16" s="393">
        <f t="shared" si="31"/>
        <v>0</v>
      </c>
      <c r="BQ16" s="174"/>
      <c r="BR16" s="392">
        <f t="shared" si="13"/>
        <v>0</v>
      </c>
      <c r="BS16" s="397">
        <f t="shared" si="32"/>
        <v>1</v>
      </c>
      <c r="BT16" s="397">
        <f t="shared" si="33"/>
        <v>5500</v>
      </c>
    </row>
    <row r="17" spans="1:72" ht="18" customHeight="1">
      <c r="A17" s="86">
        <v>6</v>
      </c>
      <c r="B17" s="763" t="s">
        <v>252</v>
      </c>
      <c r="C17" s="764"/>
      <c r="D17" s="765"/>
      <c r="E17" s="344" t="s">
        <v>17</v>
      </c>
      <c r="F17" s="346">
        <v>1500</v>
      </c>
      <c r="G17" s="174"/>
      <c r="H17" s="392">
        <f t="shared" si="14"/>
        <v>0</v>
      </c>
      <c r="I17" s="174"/>
      <c r="J17" s="392">
        <f t="shared" si="15"/>
        <v>0</v>
      </c>
      <c r="K17" s="174"/>
      <c r="L17" s="392">
        <f t="shared" si="16"/>
        <v>0</v>
      </c>
      <c r="M17" s="174"/>
      <c r="N17" s="392">
        <f t="shared" si="17"/>
        <v>0</v>
      </c>
      <c r="O17" s="174"/>
      <c r="P17" s="392">
        <f t="shared" si="0"/>
        <v>0</v>
      </c>
      <c r="Q17" s="174"/>
      <c r="R17" s="392">
        <f t="shared" si="1"/>
        <v>0</v>
      </c>
      <c r="S17" s="174"/>
      <c r="T17" s="392">
        <f t="shared" si="2"/>
        <v>0</v>
      </c>
      <c r="U17" s="174"/>
      <c r="V17" s="392">
        <f t="shared" si="3"/>
        <v>0</v>
      </c>
      <c r="W17" s="174"/>
      <c r="X17" s="393">
        <f t="shared" si="4"/>
        <v>0</v>
      </c>
      <c r="Y17" s="393"/>
      <c r="Z17" s="393">
        <f t="shared" si="5"/>
        <v>0</v>
      </c>
      <c r="AA17" s="393"/>
      <c r="AB17" s="393">
        <f t="shared" si="6"/>
        <v>0</v>
      </c>
      <c r="AC17" s="393"/>
      <c r="AD17" s="393">
        <f t="shared" si="7"/>
        <v>0</v>
      </c>
      <c r="AE17" s="393"/>
      <c r="AF17" s="393">
        <f t="shared" si="8"/>
        <v>0</v>
      </c>
      <c r="AG17" s="393"/>
      <c r="AH17" s="393">
        <f t="shared" si="9"/>
        <v>0</v>
      </c>
      <c r="AI17" s="393"/>
      <c r="AJ17" s="393">
        <f t="shared" si="10"/>
        <v>0</v>
      </c>
      <c r="AK17" s="393"/>
      <c r="AL17" s="393">
        <f t="shared" si="11"/>
        <v>0</v>
      </c>
      <c r="AM17" s="393"/>
      <c r="AN17" s="393">
        <f t="shared" si="12"/>
        <v>0</v>
      </c>
      <c r="AO17" s="393"/>
      <c r="AP17" s="393">
        <f t="shared" si="18"/>
        <v>0</v>
      </c>
      <c r="AQ17" s="393"/>
      <c r="AR17" s="393">
        <f t="shared" si="19"/>
        <v>0</v>
      </c>
      <c r="AS17" s="414"/>
      <c r="AT17" s="393">
        <f t="shared" si="20"/>
        <v>0</v>
      </c>
      <c r="AU17" s="393"/>
      <c r="AV17" s="393">
        <f t="shared" si="21"/>
        <v>0</v>
      </c>
      <c r="AW17" s="393"/>
      <c r="AX17" s="393">
        <f t="shared" si="22"/>
        <v>0</v>
      </c>
      <c r="AY17" s="393"/>
      <c r="AZ17" s="393">
        <f t="shared" si="23"/>
        <v>0</v>
      </c>
      <c r="BA17" s="393"/>
      <c r="BB17" s="393">
        <f t="shared" si="24"/>
        <v>0</v>
      </c>
      <c r="BC17" s="393"/>
      <c r="BD17" s="393">
        <f t="shared" si="25"/>
        <v>0</v>
      </c>
      <c r="BE17" s="393"/>
      <c r="BF17" s="393">
        <f t="shared" si="26"/>
        <v>0</v>
      </c>
      <c r="BG17" s="393"/>
      <c r="BH17" s="393">
        <f t="shared" si="27"/>
        <v>0</v>
      </c>
      <c r="BI17" s="393"/>
      <c r="BJ17" s="393">
        <f t="shared" si="28"/>
        <v>0</v>
      </c>
      <c r="BK17" s="393"/>
      <c r="BL17" s="393">
        <f t="shared" si="29"/>
        <v>0</v>
      </c>
      <c r="BM17" s="393"/>
      <c r="BN17" s="393">
        <f t="shared" si="30"/>
        <v>0</v>
      </c>
      <c r="BO17" s="393"/>
      <c r="BP17" s="393">
        <f t="shared" si="31"/>
        <v>0</v>
      </c>
      <c r="BQ17" s="174"/>
      <c r="BR17" s="392">
        <f t="shared" si="13"/>
        <v>0</v>
      </c>
      <c r="BS17" s="397">
        <f t="shared" si="32"/>
        <v>0</v>
      </c>
      <c r="BT17" s="397">
        <f t="shared" si="33"/>
        <v>0</v>
      </c>
    </row>
    <row r="18" spans="1:72" ht="18" customHeight="1">
      <c r="A18" s="86">
        <v>7</v>
      </c>
      <c r="B18" s="763" t="s">
        <v>253</v>
      </c>
      <c r="C18" s="766"/>
      <c r="D18" s="767"/>
      <c r="E18" s="344" t="s">
        <v>17</v>
      </c>
      <c r="F18" s="346">
        <v>21000</v>
      </c>
      <c r="G18" s="174"/>
      <c r="H18" s="392">
        <f t="shared" si="14"/>
        <v>0</v>
      </c>
      <c r="I18" s="174"/>
      <c r="J18" s="392">
        <f t="shared" si="15"/>
        <v>0</v>
      </c>
      <c r="K18" s="174"/>
      <c r="L18" s="392">
        <f t="shared" si="16"/>
        <v>0</v>
      </c>
      <c r="M18" s="174"/>
      <c r="N18" s="392">
        <f t="shared" si="17"/>
        <v>0</v>
      </c>
      <c r="O18" s="174"/>
      <c r="P18" s="392">
        <f t="shared" si="0"/>
        <v>0</v>
      </c>
      <c r="Q18" s="174"/>
      <c r="R18" s="392">
        <f t="shared" si="1"/>
        <v>0</v>
      </c>
      <c r="S18" s="174"/>
      <c r="T18" s="392">
        <f t="shared" si="2"/>
        <v>0</v>
      </c>
      <c r="U18" s="174"/>
      <c r="V18" s="392">
        <f t="shared" si="3"/>
        <v>0</v>
      </c>
      <c r="W18" s="174"/>
      <c r="X18" s="393">
        <f t="shared" si="4"/>
        <v>0</v>
      </c>
      <c r="Y18" s="393"/>
      <c r="Z18" s="393">
        <f t="shared" si="5"/>
        <v>0</v>
      </c>
      <c r="AA18" s="393"/>
      <c r="AB18" s="393">
        <f t="shared" si="6"/>
        <v>0</v>
      </c>
      <c r="AC18" s="393"/>
      <c r="AD18" s="393">
        <f t="shared" si="7"/>
        <v>0</v>
      </c>
      <c r="AE18" s="393"/>
      <c r="AF18" s="393">
        <f t="shared" si="8"/>
        <v>0</v>
      </c>
      <c r="AG18" s="393"/>
      <c r="AH18" s="393">
        <f t="shared" si="9"/>
        <v>0</v>
      </c>
      <c r="AI18" s="393"/>
      <c r="AJ18" s="393">
        <f t="shared" si="10"/>
        <v>0</v>
      </c>
      <c r="AK18" s="393"/>
      <c r="AL18" s="393">
        <f t="shared" si="11"/>
        <v>0</v>
      </c>
      <c r="AM18" s="393"/>
      <c r="AN18" s="393">
        <f t="shared" si="12"/>
        <v>0</v>
      </c>
      <c r="AO18" s="393"/>
      <c r="AP18" s="393">
        <f t="shared" si="18"/>
        <v>0</v>
      </c>
      <c r="AQ18" s="393"/>
      <c r="AR18" s="393">
        <f t="shared" si="19"/>
        <v>0</v>
      </c>
      <c r="AS18" s="393"/>
      <c r="AT18" s="393">
        <f t="shared" si="20"/>
        <v>0</v>
      </c>
      <c r="AU18" s="393"/>
      <c r="AV18" s="393">
        <f t="shared" si="21"/>
        <v>0</v>
      </c>
      <c r="AW18" s="393"/>
      <c r="AX18" s="393">
        <f t="shared" si="22"/>
        <v>0</v>
      </c>
      <c r="AY18" s="393"/>
      <c r="AZ18" s="393">
        <f t="shared" si="23"/>
        <v>0</v>
      </c>
      <c r="BA18" s="393"/>
      <c r="BB18" s="393">
        <f t="shared" si="24"/>
        <v>0</v>
      </c>
      <c r="BC18" s="393"/>
      <c r="BD18" s="393">
        <f t="shared" si="25"/>
        <v>0</v>
      </c>
      <c r="BE18" s="393"/>
      <c r="BF18" s="393">
        <f t="shared" si="26"/>
        <v>0</v>
      </c>
      <c r="BG18" s="393"/>
      <c r="BH18" s="393">
        <f t="shared" si="27"/>
        <v>0</v>
      </c>
      <c r="BI18" s="393"/>
      <c r="BJ18" s="393">
        <f t="shared" si="28"/>
        <v>0</v>
      </c>
      <c r="BK18" s="393"/>
      <c r="BL18" s="393">
        <f t="shared" si="29"/>
        <v>0</v>
      </c>
      <c r="BM18" s="393"/>
      <c r="BN18" s="393">
        <f t="shared" si="30"/>
        <v>0</v>
      </c>
      <c r="BO18" s="393"/>
      <c r="BP18" s="393">
        <f t="shared" si="31"/>
        <v>0</v>
      </c>
      <c r="BQ18" s="174"/>
      <c r="BR18" s="392">
        <f t="shared" si="13"/>
        <v>0</v>
      </c>
      <c r="BS18" s="397">
        <f t="shared" si="32"/>
        <v>0</v>
      </c>
      <c r="BT18" s="397">
        <f t="shared" si="33"/>
        <v>0</v>
      </c>
    </row>
    <row r="19" spans="1:72" ht="18" customHeight="1">
      <c r="A19" s="86">
        <v>8</v>
      </c>
      <c r="B19" s="763" t="s">
        <v>176</v>
      </c>
      <c r="C19" s="766"/>
      <c r="D19" s="767"/>
      <c r="E19" s="344" t="s">
        <v>17</v>
      </c>
      <c r="F19" s="432">
        <v>650</v>
      </c>
      <c r="G19" s="174"/>
      <c r="H19" s="392">
        <f t="shared" si="14"/>
        <v>0</v>
      </c>
      <c r="I19" s="174"/>
      <c r="J19" s="392">
        <f t="shared" si="15"/>
        <v>0</v>
      </c>
      <c r="K19" s="174"/>
      <c r="L19" s="392">
        <f t="shared" si="16"/>
        <v>0</v>
      </c>
      <c r="M19" s="174"/>
      <c r="N19" s="392">
        <f t="shared" si="17"/>
        <v>0</v>
      </c>
      <c r="O19" s="174"/>
      <c r="P19" s="392">
        <f t="shared" si="0"/>
        <v>0</v>
      </c>
      <c r="Q19" s="174"/>
      <c r="R19" s="392">
        <f t="shared" si="1"/>
        <v>0</v>
      </c>
      <c r="S19" s="174"/>
      <c r="T19" s="392">
        <f t="shared" si="2"/>
        <v>0</v>
      </c>
      <c r="U19" s="174"/>
      <c r="V19" s="392">
        <f t="shared" si="3"/>
        <v>0</v>
      </c>
      <c r="W19" s="174"/>
      <c r="X19" s="393">
        <f t="shared" si="4"/>
        <v>0</v>
      </c>
      <c r="Y19" s="393"/>
      <c r="Z19" s="393">
        <f t="shared" si="5"/>
        <v>0</v>
      </c>
      <c r="AA19" s="393"/>
      <c r="AB19" s="393">
        <f t="shared" si="6"/>
        <v>0</v>
      </c>
      <c r="AC19" s="393"/>
      <c r="AD19" s="393">
        <f t="shared" si="7"/>
        <v>0</v>
      </c>
      <c r="AE19" s="393"/>
      <c r="AF19" s="393">
        <f t="shared" si="8"/>
        <v>0</v>
      </c>
      <c r="AG19" s="393"/>
      <c r="AH19" s="393">
        <f aca="true" t="shared" si="34" ref="AH19:AH56">F19*AG19</f>
        <v>0</v>
      </c>
      <c r="AI19" s="393"/>
      <c r="AJ19" s="393">
        <f t="shared" si="10"/>
        <v>0</v>
      </c>
      <c r="AK19" s="393"/>
      <c r="AL19" s="393">
        <f t="shared" si="11"/>
        <v>0</v>
      </c>
      <c r="AM19" s="393"/>
      <c r="AN19" s="393">
        <f t="shared" si="12"/>
        <v>0</v>
      </c>
      <c r="AO19" s="393"/>
      <c r="AP19" s="393">
        <f t="shared" si="18"/>
        <v>0</v>
      </c>
      <c r="AQ19" s="393"/>
      <c r="AR19" s="393">
        <f t="shared" si="19"/>
        <v>0</v>
      </c>
      <c r="AS19" s="393"/>
      <c r="AT19" s="393">
        <f t="shared" si="20"/>
        <v>0</v>
      </c>
      <c r="AU19" s="393"/>
      <c r="AV19" s="393">
        <f t="shared" si="21"/>
        <v>0</v>
      </c>
      <c r="AW19" s="393"/>
      <c r="AX19" s="393">
        <f t="shared" si="22"/>
        <v>0</v>
      </c>
      <c r="AY19" s="393"/>
      <c r="AZ19" s="393">
        <f t="shared" si="23"/>
        <v>0</v>
      </c>
      <c r="BA19" s="393"/>
      <c r="BB19" s="393">
        <f t="shared" si="24"/>
        <v>0</v>
      </c>
      <c r="BC19" s="393"/>
      <c r="BD19" s="393">
        <f t="shared" si="25"/>
        <v>0</v>
      </c>
      <c r="BE19" s="393"/>
      <c r="BF19" s="393">
        <f t="shared" si="26"/>
        <v>0</v>
      </c>
      <c r="BG19" s="393"/>
      <c r="BH19" s="393">
        <f t="shared" si="27"/>
        <v>0</v>
      </c>
      <c r="BI19" s="393"/>
      <c r="BJ19" s="393">
        <f t="shared" si="28"/>
        <v>0</v>
      </c>
      <c r="BK19" s="393"/>
      <c r="BL19" s="393">
        <f t="shared" si="29"/>
        <v>0</v>
      </c>
      <c r="BM19" s="393"/>
      <c r="BN19" s="393">
        <f t="shared" si="30"/>
        <v>0</v>
      </c>
      <c r="BO19" s="393"/>
      <c r="BP19" s="393">
        <f t="shared" si="31"/>
        <v>0</v>
      </c>
      <c r="BQ19" s="174"/>
      <c r="BR19" s="392">
        <f t="shared" si="13"/>
        <v>0</v>
      </c>
      <c r="BS19" s="397">
        <f t="shared" si="32"/>
        <v>0</v>
      </c>
      <c r="BT19" s="397">
        <f t="shared" si="33"/>
        <v>0</v>
      </c>
    </row>
    <row r="20" spans="1:72" ht="18" customHeight="1">
      <c r="A20" s="86">
        <v>9</v>
      </c>
      <c r="B20" s="807" t="s">
        <v>163</v>
      </c>
      <c r="C20" s="808"/>
      <c r="D20" s="808"/>
      <c r="E20" s="344" t="s">
        <v>17</v>
      </c>
      <c r="F20" s="621">
        <v>500</v>
      </c>
      <c r="G20" s="174"/>
      <c r="H20" s="392">
        <f aca="true" t="shared" si="35" ref="H20:H56">F20*G20</f>
        <v>0</v>
      </c>
      <c r="I20" s="174"/>
      <c r="J20" s="392">
        <f t="shared" si="15"/>
        <v>0</v>
      </c>
      <c r="K20" s="174"/>
      <c r="L20" s="392">
        <f t="shared" si="16"/>
        <v>0</v>
      </c>
      <c r="M20" s="174"/>
      <c r="N20" s="392">
        <f t="shared" si="17"/>
        <v>0</v>
      </c>
      <c r="O20" s="174"/>
      <c r="P20" s="392">
        <f t="shared" si="0"/>
        <v>0</v>
      </c>
      <c r="Q20" s="174"/>
      <c r="R20" s="392">
        <f t="shared" si="1"/>
        <v>0</v>
      </c>
      <c r="S20" s="174"/>
      <c r="T20" s="392">
        <f t="shared" si="2"/>
        <v>0</v>
      </c>
      <c r="U20" s="174"/>
      <c r="V20" s="392">
        <f t="shared" si="3"/>
        <v>0</v>
      </c>
      <c r="W20" s="174"/>
      <c r="X20" s="393">
        <f t="shared" si="4"/>
        <v>0</v>
      </c>
      <c r="Y20" s="393"/>
      <c r="Z20" s="393">
        <f t="shared" si="5"/>
        <v>0</v>
      </c>
      <c r="AA20" s="393"/>
      <c r="AB20" s="393">
        <f t="shared" si="6"/>
        <v>0</v>
      </c>
      <c r="AC20" s="393"/>
      <c r="AD20" s="393">
        <f t="shared" si="7"/>
        <v>0</v>
      </c>
      <c r="AE20" s="393"/>
      <c r="AF20" s="393">
        <f t="shared" si="8"/>
        <v>0</v>
      </c>
      <c r="AG20" s="393"/>
      <c r="AH20" s="393">
        <f t="shared" si="34"/>
        <v>0</v>
      </c>
      <c r="AI20" s="393"/>
      <c r="AJ20" s="393">
        <f t="shared" si="10"/>
        <v>0</v>
      </c>
      <c r="AK20" s="393"/>
      <c r="AL20" s="393">
        <f t="shared" si="11"/>
        <v>0</v>
      </c>
      <c r="AM20" s="393"/>
      <c r="AN20" s="393">
        <f t="shared" si="12"/>
        <v>0</v>
      </c>
      <c r="AO20" s="393"/>
      <c r="AP20" s="393">
        <f t="shared" si="18"/>
        <v>0</v>
      </c>
      <c r="AQ20" s="393"/>
      <c r="AR20" s="393">
        <f t="shared" si="19"/>
        <v>0</v>
      </c>
      <c r="AS20" s="393"/>
      <c r="AT20" s="393">
        <f t="shared" si="20"/>
        <v>0</v>
      </c>
      <c r="AU20" s="393"/>
      <c r="AV20" s="393">
        <f t="shared" si="21"/>
        <v>0</v>
      </c>
      <c r="AW20" s="393"/>
      <c r="AX20" s="393">
        <f t="shared" si="22"/>
        <v>0</v>
      </c>
      <c r="AY20" s="393"/>
      <c r="AZ20" s="393">
        <f t="shared" si="23"/>
        <v>0</v>
      </c>
      <c r="BA20" s="393"/>
      <c r="BB20" s="393">
        <f t="shared" si="24"/>
        <v>0</v>
      </c>
      <c r="BC20" s="393"/>
      <c r="BD20" s="393">
        <f t="shared" si="25"/>
        <v>0</v>
      </c>
      <c r="BE20" s="393"/>
      <c r="BF20" s="393">
        <f t="shared" si="26"/>
        <v>0</v>
      </c>
      <c r="BG20" s="393"/>
      <c r="BH20" s="393">
        <f t="shared" si="27"/>
        <v>0</v>
      </c>
      <c r="BI20" s="393"/>
      <c r="BJ20" s="393">
        <f t="shared" si="28"/>
        <v>0</v>
      </c>
      <c r="BK20" s="393"/>
      <c r="BL20" s="393">
        <f t="shared" si="29"/>
        <v>0</v>
      </c>
      <c r="BM20" s="393"/>
      <c r="BN20" s="393">
        <f t="shared" si="30"/>
        <v>0</v>
      </c>
      <c r="BO20" s="393"/>
      <c r="BP20" s="393">
        <f t="shared" si="31"/>
        <v>0</v>
      </c>
      <c r="BQ20" s="174"/>
      <c r="BR20" s="174">
        <f t="shared" si="13"/>
        <v>0</v>
      </c>
      <c r="BS20" s="397">
        <f t="shared" si="32"/>
        <v>0</v>
      </c>
      <c r="BT20" s="397">
        <f t="shared" si="33"/>
        <v>0</v>
      </c>
    </row>
    <row r="21" spans="1:72" ht="18" customHeight="1">
      <c r="A21" s="86">
        <v>10</v>
      </c>
      <c r="B21" s="807" t="s">
        <v>165</v>
      </c>
      <c r="C21" s="808"/>
      <c r="D21" s="808"/>
      <c r="E21" s="344" t="s">
        <v>17</v>
      </c>
      <c r="F21" s="346">
        <v>250</v>
      </c>
      <c r="G21" s="174"/>
      <c r="H21" s="392">
        <f t="shared" si="35"/>
        <v>0</v>
      </c>
      <c r="I21" s="174"/>
      <c r="J21" s="392">
        <f t="shared" si="15"/>
        <v>0</v>
      </c>
      <c r="K21" s="174"/>
      <c r="L21" s="392">
        <f t="shared" si="16"/>
        <v>0</v>
      </c>
      <c r="M21" s="174"/>
      <c r="N21" s="392">
        <f aca="true" t="shared" si="36" ref="N21:N56">F21*M21</f>
        <v>0</v>
      </c>
      <c r="O21" s="174"/>
      <c r="P21" s="392">
        <f t="shared" si="0"/>
        <v>0</v>
      </c>
      <c r="Q21" s="174"/>
      <c r="R21" s="392">
        <f t="shared" si="1"/>
        <v>0</v>
      </c>
      <c r="S21" s="174"/>
      <c r="T21" s="392">
        <f t="shared" si="2"/>
        <v>0</v>
      </c>
      <c r="U21" s="174"/>
      <c r="V21" s="392">
        <f t="shared" si="3"/>
        <v>0</v>
      </c>
      <c r="W21" s="174"/>
      <c r="X21" s="393">
        <f t="shared" si="4"/>
        <v>0</v>
      </c>
      <c r="Y21" s="393"/>
      <c r="Z21" s="393">
        <f t="shared" si="5"/>
        <v>0</v>
      </c>
      <c r="AA21" s="393"/>
      <c r="AB21" s="393">
        <f t="shared" si="6"/>
        <v>0</v>
      </c>
      <c r="AC21" s="393"/>
      <c r="AD21" s="393">
        <f t="shared" si="7"/>
        <v>0</v>
      </c>
      <c r="AE21" s="393"/>
      <c r="AF21" s="393">
        <f t="shared" si="8"/>
        <v>0</v>
      </c>
      <c r="AG21" s="393"/>
      <c r="AH21" s="393">
        <f t="shared" si="34"/>
        <v>0</v>
      </c>
      <c r="AI21" s="393"/>
      <c r="AJ21" s="393">
        <f t="shared" si="10"/>
        <v>0</v>
      </c>
      <c r="AK21" s="393"/>
      <c r="AL21" s="393">
        <f t="shared" si="11"/>
        <v>0</v>
      </c>
      <c r="AM21" s="393"/>
      <c r="AN21" s="393">
        <f t="shared" si="12"/>
        <v>0</v>
      </c>
      <c r="AO21" s="393"/>
      <c r="AP21" s="393">
        <f t="shared" si="18"/>
        <v>0</v>
      </c>
      <c r="AQ21" s="393"/>
      <c r="AR21" s="393">
        <f t="shared" si="19"/>
        <v>0</v>
      </c>
      <c r="AS21" s="393"/>
      <c r="AT21" s="393">
        <f t="shared" si="20"/>
        <v>0</v>
      </c>
      <c r="AU21" s="393"/>
      <c r="AV21" s="393">
        <f t="shared" si="21"/>
        <v>0</v>
      </c>
      <c r="AW21" s="393"/>
      <c r="AX21" s="393">
        <f t="shared" si="22"/>
        <v>0</v>
      </c>
      <c r="AY21" s="393"/>
      <c r="AZ21" s="393">
        <f t="shared" si="23"/>
        <v>0</v>
      </c>
      <c r="BA21" s="393"/>
      <c r="BB21" s="393">
        <f t="shared" si="24"/>
        <v>0</v>
      </c>
      <c r="BC21" s="393"/>
      <c r="BD21" s="393">
        <f t="shared" si="25"/>
        <v>0</v>
      </c>
      <c r="BE21" s="393"/>
      <c r="BF21" s="393">
        <f t="shared" si="26"/>
        <v>0</v>
      </c>
      <c r="BG21" s="393"/>
      <c r="BH21" s="393">
        <f t="shared" si="27"/>
        <v>0</v>
      </c>
      <c r="BI21" s="393"/>
      <c r="BJ21" s="393">
        <f t="shared" si="28"/>
        <v>0</v>
      </c>
      <c r="BK21" s="393"/>
      <c r="BL21" s="393">
        <f t="shared" si="29"/>
        <v>0</v>
      </c>
      <c r="BM21" s="393"/>
      <c r="BN21" s="393">
        <f t="shared" si="30"/>
        <v>0</v>
      </c>
      <c r="BO21" s="393"/>
      <c r="BP21" s="393">
        <f t="shared" si="31"/>
        <v>0</v>
      </c>
      <c r="BQ21" s="174"/>
      <c r="BR21" s="174">
        <f t="shared" si="13"/>
        <v>0</v>
      </c>
      <c r="BS21" s="397">
        <f t="shared" si="32"/>
        <v>0</v>
      </c>
      <c r="BT21" s="397">
        <f t="shared" si="33"/>
        <v>0</v>
      </c>
    </row>
    <row r="22" spans="1:72" ht="18" customHeight="1">
      <c r="A22" s="86">
        <v>11</v>
      </c>
      <c r="B22" s="807" t="s">
        <v>164</v>
      </c>
      <c r="C22" s="808"/>
      <c r="D22" s="808"/>
      <c r="E22" s="344" t="s">
        <v>17</v>
      </c>
      <c r="F22" s="346">
        <v>150</v>
      </c>
      <c r="G22" s="174"/>
      <c r="H22" s="392">
        <f t="shared" si="35"/>
        <v>0</v>
      </c>
      <c r="I22" s="174"/>
      <c r="J22" s="392">
        <f aca="true" t="shared" si="37" ref="J22:J56">F22*I22</f>
        <v>0</v>
      </c>
      <c r="K22" s="174"/>
      <c r="L22" s="392">
        <f aca="true" t="shared" si="38" ref="L22:L56">F22*K22</f>
        <v>0</v>
      </c>
      <c r="M22" s="174"/>
      <c r="N22" s="392">
        <f t="shared" si="36"/>
        <v>0</v>
      </c>
      <c r="O22" s="174"/>
      <c r="P22" s="392">
        <f t="shared" si="0"/>
        <v>0</v>
      </c>
      <c r="Q22" s="174"/>
      <c r="R22" s="392">
        <f t="shared" si="1"/>
        <v>0</v>
      </c>
      <c r="S22" s="174"/>
      <c r="T22" s="392">
        <f t="shared" si="2"/>
        <v>0</v>
      </c>
      <c r="U22" s="174"/>
      <c r="V22" s="392">
        <f t="shared" si="3"/>
        <v>0</v>
      </c>
      <c r="W22" s="174"/>
      <c r="X22" s="393">
        <f t="shared" si="4"/>
        <v>0</v>
      </c>
      <c r="Y22" s="393"/>
      <c r="Z22" s="393">
        <f t="shared" si="5"/>
        <v>0</v>
      </c>
      <c r="AA22" s="393"/>
      <c r="AB22" s="393">
        <f t="shared" si="6"/>
        <v>0</v>
      </c>
      <c r="AC22" s="393"/>
      <c r="AD22" s="393">
        <f t="shared" si="7"/>
        <v>0</v>
      </c>
      <c r="AE22" s="393"/>
      <c r="AF22" s="393">
        <f t="shared" si="8"/>
        <v>0</v>
      </c>
      <c r="AG22" s="393"/>
      <c r="AH22" s="393">
        <f t="shared" si="34"/>
        <v>0</v>
      </c>
      <c r="AI22" s="393"/>
      <c r="AJ22" s="393">
        <f t="shared" si="10"/>
        <v>0</v>
      </c>
      <c r="AK22" s="393"/>
      <c r="AL22" s="393">
        <f t="shared" si="11"/>
        <v>0</v>
      </c>
      <c r="AM22" s="393"/>
      <c r="AN22" s="393">
        <f t="shared" si="12"/>
        <v>0</v>
      </c>
      <c r="AO22" s="393">
        <v>1</v>
      </c>
      <c r="AP22" s="393">
        <f t="shared" si="18"/>
        <v>150</v>
      </c>
      <c r="AQ22" s="393"/>
      <c r="AR22" s="393">
        <f t="shared" si="19"/>
        <v>0</v>
      </c>
      <c r="AS22" s="393"/>
      <c r="AT22" s="393">
        <f t="shared" si="20"/>
        <v>0</v>
      </c>
      <c r="AU22" s="393"/>
      <c r="AV22" s="393">
        <f t="shared" si="21"/>
        <v>0</v>
      </c>
      <c r="AW22" s="393"/>
      <c r="AX22" s="393">
        <f t="shared" si="22"/>
        <v>0</v>
      </c>
      <c r="AY22" s="393"/>
      <c r="AZ22" s="393">
        <f t="shared" si="23"/>
        <v>0</v>
      </c>
      <c r="BA22" s="393"/>
      <c r="BB22" s="393">
        <f t="shared" si="24"/>
        <v>0</v>
      </c>
      <c r="BC22" s="393"/>
      <c r="BD22" s="393">
        <f t="shared" si="25"/>
        <v>0</v>
      </c>
      <c r="BE22" s="393"/>
      <c r="BF22" s="393">
        <f t="shared" si="26"/>
        <v>0</v>
      </c>
      <c r="BG22" s="393"/>
      <c r="BH22" s="393">
        <f t="shared" si="27"/>
        <v>0</v>
      </c>
      <c r="BI22" s="393"/>
      <c r="BJ22" s="393">
        <f t="shared" si="28"/>
        <v>0</v>
      </c>
      <c r="BK22" s="393">
        <v>2</v>
      </c>
      <c r="BL22" s="393">
        <f t="shared" si="29"/>
        <v>300</v>
      </c>
      <c r="BM22" s="393"/>
      <c r="BN22" s="393">
        <f t="shared" si="30"/>
        <v>0</v>
      </c>
      <c r="BO22" s="393"/>
      <c r="BP22" s="393">
        <f t="shared" si="31"/>
        <v>0</v>
      </c>
      <c r="BQ22" s="174"/>
      <c r="BR22" s="174">
        <f t="shared" si="13"/>
        <v>0</v>
      </c>
      <c r="BS22" s="397">
        <f t="shared" si="32"/>
        <v>3</v>
      </c>
      <c r="BT22" s="397">
        <f t="shared" si="33"/>
        <v>450</v>
      </c>
    </row>
    <row r="23" spans="1:72" ht="18" customHeight="1">
      <c r="A23" s="86">
        <v>12</v>
      </c>
      <c r="B23" s="768" t="s">
        <v>111</v>
      </c>
      <c r="C23" s="764"/>
      <c r="D23" s="765"/>
      <c r="E23" s="344" t="s">
        <v>17</v>
      </c>
      <c r="F23" s="346">
        <v>1500</v>
      </c>
      <c r="G23" s="174"/>
      <c r="H23" s="392">
        <f t="shared" si="35"/>
        <v>0</v>
      </c>
      <c r="I23" s="174"/>
      <c r="J23" s="392">
        <f t="shared" si="37"/>
        <v>0</v>
      </c>
      <c r="K23" s="174"/>
      <c r="L23" s="392">
        <f t="shared" si="38"/>
        <v>0</v>
      </c>
      <c r="M23" s="174"/>
      <c r="N23" s="392">
        <f t="shared" si="36"/>
        <v>0</v>
      </c>
      <c r="O23" s="174"/>
      <c r="P23" s="392">
        <f t="shared" si="0"/>
        <v>0</v>
      </c>
      <c r="Q23" s="174"/>
      <c r="R23" s="392">
        <f t="shared" si="1"/>
        <v>0</v>
      </c>
      <c r="S23" s="174"/>
      <c r="T23" s="392">
        <f t="shared" si="2"/>
        <v>0</v>
      </c>
      <c r="U23" s="174"/>
      <c r="V23" s="392">
        <f t="shared" si="3"/>
        <v>0</v>
      </c>
      <c r="W23" s="174"/>
      <c r="X23" s="393">
        <f t="shared" si="4"/>
        <v>0</v>
      </c>
      <c r="Y23" s="393"/>
      <c r="Z23" s="393">
        <f t="shared" si="5"/>
        <v>0</v>
      </c>
      <c r="AA23" s="393"/>
      <c r="AB23" s="393">
        <f t="shared" si="6"/>
        <v>0</v>
      </c>
      <c r="AC23" s="393"/>
      <c r="AD23" s="393">
        <f t="shared" si="7"/>
        <v>0</v>
      </c>
      <c r="AE23" s="393"/>
      <c r="AF23" s="393">
        <f t="shared" si="8"/>
        <v>0</v>
      </c>
      <c r="AG23" s="393"/>
      <c r="AH23" s="393">
        <f t="shared" si="34"/>
        <v>0</v>
      </c>
      <c r="AI23" s="393"/>
      <c r="AJ23" s="393">
        <f t="shared" si="10"/>
        <v>0</v>
      </c>
      <c r="AK23" s="393"/>
      <c r="AL23" s="393">
        <f t="shared" si="11"/>
        <v>0</v>
      </c>
      <c r="AM23" s="393"/>
      <c r="AN23" s="393">
        <f t="shared" si="12"/>
        <v>0</v>
      </c>
      <c r="AO23" s="393"/>
      <c r="AP23" s="393">
        <f t="shared" si="18"/>
        <v>0</v>
      </c>
      <c r="AQ23" s="393"/>
      <c r="AR23" s="393">
        <f t="shared" si="19"/>
        <v>0</v>
      </c>
      <c r="AS23" s="393"/>
      <c r="AT23" s="393">
        <f t="shared" si="20"/>
        <v>0</v>
      </c>
      <c r="AU23" s="393"/>
      <c r="AV23" s="393">
        <f t="shared" si="21"/>
        <v>0</v>
      </c>
      <c r="AW23" s="393"/>
      <c r="AX23" s="393">
        <f t="shared" si="22"/>
        <v>0</v>
      </c>
      <c r="AY23" s="393"/>
      <c r="AZ23" s="393">
        <f t="shared" si="23"/>
        <v>0</v>
      </c>
      <c r="BA23" s="393"/>
      <c r="BB23" s="393">
        <f t="shared" si="24"/>
        <v>0</v>
      </c>
      <c r="BC23" s="393"/>
      <c r="BD23" s="393">
        <f t="shared" si="25"/>
        <v>0</v>
      </c>
      <c r="BE23" s="393"/>
      <c r="BF23" s="393">
        <f t="shared" si="26"/>
        <v>0</v>
      </c>
      <c r="BG23" s="393"/>
      <c r="BH23" s="393">
        <f t="shared" si="27"/>
        <v>0</v>
      </c>
      <c r="BI23" s="393"/>
      <c r="BJ23" s="393">
        <f t="shared" si="28"/>
        <v>0</v>
      </c>
      <c r="BK23" s="393"/>
      <c r="BL23" s="393">
        <f t="shared" si="29"/>
        <v>0</v>
      </c>
      <c r="BM23" s="393"/>
      <c r="BN23" s="393">
        <f t="shared" si="30"/>
        <v>0</v>
      </c>
      <c r="BO23" s="393"/>
      <c r="BP23" s="393">
        <f t="shared" si="31"/>
        <v>0</v>
      </c>
      <c r="BQ23" s="174"/>
      <c r="BR23" s="174">
        <f t="shared" si="13"/>
        <v>0</v>
      </c>
      <c r="BS23" s="397">
        <f t="shared" si="32"/>
        <v>0</v>
      </c>
      <c r="BT23" s="397">
        <f t="shared" si="33"/>
        <v>0</v>
      </c>
    </row>
    <row r="24" spans="1:72" ht="18" customHeight="1">
      <c r="A24" s="86">
        <v>13</v>
      </c>
      <c r="B24" s="763" t="s">
        <v>205</v>
      </c>
      <c r="C24" s="764"/>
      <c r="D24" s="765"/>
      <c r="E24" s="344" t="s">
        <v>17</v>
      </c>
      <c r="F24" s="346">
        <v>700</v>
      </c>
      <c r="G24" s="174"/>
      <c r="H24" s="392">
        <f t="shared" si="35"/>
        <v>0</v>
      </c>
      <c r="I24" s="174"/>
      <c r="J24" s="392">
        <f t="shared" si="37"/>
        <v>0</v>
      </c>
      <c r="K24" s="174"/>
      <c r="L24" s="392">
        <f t="shared" si="38"/>
        <v>0</v>
      </c>
      <c r="M24" s="174"/>
      <c r="N24" s="392">
        <f t="shared" si="36"/>
        <v>0</v>
      </c>
      <c r="O24" s="174"/>
      <c r="P24" s="392">
        <f t="shared" si="0"/>
        <v>0</v>
      </c>
      <c r="Q24" s="174"/>
      <c r="R24" s="392">
        <f t="shared" si="1"/>
        <v>0</v>
      </c>
      <c r="S24" s="174"/>
      <c r="T24" s="392">
        <f t="shared" si="2"/>
        <v>0</v>
      </c>
      <c r="U24" s="174"/>
      <c r="V24" s="392">
        <f t="shared" si="3"/>
        <v>0</v>
      </c>
      <c r="W24" s="174"/>
      <c r="X24" s="393">
        <f t="shared" si="4"/>
        <v>0</v>
      </c>
      <c r="Y24" s="393"/>
      <c r="Z24" s="393">
        <f t="shared" si="5"/>
        <v>0</v>
      </c>
      <c r="AA24" s="393"/>
      <c r="AB24" s="393">
        <f t="shared" si="6"/>
        <v>0</v>
      </c>
      <c r="AC24" s="393"/>
      <c r="AD24" s="393">
        <f t="shared" si="7"/>
        <v>0</v>
      </c>
      <c r="AE24" s="393"/>
      <c r="AF24" s="393">
        <f t="shared" si="8"/>
        <v>0</v>
      </c>
      <c r="AG24" s="393"/>
      <c r="AH24" s="393">
        <f t="shared" si="34"/>
        <v>0</v>
      </c>
      <c r="AI24" s="393"/>
      <c r="AJ24" s="393">
        <f t="shared" si="10"/>
        <v>0</v>
      </c>
      <c r="AK24" s="393"/>
      <c r="AL24" s="393">
        <f t="shared" si="11"/>
        <v>0</v>
      </c>
      <c r="AM24" s="393"/>
      <c r="AN24" s="393">
        <f t="shared" si="12"/>
        <v>0</v>
      </c>
      <c r="AO24" s="393"/>
      <c r="AP24" s="393">
        <f t="shared" si="18"/>
        <v>0</v>
      </c>
      <c r="AQ24" s="393"/>
      <c r="AR24" s="393">
        <f t="shared" si="19"/>
        <v>0</v>
      </c>
      <c r="AS24" s="393"/>
      <c r="AT24" s="393">
        <f t="shared" si="20"/>
        <v>0</v>
      </c>
      <c r="AU24" s="393"/>
      <c r="AV24" s="393">
        <f t="shared" si="21"/>
        <v>0</v>
      </c>
      <c r="AW24" s="393"/>
      <c r="AX24" s="393">
        <f t="shared" si="22"/>
        <v>0</v>
      </c>
      <c r="AY24" s="393"/>
      <c r="AZ24" s="393">
        <f t="shared" si="23"/>
        <v>0</v>
      </c>
      <c r="BA24" s="393"/>
      <c r="BB24" s="393">
        <f t="shared" si="24"/>
        <v>0</v>
      </c>
      <c r="BC24" s="393">
        <v>36</v>
      </c>
      <c r="BD24" s="393">
        <f t="shared" si="25"/>
        <v>25200</v>
      </c>
      <c r="BE24" s="393"/>
      <c r="BF24" s="393">
        <f t="shared" si="26"/>
        <v>0</v>
      </c>
      <c r="BG24" s="393"/>
      <c r="BH24" s="393">
        <f t="shared" si="27"/>
        <v>0</v>
      </c>
      <c r="BI24" s="393"/>
      <c r="BJ24" s="393">
        <f t="shared" si="28"/>
        <v>0</v>
      </c>
      <c r="BK24" s="393"/>
      <c r="BL24" s="393">
        <f t="shared" si="29"/>
        <v>0</v>
      </c>
      <c r="BM24" s="393"/>
      <c r="BN24" s="393">
        <f t="shared" si="30"/>
        <v>0</v>
      </c>
      <c r="BO24" s="393"/>
      <c r="BP24" s="393">
        <f t="shared" si="31"/>
        <v>0</v>
      </c>
      <c r="BQ24" s="174"/>
      <c r="BR24" s="174">
        <f t="shared" si="13"/>
        <v>0</v>
      </c>
      <c r="BS24" s="397">
        <f t="shared" si="32"/>
        <v>36</v>
      </c>
      <c r="BT24" s="397">
        <f t="shared" si="33"/>
        <v>25200</v>
      </c>
    </row>
    <row r="25" spans="1:72" ht="18" customHeight="1">
      <c r="A25" s="86">
        <v>14</v>
      </c>
      <c r="B25" s="768" t="s">
        <v>100</v>
      </c>
      <c r="C25" s="766"/>
      <c r="D25" s="767"/>
      <c r="E25" s="344" t="s">
        <v>17</v>
      </c>
      <c r="F25" s="346">
        <v>80</v>
      </c>
      <c r="G25" s="174"/>
      <c r="H25" s="392">
        <f t="shared" si="35"/>
        <v>0</v>
      </c>
      <c r="I25" s="174"/>
      <c r="J25" s="392">
        <f t="shared" si="37"/>
        <v>0</v>
      </c>
      <c r="K25" s="174"/>
      <c r="L25" s="392">
        <f t="shared" si="38"/>
        <v>0</v>
      </c>
      <c r="M25" s="174"/>
      <c r="N25" s="392">
        <f t="shared" si="36"/>
        <v>0</v>
      </c>
      <c r="O25" s="174"/>
      <c r="P25" s="392">
        <f t="shared" si="0"/>
        <v>0</v>
      </c>
      <c r="Q25" s="174"/>
      <c r="R25" s="392">
        <f t="shared" si="1"/>
        <v>0</v>
      </c>
      <c r="S25" s="174"/>
      <c r="T25" s="392">
        <f t="shared" si="2"/>
        <v>0</v>
      </c>
      <c r="U25" s="174"/>
      <c r="V25" s="392">
        <f t="shared" si="3"/>
        <v>0</v>
      </c>
      <c r="W25" s="174"/>
      <c r="X25" s="393">
        <f t="shared" si="4"/>
        <v>0</v>
      </c>
      <c r="Y25" s="393"/>
      <c r="Z25" s="393">
        <f t="shared" si="5"/>
        <v>0</v>
      </c>
      <c r="AA25" s="393"/>
      <c r="AB25" s="393">
        <f t="shared" si="6"/>
        <v>0</v>
      </c>
      <c r="AC25" s="393"/>
      <c r="AD25" s="393">
        <f t="shared" si="7"/>
        <v>0</v>
      </c>
      <c r="AE25" s="393"/>
      <c r="AF25" s="393">
        <f t="shared" si="8"/>
        <v>0</v>
      </c>
      <c r="AG25" s="393"/>
      <c r="AH25" s="393">
        <f t="shared" si="34"/>
        <v>0</v>
      </c>
      <c r="AI25" s="393"/>
      <c r="AJ25" s="393">
        <f t="shared" si="10"/>
        <v>0</v>
      </c>
      <c r="AK25" s="393"/>
      <c r="AL25" s="393">
        <f t="shared" si="11"/>
        <v>0</v>
      </c>
      <c r="AM25" s="393"/>
      <c r="AN25" s="393">
        <f t="shared" si="12"/>
        <v>0</v>
      </c>
      <c r="AO25" s="393"/>
      <c r="AP25" s="393">
        <f t="shared" si="18"/>
        <v>0</v>
      </c>
      <c r="AQ25" s="393"/>
      <c r="AR25" s="393">
        <f t="shared" si="19"/>
        <v>0</v>
      </c>
      <c r="AS25" s="393"/>
      <c r="AT25" s="393">
        <f t="shared" si="20"/>
        <v>0</v>
      </c>
      <c r="AU25" s="393"/>
      <c r="AV25" s="393">
        <f t="shared" si="21"/>
        <v>0</v>
      </c>
      <c r="AW25" s="393"/>
      <c r="AX25" s="393">
        <f t="shared" si="22"/>
        <v>0</v>
      </c>
      <c r="AY25" s="393"/>
      <c r="AZ25" s="393">
        <f t="shared" si="23"/>
        <v>0</v>
      </c>
      <c r="BA25" s="393"/>
      <c r="BB25" s="393">
        <f t="shared" si="24"/>
        <v>0</v>
      </c>
      <c r="BC25" s="393">
        <v>36</v>
      </c>
      <c r="BD25" s="393">
        <f t="shared" si="25"/>
        <v>2880</v>
      </c>
      <c r="BE25" s="393"/>
      <c r="BF25" s="393">
        <f t="shared" si="26"/>
        <v>0</v>
      </c>
      <c r="BG25" s="393"/>
      <c r="BH25" s="393">
        <f t="shared" si="27"/>
        <v>0</v>
      </c>
      <c r="BI25" s="393"/>
      <c r="BJ25" s="393">
        <f t="shared" si="28"/>
        <v>0</v>
      </c>
      <c r="BK25" s="393"/>
      <c r="BL25" s="393">
        <f t="shared" si="29"/>
        <v>0</v>
      </c>
      <c r="BM25" s="393"/>
      <c r="BN25" s="393">
        <f t="shared" si="30"/>
        <v>0</v>
      </c>
      <c r="BO25" s="393"/>
      <c r="BP25" s="393">
        <f t="shared" si="31"/>
        <v>0</v>
      </c>
      <c r="BQ25" s="174"/>
      <c r="BR25" s="174">
        <f t="shared" si="13"/>
        <v>0</v>
      </c>
      <c r="BS25" s="397">
        <f t="shared" si="32"/>
        <v>36</v>
      </c>
      <c r="BT25" s="397">
        <f t="shared" si="33"/>
        <v>2880</v>
      </c>
    </row>
    <row r="26" spans="1:80" ht="18" customHeight="1">
      <c r="A26" s="86">
        <v>15</v>
      </c>
      <c r="B26" s="768" t="s">
        <v>101</v>
      </c>
      <c r="C26" s="766"/>
      <c r="D26" s="767"/>
      <c r="E26" s="344" t="s">
        <v>17</v>
      </c>
      <c r="F26" s="346">
        <v>80</v>
      </c>
      <c r="G26" s="174"/>
      <c r="H26" s="392">
        <f t="shared" si="35"/>
        <v>0</v>
      </c>
      <c r="I26" s="174"/>
      <c r="J26" s="392">
        <f t="shared" si="37"/>
        <v>0</v>
      </c>
      <c r="K26" s="174"/>
      <c r="L26" s="392">
        <f t="shared" si="38"/>
        <v>0</v>
      </c>
      <c r="M26" s="174"/>
      <c r="N26" s="392">
        <f t="shared" si="36"/>
        <v>0</v>
      </c>
      <c r="O26" s="174"/>
      <c r="P26" s="392">
        <f t="shared" si="0"/>
        <v>0</v>
      </c>
      <c r="Q26" s="174"/>
      <c r="R26" s="392">
        <f t="shared" si="1"/>
        <v>0</v>
      </c>
      <c r="S26" s="174"/>
      <c r="T26" s="392">
        <f t="shared" si="2"/>
        <v>0</v>
      </c>
      <c r="U26" s="174"/>
      <c r="V26" s="392">
        <f t="shared" si="3"/>
        <v>0</v>
      </c>
      <c r="W26" s="174"/>
      <c r="X26" s="393">
        <f t="shared" si="4"/>
        <v>0</v>
      </c>
      <c r="Y26" s="393"/>
      <c r="Z26" s="393">
        <f t="shared" si="5"/>
        <v>0</v>
      </c>
      <c r="AA26" s="393"/>
      <c r="AB26" s="393">
        <f t="shared" si="6"/>
        <v>0</v>
      </c>
      <c r="AC26" s="393"/>
      <c r="AD26" s="393">
        <f t="shared" si="7"/>
        <v>0</v>
      </c>
      <c r="AE26" s="393"/>
      <c r="AF26" s="393">
        <f t="shared" si="8"/>
        <v>0</v>
      </c>
      <c r="AG26" s="393"/>
      <c r="AH26" s="393">
        <f t="shared" si="34"/>
        <v>0</v>
      </c>
      <c r="AI26" s="393"/>
      <c r="AJ26" s="393">
        <f t="shared" si="10"/>
        <v>0</v>
      </c>
      <c r="AK26" s="393"/>
      <c r="AL26" s="393">
        <f t="shared" si="11"/>
        <v>0</v>
      </c>
      <c r="AM26" s="393"/>
      <c r="AN26" s="393">
        <f t="shared" si="12"/>
        <v>0</v>
      </c>
      <c r="AO26" s="393"/>
      <c r="AP26" s="393">
        <f t="shared" si="18"/>
        <v>0</v>
      </c>
      <c r="AQ26" s="393"/>
      <c r="AR26" s="393">
        <f t="shared" si="19"/>
        <v>0</v>
      </c>
      <c r="AS26" s="393"/>
      <c r="AT26" s="393">
        <f t="shared" si="20"/>
        <v>0</v>
      </c>
      <c r="AU26" s="393"/>
      <c r="AV26" s="393">
        <f t="shared" si="21"/>
        <v>0</v>
      </c>
      <c r="AW26" s="393">
        <v>5</v>
      </c>
      <c r="AX26" s="393">
        <f t="shared" si="22"/>
        <v>400</v>
      </c>
      <c r="AY26" s="393"/>
      <c r="AZ26" s="393">
        <f t="shared" si="23"/>
        <v>0</v>
      </c>
      <c r="BA26" s="393"/>
      <c r="BB26" s="393">
        <f t="shared" si="24"/>
        <v>0</v>
      </c>
      <c r="BC26" s="393">
        <v>36</v>
      </c>
      <c r="BD26" s="393">
        <f t="shared" si="25"/>
        <v>2880</v>
      </c>
      <c r="BE26" s="393"/>
      <c r="BF26" s="393">
        <f t="shared" si="26"/>
        <v>0</v>
      </c>
      <c r="BG26" s="393"/>
      <c r="BH26" s="393">
        <f t="shared" si="27"/>
        <v>0</v>
      </c>
      <c r="BI26" s="393"/>
      <c r="BJ26" s="393">
        <f t="shared" si="28"/>
        <v>0</v>
      </c>
      <c r="BK26" s="393"/>
      <c r="BL26" s="393">
        <f t="shared" si="29"/>
        <v>0</v>
      </c>
      <c r="BM26" s="393"/>
      <c r="BN26" s="393">
        <f t="shared" si="30"/>
        <v>0</v>
      </c>
      <c r="BO26" s="393"/>
      <c r="BP26" s="393">
        <f t="shared" si="31"/>
        <v>0</v>
      </c>
      <c r="BQ26" s="174"/>
      <c r="BR26" s="174">
        <f t="shared" si="13"/>
        <v>0</v>
      </c>
      <c r="BS26" s="397">
        <f t="shared" si="32"/>
        <v>41</v>
      </c>
      <c r="BT26" s="397">
        <f t="shared" si="33"/>
        <v>3280</v>
      </c>
      <c r="CB26" s="176"/>
    </row>
    <row r="27" spans="1:72" ht="18" customHeight="1">
      <c r="A27" s="86">
        <v>16</v>
      </c>
      <c r="B27" s="768" t="s">
        <v>102</v>
      </c>
      <c r="C27" s="764"/>
      <c r="D27" s="765"/>
      <c r="E27" s="344" t="s">
        <v>17</v>
      </c>
      <c r="F27" s="346">
        <v>85</v>
      </c>
      <c r="G27" s="174"/>
      <c r="H27" s="392">
        <f t="shared" si="35"/>
        <v>0</v>
      </c>
      <c r="I27" s="174"/>
      <c r="J27" s="392">
        <f t="shared" si="37"/>
        <v>0</v>
      </c>
      <c r="K27" s="174"/>
      <c r="L27" s="392">
        <f t="shared" si="38"/>
        <v>0</v>
      </c>
      <c r="M27" s="174"/>
      <c r="N27" s="392">
        <f t="shared" si="36"/>
        <v>0</v>
      </c>
      <c r="O27" s="174"/>
      <c r="P27" s="392">
        <f t="shared" si="0"/>
        <v>0</v>
      </c>
      <c r="Q27" s="174"/>
      <c r="R27" s="392">
        <f t="shared" si="1"/>
        <v>0</v>
      </c>
      <c r="S27" s="174"/>
      <c r="T27" s="392">
        <f t="shared" si="2"/>
        <v>0</v>
      </c>
      <c r="U27" s="174"/>
      <c r="V27" s="392">
        <f t="shared" si="3"/>
        <v>0</v>
      </c>
      <c r="W27" s="174"/>
      <c r="X27" s="393">
        <f t="shared" si="4"/>
        <v>0</v>
      </c>
      <c r="Y27" s="393"/>
      <c r="Z27" s="393">
        <f t="shared" si="5"/>
        <v>0</v>
      </c>
      <c r="AA27" s="393"/>
      <c r="AB27" s="393">
        <f t="shared" si="6"/>
        <v>0</v>
      </c>
      <c r="AC27" s="393"/>
      <c r="AD27" s="393">
        <f t="shared" si="7"/>
        <v>0</v>
      </c>
      <c r="AE27" s="393"/>
      <c r="AF27" s="393">
        <f t="shared" si="8"/>
        <v>0</v>
      </c>
      <c r="AG27" s="393"/>
      <c r="AH27" s="393">
        <f t="shared" si="34"/>
        <v>0</v>
      </c>
      <c r="AI27" s="393"/>
      <c r="AJ27" s="393">
        <f t="shared" si="10"/>
        <v>0</v>
      </c>
      <c r="AK27" s="393"/>
      <c r="AL27" s="393">
        <f t="shared" si="11"/>
        <v>0</v>
      </c>
      <c r="AM27" s="393"/>
      <c r="AN27" s="393">
        <f t="shared" si="12"/>
        <v>0</v>
      </c>
      <c r="AO27" s="393"/>
      <c r="AP27" s="393">
        <f t="shared" si="18"/>
        <v>0</v>
      </c>
      <c r="AQ27" s="393"/>
      <c r="AR27" s="393">
        <f t="shared" si="19"/>
        <v>0</v>
      </c>
      <c r="AS27" s="393"/>
      <c r="AT27" s="393">
        <f t="shared" si="20"/>
        <v>0</v>
      </c>
      <c r="AU27" s="393"/>
      <c r="AV27" s="393">
        <f t="shared" si="21"/>
        <v>0</v>
      </c>
      <c r="AW27" s="393"/>
      <c r="AX27" s="393">
        <f t="shared" si="22"/>
        <v>0</v>
      </c>
      <c r="AY27" s="393"/>
      <c r="AZ27" s="393">
        <f t="shared" si="23"/>
        <v>0</v>
      </c>
      <c r="BA27" s="393"/>
      <c r="BB27" s="393">
        <f t="shared" si="24"/>
        <v>0</v>
      </c>
      <c r="BC27" s="393"/>
      <c r="BD27" s="393">
        <f t="shared" si="25"/>
        <v>0</v>
      </c>
      <c r="BE27" s="393"/>
      <c r="BF27" s="393">
        <f t="shared" si="26"/>
        <v>0</v>
      </c>
      <c r="BG27" s="393"/>
      <c r="BH27" s="393">
        <f t="shared" si="27"/>
        <v>0</v>
      </c>
      <c r="BI27" s="393"/>
      <c r="BJ27" s="393">
        <f t="shared" si="28"/>
        <v>0</v>
      </c>
      <c r="BK27" s="393"/>
      <c r="BL27" s="393">
        <f t="shared" si="29"/>
        <v>0</v>
      </c>
      <c r="BM27" s="393"/>
      <c r="BN27" s="393">
        <f t="shared" si="30"/>
        <v>0</v>
      </c>
      <c r="BO27" s="393"/>
      <c r="BP27" s="393">
        <f t="shared" si="31"/>
        <v>0</v>
      </c>
      <c r="BQ27" s="174"/>
      <c r="BR27" s="174">
        <f t="shared" si="13"/>
        <v>0</v>
      </c>
      <c r="BS27" s="397">
        <f t="shared" si="32"/>
        <v>0</v>
      </c>
      <c r="BT27" s="397">
        <f t="shared" si="33"/>
        <v>0</v>
      </c>
    </row>
    <row r="28" spans="1:72" ht="18" customHeight="1">
      <c r="A28" s="86">
        <v>17</v>
      </c>
      <c r="B28" s="768" t="s">
        <v>103</v>
      </c>
      <c r="C28" s="764"/>
      <c r="D28" s="765"/>
      <c r="E28" s="344" t="s">
        <v>17</v>
      </c>
      <c r="F28" s="346">
        <v>50</v>
      </c>
      <c r="G28" s="174"/>
      <c r="H28" s="392">
        <f t="shared" si="35"/>
        <v>0</v>
      </c>
      <c r="I28" s="174"/>
      <c r="J28" s="392">
        <f t="shared" si="37"/>
        <v>0</v>
      </c>
      <c r="K28" s="174"/>
      <c r="L28" s="392">
        <f t="shared" si="38"/>
        <v>0</v>
      </c>
      <c r="M28" s="174"/>
      <c r="N28" s="392">
        <f t="shared" si="36"/>
        <v>0</v>
      </c>
      <c r="O28" s="174"/>
      <c r="P28" s="392">
        <f t="shared" si="0"/>
        <v>0</v>
      </c>
      <c r="Q28" s="174"/>
      <c r="R28" s="392">
        <f t="shared" si="1"/>
        <v>0</v>
      </c>
      <c r="S28" s="174"/>
      <c r="T28" s="392">
        <f t="shared" si="2"/>
        <v>0</v>
      </c>
      <c r="U28" s="174"/>
      <c r="V28" s="392">
        <f t="shared" si="3"/>
        <v>0</v>
      </c>
      <c r="W28" s="174"/>
      <c r="X28" s="393">
        <f t="shared" si="4"/>
        <v>0</v>
      </c>
      <c r="Y28" s="393"/>
      <c r="Z28" s="393">
        <f t="shared" si="5"/>
        <v>0</v>
      </c>
      <c r="AA28" s="393"/>
      <c r="AB28" s="393">
        <f t="shared" si="6"/>
        <v>0</v>
      </c>
      <c r="AC28" s="393"/>
      <c r="AD28" s="393">
        <f t="shared" si="7"/>
        <v>0</v>
      </c>
      <c r="AE28" s="393"/>
      <c r="AF28" s="393">
        <f t="shared" si="8"/>
        <v>0</v>
      </c>
      <c r="AG28" s="393"/>
      <c r="AH28" s="393">
        <f t="shared" si="34"/>
        <v>0</v>
      </c>
      <c r="AI28" s="393"/>
      <c r="AJ28" s="393">
        <f t="shared" si="10"/>
        <v>0</v>
      </c>
      <c r="AK28" s="393"/>
      <c r="AL28" s="393">
        <f t="shared" si="11"/>
        <v>0</v>
      </c>
      <c r="AM28" s="393"/>
      <c r="AN28" s="393">
        <f t="shared" si="12"/>
        <v>0</v>
      </c>
      <c r="AO28" s="393"/>
      <c r="AP28" s="393">
        <f t="shared" si="18"/>
        <v>0</v>
      </c>
      <c r="AQ28" s="393"/>
      <c r="AR28" s="393">
        <f t="shared" si="19"/>
        <v>0</v>
      </c>
      <c r="AS28" s="393"/>
      <c r="AT28" s="393">
        <f t="shared" si="20"/>
        <v>0</v>
      </c>
      <c r="AU28" s="393"/>
      <c r="AV28" s="393">
        <f t="shared" si="21"/>
        <v>0</v>
      </c>
      <c r="AW28" s="393">
        <v>20</v>
      </c>
      <c r="AX28" s="393">
        <f t="shared" si="22"/>
        <v>1000</v>
      </c>
      <c r="AY28" s="393"/>
      <c r="AZ28" s="393">
        <f t="shared" si="23"/>
        <v>0</v>
      </c>
      <c r="BA28" s="393"/>
      <c r="BB28" s="393">
        <f t="shared" si="24"/>
        <v>0</v>
      </c>
      <c r="BC28" s="393">
        <v>18</v>
      </c>
      <c r="BD28" s="393">
        <f t="shared" si="25"/>
        <v>900</v>
      </c>
      <c r="BE28" s="393"/>
      <c r="BF28" s="393">
        <f t="shared" si="26"/>
        <v>0</v>
      </c>
      <c r="BG28" s="393"/>
      <c r="BH28" s="393">
        <f t="shared" si="27"/>
        <v>0</v>
      </c>
      <c r="BI28" s="393"/>
      <c r="BJ28" s="393">
        <f t="shared" si="28"/>
        <v>0</v>
      </c>
      <c r="BK28" s="393"/>
      <c r="BL28" s="393">
        <f t="shared" si="29"/>
        <v>0</v>
      </c>
      <c r="BM28" s="393"/>
      <c r="BN28" s="393">
        <f t="shared" si="30"/>
        <v>0</v>
      </c>
      <c r="BO28" s="393"/>
      <c r="BP28" s="393">
        <f t="shared" si="31"/>
        <v>0</v>
      </c>
      <c r="BQ28" s="174"/>
      <c r="BR28" s="174">
        <f t="shared" si="13"/>
        <v>0</v>
      </c>
      <c r="BS28" s="397">
        <f t="shared" si="32"/>
        <v>38</v>
      </c>
      <c r="BT28" s="397">
        <f t="shared" si="33"/>
        <v>1900</v>
      </c>
    </row>
    <row r="29" spans="1:72" ht="18" customHeight="1">
      <c r="A29" s="86">
        <v>18</v>
      </c>
      <c r="B29" s="768" t="s">
        <v>104</v>
      </c>
      <c r="C29" s="764"/>
      <c r="D29" s="765"/>
      <c r="E29" s="344" t="s">
        <v>17</v>
      </c>
      <c r="F29" s="346">
        <v>20</v>
      </c>
      <c r="G29" s="174"/>
      <c r="H29" s="392">
        <f t="shared" si="35"/>
        <v>0</v>
      </c>
      <c r="I29" s="174"/>
      <c r="J29" s="392">
        <f t="shared" si="37"/>
        <v>0</v>
      </c>
      <c r="K29" s="174"/>
      <c r="L29" s="392">
        <f t="shared" si="38"/>
        <v>0</v>
      </c>
      <c r="M29" s="174"/>
      <c r="N29" s="392">
        <f t="shared" si="36"/>
        <v>0</v>
      </c>
      <c r="O29" s="174"/>
      <c r="P29" s="392">
        <f t="shared" si="0"/>
        <v>0</v>
      </c>
      <c r="Q29" s="174"/>
      <c r="R29" s="392">
        <f t="shared" si="1"/>
        <v>0</v>
      </c>
      <c r="S29" s="174"/>
      <c r="T29" s="411">
        <f t="shared" si="2"/>
        <v>0</v>
      </c>
      <c r="U29" s="175"/>
      <c r="V29" s="392">
        <f t="shared" si="3"/>
        <v>0</v>
      </c>
      <c r="W29" s="174"/>
      <c r="X29" s="393">
        <f t="shared" si="4"/>
        <v>0</v>
      </c>
      <c r="Y29" s="393"/>
      <c r="Z29" s="393">
        <f t="shared" si="5"/>
        <v>0</v>
      </c>
      <c r="AA29" s="393"/>
      <c r="AB29" s="393">
        <f t="shared" si="6"/>
        <v>0</v>
      </c>
      <c r="AC29" s="393"/>
      <c r="AD29" s="393">
        <f t="shared" si="7"/>
        <v>0</v>
      </c>
      <c r="AE29" s="393"/>
      <c r="AF29" s="393">
        <f t="shared" si="8"/>
        <v>0</v>
      </c>
      <c r="AG29" s="393"/>
      <c r="AH29" s="393">
        <f t="shared" si="34"/>
        <v>0</v>
      </c>
      <c r="AI29" s="393"/>
      <c r="AJ29" s="393">
        <f t="shared" si="10"/>
        <v>0</v>
      </c>
      <c r="AK29" s="393"/>
      <c r="AL29" s="393">
        <f t="shared" si="11"/>
        <v>0</v>
      </c>
      <c r="AM29" s="393"/>
      <c r="AN29" s="393">
        <f t="shared" si="12"/>
        <v>0</v>
      </c>
      <c r="AO29" s="393"/>
      <c r="AP29" s="393">
        <f t="shared" si="18"/>
        <v>0</v>
      </c>
      <c r="AQ29" s="393"/>
      <c r="AR29" s="393">
        <f t="shared" si="19"/>
        <v>0</v>
      </c>
      <c r="AS29" s="393"/>
      <c r="AT29" s="393">
        <f t="shared" si="20"/>
        <v>0</v>
      </c>
      <c r="AU29" s="393"/>
      <c r="AV29" s="393">
        <f t="shared" si="21"/>
        <v>0</v>
      </c>
      <c r="AW29" s="393"/>
      <c r="AX29" s="393">
        <f t="shared" si="22"/>
        <v>0</v>
      </c>
      <c r="AY29" s="393"/>
      <c r="AZ29" s="393">
        <f t="shared" si="23"/>
        <v>0</v>
      </c>
      <c r="BA29" s="393"/>
      <c r="BB29" s="393">
        <f t="shared" si="24"/>
        <v>0</v>
      </c>
      <c r="BC29" s="393">
        <v>36</v>
      </c>
      <c r="BD29" s="393">
        <f t="shared" si="25"/>
        <v>720</v>
      </c>
      <c r="BE29" s="393"/>
      <c r="BF29" s="393">
        <f t="shared" si="26"/>
        <v>0</v>
      </c>
      <c r="BG29" s="393"/>
      <c r="BH29" s="393">
        <f t="shared" si="27"/>
        <v>0</v>
      </c>
      <c r="BI29" s="393"/>
      <c r="BJ29" s="393">
        <f t="shared" si="28"/>
        <v>0</v>
      </c>
      <c r="BK29" s="393"/>
      <c r="BL29" s="393">
        <f t="shared" si="29"/>
        <v>0</v>
      </c>
      <c r="BM29" s="393"/>
      <c r="BN29" s="393">
        <f t="shared" si="30"/>
        <v>0</v>
      </c>
      <c r="BO29" s="393"/>
      <c r="BP29" s="393">
        <f t="shared" si="31"/>
        <v>0</v>
      </c>
      <c r="BQ29" s="174"/>
      <c r="BR29" s="174">
        <f t="shared" si="13"/>
        <v>0</v>
      </c>
      <c r="BS29" s="397">
        <f t="shared" si="32"/>
        <v>36</v>
      </c>
      <c r="BT29" s="397">
        <f t="shared" si="33"/>
        <v>720</v>
      </c>
    </row>
    <row r="30" spans="1:72" ht="18" customHeight="1">
      <c r="A30" s="86">
        <v>19</v>
      </c>
      <c r="B30" s="763" t="s">
        <v>105</v>
      </c>
      <c r="C30" s="764"/>
      <c r="D30" s="765"/>
      <c r="E30" s="344" t="s">
        <v>17</v>
      </c>
      <c r="F30" s="346">
        <v>95</v>
      </c>
      <c r="G30" s="174"/>
      <c r="H30" s="392">
        <f t="shared" si="35"/>
        <v>0</v>
      </c>
      <c r="I30" s="174"/>
      <c r="J30" s="392">
        <f t="shared" si="37"/>
        <v>0</v>
      </c>
      <c r="K30" s="174"/>
      <c r="L30" s="392">
        <f t="shared" si="38"/>
        <v>0</v>
      </c>
      <c r="M30" s="174"/>
      <c r="N30" s="392">
        <f t="shared" si="36"/>
        <v>0</v>
      </c>
      <c r="O30" s="174"/>
      <c r="P30" s="392">
        <f t="shared" si="0"/>
        <v>0</v>
      </c>
      <c r="Q30" s="174"/>
      <c r="R30" s="392">
        <f t="shared" si="1"/>
        <v>0</v>
      </c>
      <c r="S30" s="413"/>
      <c r="T30" s="174">
        <f t="shared" si="2"/>
        <v>0</v>
      </c>
      <c r="U30" s="414"/>
      <c r="V30" s="397">
        <f t="shared" si="3"/>
        <v>0</v>
      </c>
      <c r="W30" s="174"/>
      <c r="X30" s="393">
        <f t="shared" si="4"/>
        <v>0</v>
      </c>
      <c r="Y30" s="393"/>
      <c r="Z30" s="393">
        <f t="shared" si="5"/>
        <v>0</v>
      </c>
      <c r="AA30" s="393"/>
      <c r="AB30" s="393">
        <f t="shared" si="6"/>
        <v>0</v>
      </c>
      <c r="AC30" s="393"/>
      <c r="AD30" s="393">
        <f t="shared" si="7"/>
        <v>0</v>
      </c>
      <c r="AE30" s="393"/>
      <c r="AF30" s="393">
        <f t="shared" si="8"/>
        <v>0</v>
      </c>
      <c r="AG30" s="393"/>
      <c r="AH30" s="393">
        <f t="shared" si="34"/>
        <v>0</v>
      </c>
      <c r="AI30" s="393"/>
      <c r="AJ30" s="393">
        <f t="shared" si="10"/>
        <v>0</v>
      </c>
      <c r="AK30" s="393"/>
      <c r="AL30" s="393">
        <f t="shared" si="11"/>
        <v>0</v>
      </c>
      <c r="AM30" s="393"/>
      <c r="AN30" s="393">
        <f t="shared" si="12"/>
        <v>0</v>
      </c>
      <c r="AO30" s="393"/>
      <c r="AP30" s="393">
        <f t="shared" si="18"/>
        <v>0</v>
      </c>
      <c r="AQ30" s="393"/>
      <c r="AR30" s="393">
        <f t="shared" si="19"/>
        <v>0</v>
      </c>
      <c r="AS30" s="393"/>
      <c r="AT30" s="393">
        <f t="shared" si="20"/>
        <v>0</v>
      </c>
      <c r="AU30" s="393"/>
      <c r="AV30" s="393">
        <f t="shared" si="21"/>
        <v>0</v>
      </c>
      <c r="AW30" s="393"/>
      <c r="AX30" s="393">
        <f t="shared" si="22"/>
        <v>0</v>
      </c>
      <c r="AY30" s="393"/>
      <c r="AZ30" s="393">
        <f t="shared" si="23"/>
        <v>0</v>
      </c>
      <c r="BA30" s="393"/>
      <c r="BB30" s="393">
        <f t="shared" si="24"/>
        <v>0</v>
      </c>
      <c r="BC30" s="393"/>
      <c r="BD30" s="393">
        <f t="shared" si="25"/>
        <v>0</v>
      </c>
      <c r="BE30" s="393"/>
      <c r="BF30" s="393">
        <f t="shared" si="26"/>
        <v>0</v>
      </c>
      <c r="BG30" s="393"/>
      <c r="BH30" s="393">
        <f t="shared" si="27"/>
        <v>0</v>
      </c>
      <c r="BI30" s="393"/>
      <c r="BJ30" s="393">
        <f t="shared" si="28"/>
        <v>0</v>
      </c>
      <c r="BK30" s="393">
        <v>2</v>
      </c>
      <c r="BL30" s="393">
        <f t="shared" si="29"/>
        <v>190</v>
      </c>
      <c r="BM30" s="393"/>
      <c r="BN30" s="393">
        <f t="shared" si="30"/>
        <v>0</v>
      </c>
      <c r="BO30" s="393"/>
      <c r="BP30" s="393">
        <f t="shared" si="31"/>
        <v>0</v>
      </c>
      <c r="BQ30" s="174"/>
      <c r="BR30" s="174">
        <f t="shared" si="13"/>
        <v>0</v>
      </c>
      <c r="BS30" s="397">
        <f t="shared" si="32"/>
        <v>2</v>
      </c>
      <c r="BT30" s="397">
        <f t="shared" si="33"/>
        <v>190</v>
      </c>
    </row>
    <row r="31" spans="1:72" ht="18" customHeight="1">
      <c r="A31" s="86">
        <v>20</v>
      </c>
      <c r="B31" s="768" t="s">
        <v>107</v>
      </c>
      <c r="C31" s="764"/>
      <c r="D31" s="765"/>
      <c r="E31" s="344" t="s">
        <v>17</v>
      </c>
      <c r="F31" s="346">
        <v>80</v>
      </c>
      <c r="G31" s="174"/>
      <c r="H31" s="392">
        <f t="shared" si="35"/>
        <v>0</v>
      </c>
      <c r="I31" s="174"/>
      <c r="J31" s="392">
        <f t="shared" si="37"/>
        <v>0</v>
      </c>
      <c r="K31" s="174"/>
      <c r="L31" s="392">
        <f t="shared" si="38"/>
        <v>0</v>
      </c>
      <c r="M31" s="174"/>
      <c r="N31" s="392">
        <f t="shared" si="36"/>
        <v>0</v>
      </c>
      <c r="O31" s="174"/>
      <c r="P31" s="392">
        <f t="shared" si="0"/>
        <v>0</v>
      </c>
      <c r="Q31" s="174"/>
      <c r="R31" s="392">
        <f t="shared" si="1"/>
        <v>0</v>
      </c>
      <c r="S31" s="174"/>
      <c r="T31" s="392">
        <f t="shared" si="2"/>
        <v>0</v>
      </c>
      <c r="U31" s="392"/>
      <c r="V31" s="392">
        <f t="shared" si="3"/>
        <v>0</v>
      </c>
      <c r="W31" s="174"/>
      <c r="X31" s="393">
        <f t="shared" si="4"/>
        <v>0</v>
      </c>
      <c r="Y31" s="393"/>
      <c r="Z31" s="393">
        <f t="shared" si="5"/>
        <v>0</v>
      </c>
      <c r="AA31" s="393"/>
      <c r="AB31" s="393">
        <f t="shared" si="6"/>
        <v>0</v>
      </c>
      <c r="AC31" s="393"/>
      <c r="AD31" s="393">
        <f t="shared" si="7"/>
        <v>0</v>
      </c>
      <c r="AE31" s="393"/>
      <c r="AF31" s="393">
        <f t="shared" si="8"/>
        <v>0</v>
      </c>
      <c r="AG31" s="393"/>
      <c r="AH31" s="393">
        <f t="shared" si="34"/>
        <v>0</v>
      </c>
      <c r="AI31" s="393"/>
      <c r="AJ31" s="393">
        <f t="shared" si="10"/>
        <v>0</v>
      </c>
      <c r="AK31" s="393"/>
      <c r="AL31" s="393">
        <f t="shared" si="11"/>
        <v>0</v>
      </c>
      <c r="AM31" s="393"/>
      <c r="AN31" s="393">
        <f t="shared" si="12"/>
        <v>0</v>
      </c>
      <c r="AO31" s="393">
        <v>9</v>
      </c>
      <c r="AP31" s="393">
        <f t="shared" si="18"/>
        <v>720</v>
      </c>
      <c r="AQ31" s="393"/>
      <c r="AR31" s="393">
        <f t="shared" si="19"/>
        <v>0</v>
      </c>
      <c r="AS31" s="393"/>
      <c r="AT31" s="393">
        <f t="shared" si="20"/>
        <v>0</v>
      </c>
      <c r="AU31" s="393"/>
      <c r="AV31" s="393">
        <f t="shared" si="21"/>
        <v>0</v>
      </c>
      <c r="AW31" s="393"/>
      <c r="AX31" s="393">
        <f t="shared" si="22"/>
        <v>0</v>
      </c>
      <c r="AY31" s="393"/>
      <c r="AZ31" s="393">
        <f t="shared" si="23"/>
        <v>0</v>
      </c>
      <c r="BA31" s="393"/>
      <c r="BB31" s="393">
        <f t="shared" si="24"/>
        <v>0</v>
      </c>
      <c r="BC31" s="393"/>
      <c r="BD31" s="393">
        <f t="shared" si="25"/>
        <v>0</v>
      </c>
      <c r="BE31" s="393"/>
      <c r="BF31" s="393">
        <f t="shared" si="26"/>
        <v>0</v>
      </c>
      <c r="BG31" s="393"/>
      <c r="BH31" s="393">
        <f t="shared" si="27"/>
        <v>0</v>
      </c>
      <c r="BI31" s="393"/>
      <c r="BJ31" s="393">
        <f t="shared" si="28"/>
        <v>0</v>
      </c>
      <c r="BK31" s="393">
        <v>24</v>
      </c>
      <c r="BL31" s="393">
        <f t="shared" si="29"/>
        <v>1920</v>
      </c>
      <c r="BM31" s="393"/>
      <c r="BN31" s="393">
        <f t="shared" si="30"/>
        <v>0</v>
      </c>
      <c r="BO31" s="393"/>
      <c r="BP31" s="393">
        <f t="shared" si="31"/>
        <v>0</v>
      </c>
      <c r="BQ31" s="174"/>
      <c r="BR31" s="174">
        <f t="shared" si="13"/>
        <v>0</v>
      </c>
      <c r="BS31" s="397">
        <f t="shared" si="32"/>
        <v>33</v>
      </c>
      <c r="BT31" s="397">
        <f t="shared" si="33"/>
        <v>2640</v>
      </c>
    </row>
    <row r="32" spans="1:72" ht="18" customHeight="1">
      <c r="A32" s="86">
        <v>21</v>
      </c>
      <c r="B32" s="768" t="s">
        <v>108</v>
      </c>
      <c r="C32" s="764"/>
      <c r="D32" s="765"/>
      <c r="E32" s="344" t="s">
        <v>17</v>
      </c>
      <c r="F32" s="346">
        <v>35</v>
      </c>
      <c r="G32" s="174"/>
      <c r="H32" s="392">
        <f t="shared" si="35"/>
        <v>0</v>
      </c>
      <c r="I32" s="174"/>
      <c r="J32" s="392">
        <f t="shared" si="37"/>
        <v>0</v>
      </c>
      <c r="K32" s="174"/>
      <c r="L32" s="392">
        <f t="shared" si="38"/>
        <v>0</v>
      </c>
      <c r="M32" s="174"/>
      <c r="N32" s="392">
        <f t="shared" si="36"/>
        <v>0</v>
      </c>
      <c r="O32" s="174"/>
      <c r="P32" s="392">
        <f t="shared" si="0"/>
        <v>0</v>
      </c>
      <c r="Q32" s="174"/>
      <c r="R32" s="392">
        <f t="shared" si="1"/>
        <v>0</v>
      </c>
      <c r="S32" s="174"/>
      <c r="T32" s="392">
        <f t="shared" si="2"/>
        <v>0</v>
      </c>
      <c r="U32" s="174"/>
      <c r="V32" s="392">
        <f t="shared" si="3"/>
        <v>0</v>
      </c>
      <c r="W32" s="174"/>
      <c r="X32" s="393">
        <f t="shared" si="4"/>
        <v>0</v>
      </c>
      <c r="Y32" s="393"/>
      <c r="Z32" s="393">
        <f t="shared" si="5"/>
        <v>0</v>
      </c>
      <c r="AA32" s="393"/>
      <c r="AB32" s="393">
        <f t="shared" si="6"/>
        <v>0</v>
      </c>
      <c r="AC32" s="393"/>
      <c r="AD32" s="393">
        <f t="shared" si="7"/>
        <v>0</v>
      </c>
      <c r="AE32" s="393"/>
      <c r="AF32" s="393">
        <f t="shared" si="8"/>
        <v>0</v>
      </c>
      <c r="AG32" s="393"/>
      <c r="AH32" s="393">
        <f t="shared" si="34"/>
        <v>0</v>
      </c>
      <c r="AI32" s="393"/>
      <c r="AJ32" s="393">
        <f t="shared" si="10"/>
        <v>0</v>
      </c>
      <c r="AK32" s="393"/>
      <c r="AL32" s="393">
        <f t="shared" si="11"/>
        <v>0</v>
      </c>
      <c r="AM32" s="393"/>
      <c r="AN32" s="393">
        <f t="shared" si="12"/>
        <v>0</v>
      </c>
      <c r="AO32" s="393"/>
      <c r="AP32" s="393">
        <f t="shared" si="18"/>
        <v>0</v>
      </c>
      <c r="AQ32" s="393"/>
      <c r="AR32" s="393">
        <f t="shared" si="19"/>
        <v>0</v>
      </c>
      <c r="AS32" s="393"/>
      <c r="AT32" s="393">
        <f t="shared" si="20"/>
        <v>0</v>
      </c>
      <c r="AU32" s="393"/>
      <c r="AV32" s="393">
        <f t="shared" si="21"/>
        <v>0</v>
      </c>
      <c r="AW32" s="393"/>
      <c r="AX32" s="393">
        <f t="shared" si="22"/>
        <v>0</v>
      </c>
      <c r="AY32" s="393"/>
      <c r="AZ32" s="393">
        <f t="shared" si="23"/>
        <v>0</v>
      </c>
      <c r="BA32" s="393"/>
      <c r="BB32" s="393">
        <f t="shared" si="24"/>
        <v>0</v>
      </c>
      <c r="BC32" s="393"/>
      <c r="BD32" s="393">
        <f t="shared" si="25"/>
        <v>0</v>
      </c>
      <c r="BE32" s="393"/>
      <c r="BF32" s="393">
        <f t="shared" si="26"/>
        <v>0</v>
      </c>
      <c r="BG32" s="393"/>
      <c r="BH32" s="393">
        <f t="shared" si="27"/>
        <v>0</v>
      </c>
      <c r="BI32" s="393"/>
      <c r="BJ32" s="393">
        <f t="shared" si="28"/>
        <v>0</v>
      </c>
      <c r="BK32" s="393"/>
      <c r="BL32" s="393">
        <f t="shared" si="29"/>
        <v>0</v>
      </c>
      <c r="BM32" s="393"/>
      <c r="BN32" s="393">
        <f t="shared" si="30"/>
        <v>0</v>
      </c>
      <c r="BO32" s="393"/>
      <c r="BP32" s="393">
        <f t="shared" si="31"/>
        <v>0</v>
      </c>
      <c r="BQ32" s="174"/>
      <c r="BR32" s="174">
        <f t="shared" si="13"/>
        <v>0</v>
      </c>
      <c r="BS32" s="397">
        <f t="shared" si="32"/>
        <v>0</v>
      </c>
      <c r="BT32" s="397">
        <f t="shared" si="33"/>
        <v>0</v>
      </c>
    </row>
    <row r="33" spans="1:72" ht="18" customHeight="1">
      <c r="A33" s="86">
        <v>22</v>
      </c>
      <c r="B33" s="763" t="s">
        <v>166</v>
      </c>
      <c r="C33" s="766"/>
      <c r="D33" s="767"/>
      <c r="E33" s="344" t="s">
        <v>9</v>
      </c>
      <c r="F33" s="346">
        <v>55</v>
      </c>
      <c r="G33" s="174"/>
      <c r="H33" s="392">
        <f t="shared" si="35"/>
        <v>0</v>
      </c>
      <c r="I33" s="174"/>
      <c r="J33" s="392">
        <f t="shared" si="37"/>
        <v>0</v>
      </c>
      <c r="K33" s="174"/>
      <c r="L33" s="392">
        <f t="shared" si="38"/>
        <v>0</v>
      </c>
      <c r="M33" s="174"/>
      <c r="N33" s="392">
        <f t="shared" si="36"/>
        <v>0</v>
      </c>
      <c r="O33" s="174"/>
      <c r="P33" s="392">
        <f t="shared" si="0"/>
        <v>0</v>
      </c>
      <c r="Q33" s="174"/>
      <c r="R33" s="392">
        <f t="shared" si="1"/>
        <v>0</v>
      </c>
      <c r="S33" s="174"/>
      <c r="T33" s="392">
        <f t="shared" si="2"/>
        <v>0</v>
      </c>
      <c r="U33" s="174"/>
      <c r="V33" s="392">
        <f t="shared" si="3"/>
        <v>0</v>
      </c>
      <c r="W33" s="174"/>
      <c r="X33" s="393">
        <f t="shared" si="4"/>
        <v>0</v>
      </c>
      <c r="Y33" s="393"/>
      <c r="Z33" s="393">
        <f t="shared" si="5"/>
        <v>0</v>
      </c>
      <c r="AA33" s="393"/>
      <c r="AB33" s="393">
        <f t="shared" si="6"/>
        <v>0</v>
      </c>
      <c r="AC33" s="393"/>
      <c r="AD33" s="393">
        <f t="shared" si="7"/>
        <v>0</v>
      </c>
      <c r="AE33" s="393"/>
      <c r="AF33" s="393">
        <f t="shared" si="8"/>
        <v>0</v>
      </c>
      <c r="AG33" s="393"/>
      <c r="AH33" s="393">
        <f t="shared" si="34"/>
        <v>0</v>
      </c>
      <c r="AI33" s="393"/>
      <c r="AJ33" s="393">
        <f t="shared" si="10"/>
        <v>0</v>
      </c>
      <c r="AK33" s="393"/>
      <c r="AL33" s="393">
        <f t="shared" si="11"/>
        <v>0</v>
      </c>
      <c r="AM33" s="393"/>
      <c r="AN33" s="393">
        <f t="shared" si="12"/>
        <v>0</v>
      </c>
      <c r="AO33" s="393"/>
      <c r="AP33" s="393">
        <f t="shared" si="18"/>
        <v>0</v>
      </c>
      <c r="AQ33" s="393"/>
      <c r="AR33" s="393">
        <f t="shared" si="19"/>
        <v>0</v>
      </c>
      <c r="AS33" s="393"/>
      <c r="AT33" s="393">
        <f t="shared" si="20"/>
        <v>0</v>
      </c>
      <c r="AU33" s="393"/>
      <c r="AV33" s="393">
        <f t="shared" si="21"/>
        <v>0</v>
      </c>
      <c r="AW33" s="393"/>
      <c r="AX33" s="393">
        <f t="shared" si="22"/>
        <v>0</v>
      </c>
      <c r="AY33" s="393"/>
      <c r="AZ33" s="393">
        <f t="shared" si="23"/>
        <v>0</v>
      </c>
      <c r="BA33" s="393"/>
      <c r="BB33" s="393">
        <f t="shared" si="24"/>
        <v>0</v>
      </c>
      <c r="BC33" s="393"/>
      <c r="BD33" s="393">
        <f t="shared" si="25"/>
        <v>0</v>
      </c>
      <c r="BE33" s="393"/>
      <c r="BF33" s="393">
        <f t="shared" si="26"/>
        <v>0</v>
      </c>
      <c r="BG33" s="393"/>
      <c r="BH33" s="393">
        <f t="shared" si="27"/>
        <v>0</v>
      </c>
      <c r="BI33" s="393"/>
      <c r="BJ33" s="393">
        <f t="shared" si="28"/>
        <v>0</v>
      </c>
      <c r="BK33" s="393"/>
      <c r="BL33" s="393">
        <f t="shared" si="29"/>
        <v>0</v>
      </c>
      <c r="BM33" s="393"/>
      <c r="BN33" s="393">
        <f t="shared" si="30"/>
        <v>0</v>
      </c>
      <c r="BO33" s="393"/>
      <c r="BP33" s="393">
        <f t="shared" si="31"/>
        <v>0</v>
      </c>
      <c r="BQ33" s="174"/>
      <c r="BR33" s="174">
        <f t="shared" si="13"/>
        <v>0</v>
      </c>
      <c r="BS33" s="397">
        <f t="shared" si="32"/>
        <v>0</v>
      </c>
      <c r="BT33" s="397">
        <f t="shared" si="33"/>
        <v>0</v>
      </c>
    </row>
    <row r="34" spans="1:72" ht="18" customHeight="1">
      <c r="A34" s="86">
        <v>23</v>
      </c>
      <c r="B34" s="768" t="s">
        <v>106</v>
      </c>
      <c r="C34" s="764"/>
      <c r="D34" s="765"/>
      <c r="E34" s="344" t="s">
        <v>9</v>
      </c>
      <c r="F34" s="346">
        <v>230</v>
      </c>
      <c r="G34" s="174"/>
      <c r="H34" s="392">
        <f t="shared" si="35"/>
        <v>0</v>
      </c>
      <c r="I34" s="174"/>
      <c r="J34" s="392">
        <f t="shared" si="37"/>
        <v>0</v>
      </c>
      <c r="K34" s="174"/>
      <c r="L34" s="392">
        <f t="shared" si="38"/>
        <v>0</v>
      </c>
      <c r="M34" s="174"/>
      <c r="N34" s="392">
        <f t="shared" si="36"/>
        <v>0</v>
      </c>
      <c r="O34" s="174"/>
      <c r="P34" s="392">
        <f t="shared" si="0"/>
        <v>0</v>
      </c>
      <c r="Q34" s="174"/>
      <c r="R34" s="392">
        <f t="shared" si="1"/>
        <v>0</v>
      </c>
      <c r="S34" s="174"/>
      <c r="T34" s="392">
        <f t="shared" si="2"/>
        <v>0</v>
      </c>
      <c r="U34" s="174"/>
      <c r="V34" s="392">
        <f t="shared" si="3"/>
        <v>0</v>
      </c>
      <c r="W34" s="174"/>
      <c r="X34" s="393">
        <f t="shared" si="4"/>
        <v>0</v>
      </c>
      <c r="Y34" s="393"/>
      <c r="Z34" s="393">
        <f t="shared" si="5"/>
        <v>0</v>
      </c>
      <c r="AA34" s="393"/>
      <c r="AB34" s="393">
        <f t="shared" si="6"/>
        <v>0</v>
      </c>
      <c r="AC34" s="393"/>
      <c r="AD34" s="393">
        <f t="shared" si="7"/>
        <v>0</v>
      </c>
      <c r="AE34" s="393"/>
      <c r="AF34" s="393">
        <f t="shared" si="8"/>
        <v>0</v>
      </c>
      <c r="AG34" s="393"/>
      <c r="AH34" s="393">
        <f t="shared" si="34"/>
        <v>0</v>
      </c>
      <c r="AI34" s="393"/>
      <c r="AJ34" s="393">
        <f t="shared" si="10"/>
        <v>0</v>
      </c>
      <c r="AK34" s="393"/>
      <c r="AL34" s="393">
        <f t="shared" si="11"/>
        <v>0</v>
      </c>
      <c r="AM34" s="393"/>
      <c r="AN34" s="393">
        <f t="shared" si="12"/>
        <v>0</v>
      </c>
      <c r="AO34" s="393"/>
      <c r="AP34" s="393">
        <f t="shared" si="18"/>
        <v>0</v>
      </c>
      <c r="AQ34" s="393"/>
      <c r="AR34" s="393">
        <f t="shared" si="19"/>
        <v>0</v>
      </c>
      <c r="AS34" s="393"/>
      <c r="AT34" s="393">
        <f t="shared" si="20"/>
        <v>0</v>
      </c>
      <c r="AU34" s="393"/>
      <c r="AV34" s="393">
        <f t="shared" si="21"/>
        <v>0</v>
      </c>
      <c r="AW34" s="393"/>
      <c r="AX34" s="393">
        <f t="shared" si="22"/>
        <v>0</v>
      </c>
      <c r="AY34" s="393"/>
      <c r="AZ34" s="393">
        <f t="shared" si="23"/>
        <v>0</v>
      </c>
      <c r="BA34" s="393"/>
      <c r="BB34" s="393">
        <f t="shared" si="24"/>
        <v>0</v>
      </c>
      <c r="BC34" s="393"/>
      <c r="BD34" s="393">
        <f t="shared" si="25"/>
        <v>0</v>
      </c>
      <c r="BE34" s="393"/>
      <c r="BF34" s="393">
        <f t="shared" si="26"/>
        <v>0</v>
      </c>
      <c r="BG34" s="393"/>
      <c r="BH34" s="393">
        <f t="shared" si="27"/>
        <v>0</v>
      </c>
      <c r="BI34" s="393"/>
      <c r="BJ34" s="393">
        <f t="shared" si="28"/>
        <v>0</v>
      </c>
      <c r="BK34" s="393"/>
      <c r="BL34" s="393">
        <f t="shared" si="29"/>
        <v>0</v>
      </c>
      <c r="BM34" s="393"/>
      <c r="BN34" s="393">
        <f t="shared" si="30"/>
        <v>0</v>
      </c>
      <c r="BO34" s="393"/>
      <c r="BP34" s="393">
        <f t="shared" si="31"/>
        <v>0</v>
      </c>
      <c r="BQ34" s="174"/>
      <c r="BR34" s="174">
        <f t="shared" si="13"/>
        <v>0</v>
      </c>
      <c r="BS34" s="397">
        <f t="shared" si="32"/>
        <v>0</v>
      </c>
      <c r="BT34" s="397">
        <f t="shared" si="33"/>
        <v>0</v>
      </c>
    </row>
    <row r="35" spans="1:72" ht="18" customHeight="1">
      <c r="A35" s="86">
        <v>24</v>
      </c>
      <c r="B35" s="807" t="s">
        <v>145</v>
      </c>
      <c r="C35" s="807"/>
      <c r="D35" s="807"/>
      <c r="E35" s="344" t="s">
        <v>9</v>
      </c>
      <c r="F35" s="346">
        <v>80</v>
      </c>
      <c r="G35" s="174"/>
      <c r="H35" s="392">
        <f t="shared" si="35"/>
        <v>0</v>
      </c>
      <c r="I35" s="174"/>
      <c r="J35" s="392">
        <f t="shared" si="37"/>
        <v>0</v>
      </c>
      <c r="K35" s="174"/>
      <c r="L35" s="392">
        <f t="shared" si="38"/>
        <v>0</v>
      </c>
      <c r="M35" s="174"/>
      <c r="N35" s="392">
        <f t="shared" si="36"/>
        <v>0</v>
      </c>
      <c r="O35" s="174"/>
      <c r="P35" s="392">
        <f t="shared" si="0"/>
        <v>0</v>
      </c>
      <c r="Q35" s="174"/>
      <c r="R35" s="392">
        <f t="shared" si="1"/>
        <v>0</v>
      </c>
      <c r="S35" s="174"/>
      <c r="T35" s="392">
        <f t="shared" si="2"/>
        <v>0</v>
      </c>
      <c r="U35" s="174"/>
      <c r="V35" s="392">
        <f t="shared" si="3"/>
        <v>0</v>
      </c>
      <c r="W35" s="174"/>
      <c r="X35" s="393">
        <f t="shared" si="4"/>
        <v>0</v>
      </c>
      <c r="Y35" s="393"/>
      <c r="Z35" s="393">
        <f t="shared" si="5"/>
        <v>0</v>
      </c>
      <c r="AA35" s="393"/>
      <c r="AB35" s="393">
        <f t="shared" si="6"/>
        <v>0</v>
      </c>
      <c r="AC35" s="393"/>
      <c r="AD35" s="393">
        <f t="shared" si="7"/>
        <v>0</v>
      </c>
      <c r="AE35" s="393"/>
      <c r="AF35" s="393">
        <f t="shared" si="8"/>
        <v>0</v>
      </c>
      <c r="AG35" s="393"/>
      <c r="AH35" s="393">
        <f t="shared" si="34"/>
        <v>0</v>
      </c>
      <c r="AI35" s="393"/>
      <c r="AJ35" s="393">
        <f t="shared" si="10"/>
        <v>0</v>
      </c>
      <c r="AK35" s="393"/>
      <c r="AL35" s="393">
        <f t="shared" si="11"/>
        <v>0</v>
      </c>
      <c r="AM35" s="393"/>
      <c r="AN35" s="393">
        <f t="shared" si="12"/>
        <v>0</v>
      </c>
      <c r="AO35" s="393"/>
      <c r="AP35" s="393">
        <f t="shared" si="18"/>
        <v>0</v>
      </c>
      <c r="AQ35" s="393"/>
      <c r="AR35" s="393">
        <f t="shared" si="19"/>
        <v>0</v>
      </c>
      <c r="AS35" s="393"/>
      <c r="AT35" s="393">
        <f t="shared" si="20"/>
        <v>0</v>
      </c>
      <c r="AU35" s="393"/>
      <c r="AV35" s="393">
        <f t="shared" si="21"/>
        <v>0</v>
      </c>
      <c r="AW35" s="393"/>
      <c r="AX35" s="393">
        <f t="shared" si="22"/>
        <v>0</v>
      </c>
      <c r="AY35" s="393"/>
      <c r="AZ35" s="393">
        <f t="shared" si="23"/>
        <v>0</v>
      </c>
      <c r="BA35" s="393"/>
      <c r="BB35" s="393">
        <f t="shared" si="24"/>
        <v>0</v>
      </c>
      <c r="BC35" s="393"/>
      <c r="BD35" s="393">
        <f t="shared" si="25"/>
        <v>0</v>
      </c>
      <c r="BE35" s="393">
        <v>25</v>
      </c>
      <c r="BF35" s="393">
        <f t="shared" si="26"/>
        <v>2000</v>
      </c>
      <c r="BG35" s="393"/>
      <c r="BH35" s="393">
        <f t="shared" si="27"/>
        <v>0</v>
      </c>
      <c r="BI35" s="393"/>
      <c r="BJ35" s="393">
        <f t="shared" si="28"/>
        <v>0</v>
      </c>
      <c r="BK35" s="393"/>
      <c r="BL35" s="393">
        <f t="shared" si="29"/>
        <v>0</v>
      </c>
      <c r="BM35" s="667">
        <f>30*0+15</f>
        <v>15</v>
      </c>
      <c r="BN35" s="393">
        <f t="shared" si="30"/>
        <v>1200</v>
      </c>
      <c r="BO35" s="667">
        <f>30*0+15</f>
        <v>15</v>
      </c>
      <c r="BP35" s="393">
        <f t="shared" si="31"/>
        <v>1200</v>
      </c>
      <c r="BQ35" s="174">
        <f>25*0</f>
        <v>0</v>
      </c>
      <c r="BR35" s="174">
        <f t="shared" si="13"/>
        <v>0</v>
      </c>
      <c r="BS35" s="397">
        <f t="shared" si="32"/>
        <v>55</v>
      </c>
      <c r="BT35" s="397">
        <f t="shared" si="33"/>
        <v>4400</v>
      </c>
    </row>
    <row r="36" spans="1:72" ht="18" customHeight="1">
      <c r="A36" s="86">
        <v>25</v>
      </c>
      <c r="B36" s="763" t="s">
        <v>167</v>
      </c>
      <c r="C36" s="764"/>
      <c r="D36" s="765"/>
      <c r="E36" s="344" t="s">
        <v>42</v>
      </c>
      <c r="F36" s="346">
        <v>80</v>
      </c>
      <c r="G36" s="174"/>
      <c r="H36" s="392">
        <f t="shared" si="35"/>
        <v>0</v>
      </c>
      <c r="I36" s="174"/>
      <c r="J36" s="392">
        <f t="shared" si="37"/>
        <v>0</v>
      </c>
      <c r="K36" s="174"/>
      <c r="L36" s="392">
        <f t="shared" si="38"/>
        <v>0</v>
      </c>
      <c r="M36" s="174"/>
      <c r="N36" s="392">
        <f t="shared" si="36"/>
        <v>0</v>
      </c>
      <c r="O36" s="174"/>
      <c r="P36" s="392">
        <f t="shared" si="0"/>
        <v>0</v>
      </c>
      <c r="Q36" s="174"/>
      <c r="R36" s="392">
        <f t="shared" si="1"/>
        <v>0</v>
      </c>
      <c r="S36" s="174"/>
      <c r="T36" s="392">
        <f t="shared" si="2"/>
        <v>0</v>
      </c>
      <c r="U36" s="174"/>
      <c r="V36" s="392">
        <f t="shared" si="3"/>
        <v>0</v>
      </c>
      <c r="W36" s="174"/>
      <c r="X36" s="393">
        <f t="shared" si="4"/>
        <v>0</v>
      </c>
      <c r="Y36" s="393"/>
      <c r="Z36" s="393">
        <f t="shared" si="5"/>
        <v>0</v>
      </c>
      <c r="AA36" s="393"/>
      <c r="AB36" s="393">
        <f t="shared" si="6"/>
        <v>0</v>
      </c>
      <c r="AC36" s="393"/>
      <c r="AD36" s="393">
        <f t="shared" si="7"/>
        <v>0</v>
      </c>
      <c r="AE36" s="393"/>
      <c r="AF36" s="393">
        <f t="shared" si="8"/>
        <v>0</v>
      </c>
      <c r="AG36" s="393"/>
      <c r="AH36" s="393">
        <f t="shared" si="34"/>
        <v>0</v>
      </c>
      <c r="AI36" s="393"/>
      <c r="AJ36" s="393">
        <f t="shared" si="10"/>
        <v>0</v>
      </c>
      <c r="AK36" s="393"/>
      <c r="AL36" s="393">
        <f t="shared" si="11"/>
        <v>0</v>
      </c>
      <c r="AM36" s="393"/>
      <c r="AN36" s="393">
        <f t="shared" si="12"/>
        <v>0</v>
      </c>
      <c r="AO36" s="393"/>
      <c r="AP36" s="393">
        <f t="shared" si="18"/>
        <v>0</v>
      </c>
      <c r="AQ36" s="393"/>
      <c r="AR36" s="393">
        <f t="shared" si="19"/>
        <v>0</v>
      </c>
      <c r="AS36" s="393"/>
      <c r="AT36" s="393">
        <f t="shared" si="20"/>
        <v>0</v>
      </c>
      <c r="AU36" s="393"/>
      <c r="AV36" s="393">
        <f t="shared" si="21"/>
        <v>0</v>
      </c>
      <c r="AW36" s="393"/>
      <c r="AX36" s="393">
        <f t="shared" si="22"/>
        <v>0</v>
      </c>
      <c r="AY36" s="393"/>
      <c r="AZ36" s="393">
        <f t="shared" si="23"/>
        <v>0</v>
      </c>
      <c r="BA36" s="393"/>
      <c r="BB36" s="393">
        <f t="shared" si="24"/>
        <v>0</v>
      </c>
      <c r="BC36" s="393">
        <v>120</v>
      </c>
      <c r="BD36" s="393">
        <f t="shared" si="25"/>
        <v>9600</v>
      </c>
      <c r="BE36" s="393"/>
      <c r="BF36" s="393">
        <f t="shared" si="26"/>
        <v>0</v>
      </c>
      <c r="BG36" s="393"/>
      <c r="BH36" s="393">
        <f t="shared" si="27"/>
        <v>0</v>
      </c>
      <c r="BI36" s="393"/>
      <c r="BJ36" s="393">
        <f t="shared" si="28"/>
        <v>0</v>
      </c>
      <c r="BK36" s="393"/>
      <c r="BL36" s="393">
        <f t="shared" si="29"/>
        <v>0</v>
      </c>
      <c r="BM36" s="393"/>
      <c r="BN36" s="393">
        <f t="shared" si="30"/>
        <v>0</v>
      </c>
      <c r="BO36" s="393"/>
      <c r="BP36" s="393">
        <f t="shared" si="31"/>
        <v>0</v>
      </c>
      <c r="BQ36" s="174"/>
      <c r="BR36" s="174">
        <f t="shared" si="13"/>
        <v>0</v>
      </c>
      <c r="BS36" s="397">
        <f t="shared" si="32"/>
        <v>120</v>
      </c>
      <c r="BT36" s="397">
        <f t="shared" si="33"/>
        <v>9600</v>
      </c>
    </row>
    <row r="37" spans="1:72" ht="18" customHeight="1">
      <c r="A37" s="86">
        <v>26</v>
      </c>
      <c r="B37" s="807" t="s">
        <v>168</v>
      </c>
      <c r="C37" s="808"/>
      <c r="D37" s="808"/>
      <c r="E37" s="344" t="s">
        <v>42</v>
      </c>
      <c r="F37" s="346">
        <v>100</v>
      </c>
      <c r="G37" s="174"/>
      <c r="H37" s="392">
        <f t="shared" si="35"/>
        <v>0</v>
      </c>
      <c r="I37" s="174"/>
      <c r="J37" s="392">
        <f t="shared" si="37"/>
        <v>0</v>
      </c>
      <c r="K37" s="174"/>
      <c r="L37" s="392">
        <f t="shared" si="38"/>
        <v>0</v>
      </c>
      <c r="M37" s="174"/>
      <c r="N37" s="392">
        <f t="shared" si="36"/>
        <v>0</v>
      </c>
      <c r="O37" s="174"/>
      <c r="P37" s="392">
        <f t="shared" si="0"/>
        <v>0</v>
      </c>
      <c r="Q37" s="174"/>
      <c r="R37" s="392">
        <f t="shared" si="1"/>
        <v>0</v>
      </c>
      <c r="S37" s="174"/>
      <c r="T37" s="392">
        <f t="shared" si="2"/>
        <v>0</v>
      </c>
      <c r="U37" s="174"/>
      <c r="V37" s="392">
        <f t="shared" si="3"/>
        <v>0</v>
      </c>
      <c r="W37" s="174"/>
      <c r="X37" s="393">
        <f t="shared" si="4"/>
        <v>0</v>
      </c>
      <c r="Y37" s="393"/>
      <c r="Z37" s="393">
        <f t="shared" si="5"/>
        <v>0</v>
      </c>
      <c r="AA37" s="393"/>
      <c r="AB37" s="393">
        <f t="shared" si="6"/>
        <v>0</v>
      </c>
      <c r="AC37" s="393"/>
      <c r="AD37" s="393">
        <f t="shared" si="7"/>
        <v>0</v>
      </c>
      <c r="AE37" s="393"/>
      <c r="AF37" s="393">
        <f t="shared" si="8"/>
        <v>0</v>
      </c>
      <c r="AG37" s="393"/>
      <c r="AH37" s="393">
        <f t="shared" si="34"/>
        <v>0</v>
      </c>
      <c r="AI37" s="393"/>
      <c r="AJ37" s="393">
        <f t="shared" si="10"/>
        <v>0</v>
      </c>
      <c r="AK37" s="393"/>
      <c r="AL37" s="393">
        <f t="shared" si="11"/>
        <v>0</v>
      </c>
      <c r="AM37" s="393"/>
      <c r="AN37" s="393">
        <f t="shared" si="12"/>
        <v>0</v>
      </c>
      <c r="AO37" s="393"/>
      <c r="AP37" s="393">
        <f t="shared" si="18"/>
        <v>0</v>
      </c>
      <c r="AQ37" s="393"/>
      <c r="AR37" s="393">
        <f t="shared" si="19"/>
        <v>0</v>
      </c>
      <c r="AS37" s="393"/>
      <c r="AT37" s="393">
        <f t="shared" si="20"/>
        <v>0</v>
      </c>
      <c r="AU37" s="393"/>
      <c r="AV37" s="393">
        <f t="shared" si="21"/>
        <v>0</v>
      </c>
      <c r="AW37" s="393"/>
      <c r="AX37" s="393">
        <f t="shared" si="22"/>
        <v>0</v>
      </c>
      <c r="AY37" s="393"/>
      <c r="AZ37" s="393">
        <f t="shared" si="23"/>
        <v>0</v>
      </c>
      <c r="BA37" s="393"/>
      <c r="BB37" s="393">
        <f t="shared" si="24"/>
        <v>0</v>
      </c>
      <c r="BC37" s="393">
        <v>120</v>
      </c>
      <c r="BD37" s="393">
        <f t="shared" si="25"/>
        <v>12000</v>
      </c>
      <c r="BE37" s="393"/>
      <c r="BF37" s="393">
        <f t="shared" si="26"/>
        <v>0</v>
      </c>
      <c r="BG37" s="393"/>
      <c r="BH37" s="393">
        <f t="shared" si="27"/>
        <v>0</v>
      </c>
      <c r="BI37" s="393"/>
      <c r="BJ37" s="393">
        <f t="shared" si="28"/>
        <v>0</v>
      </c>
      <c r="BK37" s="393"/>
      <c r="BL37" s="393">
        <f t="shared" si="29"/>
        <v>0</v>
      </c>
      <c r="BM37" s="393"/>
      <c r="BN37" s="393">
        <f t="shared" si="30"/>
        <v>0</v>
      </c>
      <c r="BO37" s="393"/>
      <c r="BP37" s="393">
        <f t="shared" si="31"/>
        <v>0</v>
      </c>
      <c r="BQ37" s="174"/>
      <c r="BR37" s="174">
        <f t="shared" si="13"/>
        <v>0</v>
      </c>
      <c r="BS37" s="397">
        <f t="shared" si="32"/>
        <v>120</v>
      </c>
      <c r="BT37" s="397">
        <f t="shared" si="33"/>
        <v>12000</v>
      </c>
    </row>
    <row r="38" spans="1:72" ht="18" customHeight="1">
      <c r="A38" s="86">
        <v>27</v>
      </c>
      <c r="B38" s="807" t="s">
        <v>340</v>
      </c>
      <c r="C38" s="808"/>
      <c r="D38" s="808"/>
      <c r="E38" s="344" t="s">
        <v>17</v>
      </c>
      <c r="F38" s="346">
        <v>1000</v>
      </c>
      <c r="G38" s="174"/>
      <c r="H38" s="392">
        <f t="shared" si="35"/>
        <v>0</v>
      </c>
      <c r="I38" s="174"/>
      <c r="J38" s="392">
        <f t="shared" si="37"/>
        <v>0</v>
      </c>
      <c r="K38" s="174"/>
      <c r="L38" s="392">
        <f t="shared" si="38"/>
        <v>0</v>
      </c>
      <c r="M38" s="174"/>
      <c r="N38" s="392">
        <f t="shared" si="36"/>
        <v>0</v>
      </c>
      <c r="O38" s="174"/>
      <c r="P38" s="392">
        <f t="shared" si="0"/>
        <v>0</v>
      </c>
      <c r="Q38" s="174"/>
      <c r="R38" s="392">
        <f t="shared" si="1"/>
        <v>0</v>
      </c>
      <c r="S38" s="174"/>
      <c r="T38" s="392">
        <f t="shared" si="2"/>
        <v>0</v>
      </c>
      <c r="U38" s="174"/>
      <c r="V38" s="392">
        <f t="shared" si="3"/>
        <v>0</v>
      </c>
      <c r="W38" s="174">
        <v>24</v>
      </c>
      <c r="X38" s="393">
        <f t="shared" si="4"/>
        <v>24000</v>
      </c>
      <c r="Y38" s="393">
        <v>12</v>
      </c>
      <c r="Z38" s="393">
        <f t="shared" si="5"/>
        <v>12000</v>
      </c>
      <c r="AA38" s="393">
        <v>12</v>
      </c>
      <c r="AB38" s="393">
        <f t="shared" si="6"/>
        <v>12000</v>
      </c>
      <c r="AC38" s="393">
        <v>12</v>
      </c>
      <c r="AD38" s="393">
        <f t="shared" si="7"/>
        <v>12000</v>
      </c>
      <c r="AE38" s="393">
        <v>52</v>
      </c>
      <c r="AF38" s="393">
        <f t="shared" si="8"/>
        <v>52000</v>
      </c>
      <c r="AG38" s="393">
        <v>16</v>
      </c>
      <c r="AH38" s="393">
        <f t="shared" si="34"/>
        <v>16000</v>
      </c>
      <c r="AI38" s="393">
        <v>16</v>
      </c>
      <c r="AJ38" s="393">
        <f t="shared" si="10"/>
        <v>16000</v>
      </c>
      <c r="AK38" s="393">
        <v>16</v>
      </c>
      <c r="AL38" s="393">
        <f t="shared" si="11"/>
        <v>16000</v>
      </c>
      <c r="AM38" s="393">
        <v>16</v>
      </c>
      <c r="AN38" s="393">
        <f t="shared" si="12"/>
        <v>16000</v>
      </c>
      <c r="AO38" s="393"/>
      <c r="AP38" s="393">
        <f t="shared" si="18"/>
        <v>0</v>
      </c>
      <c r="AQ38" s="393">
        <v>16</v>
      </c>
      <c r="AR38" s="393">
        <f t="shared" si="19"/>
        <v>16000</v>
      </c>
      <c r="AS38" s="667">
        <f>4*0+5</f>
        <v>5</v>
      </c>
      <c r="AT38" s="393">
        <f t="shared" si="20"/>
        <v>5000</v>
      </c>
      <c r="AU38" s="393">
        <v>10</v>
      </c>
      <c r="AV38" s="393">
        <f t="shared" si="21"/>
        <v>10000</v>
      </c>
      <c r="AW38" s="393"/>
      <c r="AX38" s="393">
        <f t="shared" si="22"/>
        <v>0</v>
      </c>
      <c r="AY38" s="667">
        <f>18*0</f>
        <v>0</v>
      </c>
      <c r="AZ38" s="393">
        <f t="shared" si="23"/>
        <v>0</v>
      </c>
      <c r="BA38" s="393">
        <v>24</v>
      </c>
      <c r="BB38" s="393">
        <f t="shared" si="24"/>
        <v>24000</v>
      </c>
      <c r="BC38" s="393">
        <v>9</v>
      </c>
      <c r="BD38" s="393">
        <f t="shared" si="25"/>
        <v>9000</v>
      </c>
      <c r="BE38" s="393">
        <v>16</v>
      </c>
      <c r="BF38" s="393">
        <f t="shared" si="26"/>
        <v>16000</v>
      </c>
      <c r="BG38" s="393">
        <v>10</v>
      </c>
      <c r="BH38" s="393">
        <f t="shared" si="27"/>
        <v>10000</v>
      </c>
      <c r="BI38" s="393">
        <v>16</v>
      </c>
      <c r="BJ38" s="393">
        <f t="shared" si="28"/>
        <v>16000</v>
      </c>
      <c r="BK38" s="393"/>
      <c r="BL38" s="393">
        <f t="shared" si="29"/>
        <v>0</v>
      </c>
      <c r="BM38" s="393"/>
      <c r="BN38" s="393">
        <f t="shared" si="30"/>
        <v>0</v>
      </c>
      <c r="BO38" s="393"/>
      <c r="BP38" s="393">
        <f t="shared" si="31"/>
        <v>0</v>
      </c>
      <c r="BQ38" s="174"/>
      <c r="BR38" s="174">
        <f t="shared" si="13"/>
        <v>0</v>
      </c>
      <c r="BS38" s="397">
        <f t="shared" si="32"/>
        <v>282</v>
      </c>
      <c r="BT38" s="397">
        <f t="shared" si="33"/>
        <v>282000</v>
      </c>
    </row>
    <row r="39" spans="1:72" ht="18" customHeight="1">
      <c r="A39" s="86">
        <v>28</v>
      </c>
      <c r="B39" s="763" t="s">
        <v>255</v>
      </c>
      <c r="C39" s="766"/>
      <c r="D39" s="767"/>
      <c r="E39" s="344" t="s">
        <v>17</v>
      </c>
      <c r="F39" s="346">
        <v>650</v>
      </c>
      <c r="G39" s="174"/>
      <c r="H39" s="392">
        <f t="shared" si="35"/>
        <v>0</v>
      </c>
      <c r="I39" s="174"/>
      <c r="J39" s="392">
        <f t="shared" si="37"/>
        <v>0</v>
      </c>
      <c r="K39" s="174"/>
      <c r="L39" s="392">
        <f t="shared" si="38"/>
        <v>0</v>
      </c>
      <c r="M39" s="174"/>
      <c r="N39" s="392">
        <f t="shared" si="36"/>
        <v>0</v>
      </c>
      <c r="O39" s="174"/>
      <c r="P39" s="392">
        <f t="shared" si="0"/>
        <v>0</v>
      </c>
      <c r="Q39" s="174"/>
      <c r="R39" s="392">
        <f t="shared" si="1"/>
        <v>0</v>
      </c>
      <c r="S39" s="174"/>
      <c r="T39" s="392">
        <f t="shared" si="2"/>
        <v>0</v>
      </c>
      <c r="U39" s="174"/>
      <c r="V39" s="392">
        <f t="shared" si="3"/>
        <v>0</v>
      </c>
      <c r="W39" s="174"/>
      <c r="X39" s="393">
        <f t="shared" si="4"/>
        <v>0</v>
      </c>
      <c r="Y39" s="393"/>
      <c r="Z39" s="393">
        <f t="shared" si="5"/>
        <v>0</v>
      </c>
      <c r="AA39" s="393"/>
      <c r="AB39" s="393">
        <f t="shared" si="6"/>
        <v>0</v>
      </c>
      <c r="AC39" s="393"/>
      <c r="AD39" s="393">
        <f t="shared" si="7"/>
        <v>0</v>
      </c>
      <c r="AE39" s="393"/>
      <c r="AF39" s="393">
        <f t="shared" si="8"/>
        <v>0</v>
      </c>
      <c r="AG39" s="393"/>
      <c r="AH39" s="393">
        <f t="shared" si="34"/>
        <v>0</v>
      </c>
      <c r="AI39" s="393"/>
      <c r="AJ39" s="393">
        <f t="shared" si="10"/>
        <v>0</v>
      </c>
      <c r="AK39" s="393"/>
      <c r="AL39" s="393">
        <f t="shared" si="11"/>
        <v>0</v>
      </c>
      <c r="AM39" s="393"/>
      <c r="AN39" s="393">
        <f t="shared" si="12"/>
        <v>0</v>
      </c>
      <c r="AO39" s="393">
        <v>1</v>
      </c>
      <c r="AP39" s="393">
        <f t="shared" si="18"/>
        <v>650</v>
      </c>
      <c r="AQ39" s="393"/>
      <c r="AR39" s="393">
        <f t="shared" si="19"/>
        <v>0</v>
      </c>
      <c r="AS39" s="393"/>
      <c r="AT39" s="393">
        <f t="shared" si="20"/>
        <v>0</v>
      </c>
      <c r="AU39" s="393"/>
      <c r="AV39" s="393">
        <f t="shared" si="21"/>
        <v>0</v>
      </c>
      <c r="AW39" s="393"/>
      <c r="AX39" s="393">
        <f t="shared" si="22"/>
        <v>0</v>
      </c>
      <c r="AY39" s="393"/>
      <c r="AZ39" s="393">
        <f t="shared" si="23"/>
        <v>0</v>
      </c>
      <c r="BA39" s="393"/>
      <c r="BB39" s="393">
        <f t="shared" si="24"/>
        <v>0</v>
      </c>
      <c r="BC39" s="393"/>
      <c r="BD39" s="393">
        <f t="shared" si="25"/>
        <v>0</v>
      </c>
      <c r="BE39" s="393"/>
      <c r="BF39" s="393">
        <f t="shared" si="26"/>
        <v>0</v>
      </c>
      <c r="BG39" s="393"/>
      <c r="BH39" s="393">
        <f t="shared" si="27"/>
        <v>0</v>
      </c>
      <c r="BI39" s="393"/>
      <c r="BJ39" s="393">
        <f t="shared" si="28"/>
        <v>0</v>
      </c>
      <c r="BK39" s="393"/>
      <c r="BL39" s="393">
        <f t="shared" si="29"/>
        <v>0</v>
      </c>
      <c r="BM39" s="393"/>
      <c r="BN39" s="393">
        <f t="shared" si="30"/>
        <v>0</v>
      </c>
      <c r="BO39" s="393"/>
      <c r="BP39" s="393">
        <f t="shared" si="31"/>
        <v>0</v>
      </c>
      <c r="BQ39" s="174"/>
      <c r="BR39" s="174">
        <f t="shared" si="13"/>
        <v>0</v>
      </c>
      <c r="BS39" s="397">
        <f t="shared" si="32"/>
        <v>1</v>
      </c>
      <c r="BT39" s="397">
        <f t="shared" si="33"/>
        <v>650</v>
      </c>
    </row>
    <row r="40" spans="1:72" ht="18" customHeight="1">
      <c r="A40" s="86">
        <v>29</v>
      </c>
      <c r="B40" s="768" t="s">
        <v>177</v>
      </c>
      <c r="C40" s="764"/>
      <c r="D40" s="765"/>
      <c r="E40" s="344" t="s">
        <v>17</v>
      </c>
      <c r="F40" s="346">
        <v>25</v>
      </c>
      <c r="G40" s="174"/>
      <c r="H40" s="392">
        <f t="shared" si="35"/>
        <v>0</v>
      </c>
      <c r="I40" s="174"/>
      <c r="J40" s="392">
        <f t="shared" si="37"/>
        <v>0</v>
      </c>
      <c r="K40" s="174"/>
      <c r="L40" s="392">
        <f t="shared" si="38"/>
        <v>0</v>
      </c>
      <c r="M40" s="174"/>
      <c r="N40" s="392">
        <f t="shared" si="36"/>
        <v>0</v>
      </c>
      <c r="O40" s="174"/>
      <c r="P40" s="392">
        <f t="shared" si="0"/>
        <v>0</v>
      </c>
      <c r="Q40" s="174"/>
      <c r="R40" s="392">
        <f t="shared" si="1"/>
        <v>0</v>
      </c>
      <c r="S40" s="174"/>
      <c r="T40" s="392">
        <f t="shared" si="2"/>
        <v>0</v>
      </c>
      <c r="U40" s="174"/>
      <c r="V40" s="392">
        <f t="shared" si="3"/>
        <v>0</v>
      </c>
      <c r="W40" s="174"/>
      <c r="X40" s="393">
        <f t="shared" si="4"/>
        <v>0</v>
      </c>
      <c r="Y40" s="393"/>
      <c r="Z40" s="393">
        <f t="shared" si="5"/>
        <v>0</v>
      </c>
      <c r="AA40" s="393"/>
      <c r="AB40" s="393">
        <f t="shared" si="6"/>
        <v>0</v>
      </c>
      <c r="AC40" s="393"/>
      <c r="AD40" s="393">
        <f t="shared" si="7"/>
        <v>0</v>
      </c>
      <c r="AE40" s="393"/>
      <c r="AF40" s="393">
        <f t="shared" si="8"/>
        <v>0</v>
      </c>
      <c r="AG40" s="393"/>
      <c r="AH40" s="393">
        <f t="shared" si="34"/>
        <v>0</v>
      </c>
      <c r="AI40" s="393"/>
      <c r="AJ40" s="393">
        <f t="shared" si="10"/>
        <v>0</v>
      </c>
      <c r="AK40" s="393"/>
      <c r="AL40" s="393">
        <f t="shared" si="11"/>
        <v>0</v>
      </c>
      <c r="AM40" s="393"/>
      <c r="AN40" s="393">
        <f t="shared" si="12"/>
        <v>0</v>
      </c>
      <c r="AO40" s="393"/>
      <c r="AP40" s="393">
        <f t="shared" si="18"/>
        <v>0</v>
      </c>
      <c r="AQ40" s="393"/>
      <c r="AR40" s="393">
        <f t="shared" si="19"/>
        <v>0</v>
      </c>
      <c r="AS40" s="393"/>
      <c r="AT40" s="393">
        <f t="shared" si="20"/>
        <v>0</v>
      </c>
      <c r="AU40" s="393"/>
      <c r="AV40" s="393">
        <f t="shared" si="21"/>
        <v>0</v>
      </c>
      <c r="AW40" s="393"/>
      <c r="AX40" s="393">
        <f t="shared" si="22"/>
        <v>0</v>
      </c>
      <c r="AY40" s="393"/>
      <c r="AZ40" s="393">
        <f t="shared" si="23"/>
        <v>0</v>
      </c>
      <c r="BA40" s="393"/>
      <c r="BB40" s="393">
        <f t="shared" si="24"/>
        <v>0</v>
      </c>
      <c r="BC40" s="393"/>
      <c r="BD40" s="393">
        <f t="shared" si="25"/>
        <v>0</v>
      </c>
      <c r="BE40" s="393"/>
      <c r="BF40" s="393">
        <f t="shared" si="26"/>
        <v>0</v>
      </c>
      <c r="BG40" s="393"/>
      <c r="BH40" s="393">
        <f t="shared" si="27"/>
        <v>0</v>
      </c>
      <c r="BI40" s="393"/>
      <c r="BJ40" s="393">
        <f t="shared" si="28"/>
        <v>0</v>
      </c>
      <c r="BK40" s="393">
        <v>24</v>
      </c>
      <c r="BL40" s="393">
        <f t="shared" si="29"/>
        <v>600</v>
      </c>
      <c r="BM40" s="393"/>
      <c r="BN40" s="393">
        <f t="shared" si="30"/>
        <v>0</v>
      </c>
      <c r="BO40" s="393"/>
      <c r="BP40" s="393">
        <f t="shared" si="31"/>
        <v>0</v>
      </c>
      <c r="BQ40" s="174"/>
      <c r="BR40" s="174">
        <f t="shared" si="13"/>
        <v>0</v>
      </c>
      <c r="BS40" s="397">
        <f t="shared" si="32"/>
        <v>24</v>
      </c>
      <c r="BT40" s="397">
        <f t="shared" si="33"/>
        <v>600</v>
      </c>
    </row>
    <row r="41" spans="1:72" ht="18" customHeight="1">
      <c r="A41" s="86">
        <v>30</v>
      </c>
      <c r="B41" s="763" t="s">
        <v>256</v>
      </c>
      <c r="C41" s="764"/>
      <c r="D41" s="765"/>
      <c r="E41" s="344" t="s">
        <v>17</v>
      </c>
      <c r="F41" s="345">
        <v>250</v>
      </c>
      <c r="G41" s="174"/>
      <c r="H41" s="392">
        <f t="shared" si="35"/>
        <v>0</v>
      </c>
      <c r="I41" s="174"/>
      <c r="J41" s="392">
        <f t="shared" si="37"/>
        <v>0</v>
      </c>
      <c r="K41" s="174"/>
      <c r="L41" s="392">
        <f t="shared" si="38"/>
        <v>0</v>
      </c>
      <c r="M41" s="174"/>
      <c r="N41" s="392">
        <f t="shared" si="36"/>
        <v>0</v>
      </c>
      <c r="O41" s="174"/>
      <c r="P41" s="392">
        <f t="shared" si="0"/>
        <v>0</v>
      </c>
      <c r="Q41" s="174"/>
      <c r="R41" s="392">
        <f t="shared" si="1"/>
        <v>0</v>
      </c>
      <c r="S41" s="174"/>
      <c r="T41" s="392">
        <f t="shared" si="2"/>
        <v>0</v>
      </c>
      <c r="U41" s="174"/>
      <c r="V41" s="392">
        <f t="shared" si="3"/>
        <v>0</v>
      </c>
      <c r="W41" s="174">
        <v>15</v>
      </c>
      <c r="X41" s="393">
        <f t="shared" si="4"/>
        <v>3750</v>
      </c>
      <c r="Y41" s="393">
        <v>6</v>
      </c>
      <c r="Z41" s="393">
        <f t="shared" si="5"/>
        <v>1500</v>
      </c>
      <c r="AA41" s="393">
        <v>6</v>
      </c>
      <c r="AB41" s="393">
        <f t="shared" si="6"/>
        <v>1500</v>
      </c>
      <c r="AC41" s="393">
        <v>6</v>
      </c>
      <c r="AD41" s="393">
        <f t="shared" si="7"/>
        <v>1500</v>
      </c>
      <c r="AE41" s="393">
        <v>35</v>
      </c>
      <c r="AF41" s="393">
        <f t="shared" si="8"/>
        <v>8750</v>
      </c>
      <c r="AG41" s="393">
        <v>8</v>
      </c>
      <c r="AH41" s="393">
        <f t="shared" si="34"/>
        <v>2000</v>
      </c>
      <c r="AI41" s="393">
        <v>8</v>
      </c>
      <c r="AJ41" s="393">
        <f t="shared" si="10"/>
        <v>2000</v>
      </c>
      <c r="AK41" s="393">
        <v>8</v>
      </c>
      <c r="AL41" s="393">
        <f t="shared" si="11"/>
        <v>2000</v>
      </c>
      <c r="AM41" s="393">
        <v>8</v>
      </c>
      <c r="AN41" s="393">
        <f t="shared" si="12"/>
        <v>2000</v>
      </c>
      <c r="AO41" s="393">
        <v>8</v>
      </c>
      <c r="AP41" s="393">
        <f t="shared" si="18"/>
        <v>2000</v>
      </c>
      <c r="AQ41" s="393">
        <v>8</v>
      </c>
      <c r="AR41" s="393">
        <f t="shared" si="19"/>
        <v>2000</v>
      </c>
      <c r="AS41" s="667">
        <f>4*0+3</f>
        <v>3</v>
      </c>
      <c r="AT41" s="393">
        <f t="shared" si="20"/>
        <v>750</v>
      </c>
      <c r="AU41" s="393">
        <v>5</v>
      </c>
      <c r="AV41" s="393">
        <f t="shared" si="21"/>
        <v>1250</v>
      </c>
      <c r="AW41" s="393"/>
      <c r="AX41" s="393">
        <f t="shared" si="22"/>
        <v>0</v>
      </c>
      <c r="AY41" s="667">
        <f>18*0</f>
        <v>0</v>
      </c>
      <c r="AZ41" s="393">
        <f t="shared" si="23"/>
        <v>0</v>
      </c>
      <c r="BA41" s="393">
        <v>24</v>
      </c>
      <c r="BB41" s="393">
        <f t="shared" si="24"/>
        <v>6000</v>
      </c>
      <c r="BC41" s="393">
        <v>9</v>
      </c>
      <c r="BD41" s="393">
        <f t="shared" si="25"/>
        <v>2250</v>
      </c>
      <c r="BE41" s="393">
        <v>16</v>
      </c>
      <c r="BF41" s="393">
        <f t="shared" si="26"/>
        <v>4000</v>
      </c>
      <c r="BG41" s="393">
        <v>10</v>
      </c>
      <c r="BH41" s="393">
        <f t="shared" si="27"/>
        <v>2500</v>
      </c>
      <c r="BI41" s="393"/>
      <c r="BJ41" s="393">
        <f t="shared" si="28"/>
        <v>0</v>
      </c>
      <c r="BK41" s="393"/>
      <c r="BL41" s="393">
        <f t="shared" si="29"/>
        <v>0</v>
      </c>
      <c r="BM41" s="667">
        <f>45*0+27</f>
        <v>27</v>
      </c>
      <c r="BN41" s="393">
        <f t="shared" si="30"/>
        <v>6750</v>
      </c>
      <c r="BO41" s="667">
        <f>45*0+27</f>
        <v>27</v>
      </c>
      <c r="BP41" s="393">
        <f t="shared" si="31"/>
        <v>6750</v>
      </c>
      <c r="BQ41" s="174">
        <f>40*0</f>
        <v>0</v>
      </c>
      <c r="BR41" s="174">
        <f t="shared" si="13"/>
        <v>0</v>
      </c>
      <c r="BS41" s="397">
        <f t="shared" si="32"/>
        <v>237</v>
      </c>
      <c r="BT41" s="397">
        <f t="shared" si="33"/>
        <v>59250</v>
      </c>
    </row>
    <row r="42" spans="1:72" ht="18" customHeight="1">
      <c r="A42" s="86">
        <v>31</v>
      </c>
      <c r="B42" s="768" t="s">
        <v>207</v>
      </c>
      <c r="C42" s="766"/>
      <c r="D42" s="767"/>
      <c r="E42" s="344" t="s">
        <v>17</v>
      </c>
      <c r="F42" s="346">
        <v>700</v>
      </c>
      <c r="G42" s="174"/>
      <c r="H42" s="392">
        <f t="shared" si="35"/>
        <v>0</v>
      </c>
      <c r="I42" s="174"/>
      <c r="J42" s="392">
        <f t="shared" si="37"/>
        <v>0</v>
      </c>
      <c r="K42" s="174"/>
      <c r="L42" s="392">
        <f t="shared" si="38"/>
        <v>0</v>
      </c>
      <c r="M42" s="174"/>
      <c r="N42" s="392">
        <f t="shared" si="36"/>
        <v>0</v>
      </c>
      <c r="O42" s="174"/>
      <c r="P42" s="392">
        <f t="shared" si="0"/>
        <v>0</v>
      </c>
      <c r="Q42" s="174"/>
      <c r="R42" s="392">
        <f t="shared" si="1"/>
        <v>0</v>
      </c>
      <c r="S42" s="174"/>
      <c r="T42" s="392">
        <f t="shared" si="2"/>
        <v>0</v>
      </c>
      <c r="U42" s="174"/>
      <c r="V42" s="392">
        <f t="shared" si="3"/>
        <v>0</v>
      </c>
      <c r="W42" s="174"/>
      <c r="X42" s="393">
        <f t="shared" si="4"/>
        <v>0</v>
      </c>
      <c r="Y42" s="393"/>
      <c r="Z42" s="393">
        <f t="shared" si="5"/>
        <v>0</v>
      </c>
      <c r="AA42" s="393"/>
      <c r="AB42" s="393">
        <f t="shared" si="6"/>
        <v>0</v>
      </c>
      <c r="AC42" s="393"/>
      <c r="AD42" s="393">
        <f t="shared" si="7"/>
        <v>0</v>
      </c>
      <c r="AE42" s="393"/>
      <c r="AF42" s="393">
        <f t="shared" si="8"/>
        <v>0</v>
      </c>
      <c r="AG42" s="393"/>
      <c r="AH42" s="393">
        <f t="shared" si="34"/>
        <v>0</v>
      </c>
      <c r="AI42" s="393"/>
      <c r="AJ42" s="393">
        <f t="shared" si="10"/>
        <v>0</v>
      </c>
      <c r="AK42" s="393"/>
      <c r="AL42" s="393">
        <f t="shared" si="11"/>
        <v>0</v>
      </c>
      <c r="AM42" s="393"/>
      <c r="AN42" s="393">
        <f t="shared" si="12"/>
        <v>0</v>
      </c>
      <c r="AO42" s="393"/>
      <c r="AP42" s="393">
        <f t="shared" si="18"/>
        <v>0</v>
      </c>
      <c r="AQ42" s="393"/>
      <c r="AR42" s="393">
        <f t="shared" si="19"/>
        <v>0</v>
      </c>
      <c r="AS42" s="393"/>
      <c r="AT42" s="393">
        <f t="shared" si="20"/>
        <v>0</v>
      </c>
      <c r="AU42" s="393"/>
      <c r="AV42" s="393">
        <f t="shared" si="21"/>
        <v>0</v>
      </c>
      <c r="AW42" s="393"/>
      <c r="AX42" s="393">
        <f t="shared" si="22"/>
        <v>0</v>
      </c>
      <c r="AY42" s="393"/>
      <c r="AZ42" s="393">
        <f t="shared" si="23"/>
        <v>0</v>
      </c>
      <c r="BA42" s="393"/>
      <c r="BB42" s="393">
        <f t="shared" si="24"/>
        <v>0</v>
      </c>
      <c r="BC42" s="393"/>
      <c r="BD42" s="393">
        <f t="shared" si="25"/>
        <v>0</v>
      </c>
      <c r="BE42" s="393"/>
      <c r="BF42" s="393">
        <f t="shared" si="26"/>
        <v>0</v>
      </c>
      <c r="BG42" s="393"/>
      <c r="BH42" s="393">
        <f t="shared" si="27"/>
        <v>0</v>
      </c>
      <c r="BI42" s="393"/>
      <c r="BJ42" s="393">
        <f t="shared" si="28"/>
        <v>0</v>
      </c>
      <c r="BK42" s="393"/>
      <c r="BL42" s="393">
        <f t="shared" si="29"/>
        <v>0</v>
      </c>
      <c r="BM42" s="393"/>
      <c r="BN42" s="393">
        <f t="shared" si="30"/>
        <v>0</v>
      </c>
      <c r="BO42" s="393"/>
      <c r="BP42" s="393">
        <f t="shared" si="31"/>
        <v>0</v>
      </c>
      <c r="BQ42" s="174"/>
      <c r="BR42" s="174">
        <f t="shared" si="13"/>
        <v>0</v>
      </c>
      <c r="BS42" s="397">
        <f t="shared" si="32"/>
        <v>0</v>
      </c>
      <c r="BT42" s="397">
        <f t="shared" si="33"/>
        <v>0</v>
      </c>
    </row>
    <row r="43" spans="1:72" ht="18" customHeight="1">
      <c r="A43" s="86">
        <v>32</v>
      </c>
      <c r="B43" s="768" t="s">
        <v>257</v>
      </c>
      <c r="C43" s="766"/>
      <c r="D43" s="767"/>
      <c r="E43" s="344" t="s">
        <v>17</v>
      </c>
      <c r="F43" s="346">
        <v>10</v>
      </c>
      <c r="G43" s="174"/>
      <c r="H43" s="392">
        <f t="shared" si="35"/>
        <v>0</v>
      </c>
      <c r="I43" s="174"/>
      <c r="J43" s="392">
        <f t="shared" si="37"/>
        <v>0</v>
      </c>
      <c r="K43" s="174"/>
      <c r="L43" s="392">
        <f t="shared" si="38"/>
        <v>0</v>
      </c>
      <c r="M43" s="174"/>
      <c r="N43" s="392">
        <f t="shared" si="36"/>
        <v>0</v>
      </c>
      <c r="O43" s="174"/>
      <c r="P43" s="392">
        <f t="shared" si="0"/>
        <v>0</v>
      </c>
      <c r="Q43" s="174"/>
      <c r="R43" s="392">
        <f t="shared" si="1"/>
        <v>0</v>
      </c>
      <c r="S43" s="174"/>
      <c r="T43" s="392">
        <f t="shared" si="2"/>
        <v>0</v>
      </c>
      <c r="U43" s="174"/>
      <c r="V43" s="392">
        <f t="shared" si="3"/>
        <v>0</v>
      </c>
      <c r="W43" s="174"/>
      <c r="X43" s="393">
        <f t="shared" si="4"/>
        <v>0</v>
      </c>
      <c r="Y43" s="393"/>
      <c r="Z43" s="393">
        <f t="shared" si="5"/>
        <v>0</v>
      </c>
      <c r="AA43" s="393"/>
      <c r="AB43" s="393">
        <f t="shared" si="6"/>
        <v>0</v>
      </c>
      <c r="AC43" s="393"/>
      <c r="AD43" s="393">
        <f t="shared" si="7"/>
        <v>0</v>
      </c>
      <c r="AE43" s="393"/>
      <c r="AF43" s="393">
        <f t="shared" si="8"/>
        <v>0</v>
      </c>
      <c r="AG43" s="393"/>
      <c r="AH43" s="393">
        <f t="shared" si="34"/>
        <v>0</v>
      </c>
      <c r="AI43" s="393"/>
      <c r="AJ43" s="393">
        <f t="shared" si="10"/>
        <v>0</v>
      </c>
      <c r="AK43" s="393"/>
      <c r="AL43" s="393">
        <f t="shared" si="11"/>
        <v>0</v>
      </c>
      <c r="AM43" s="393"/>
      <c r="AN43" s="393">
        <f t="shared" si="12"/>
        <v>0</v>
      </c>
      <c r="AO43" s="393"/>
      <c r="AP43" s="393">
        <f t="shared" si="18"/>
        <v>0</v>
      </c>
      <c r="AQ43" s="393"/>
      <c r="AR43" s="393">
        <f t="shared" si="19"/>
        <v>0</v>
      </c>
      <c r="AS43" s="393"/>
      <c r="AT43" s="393">
        <f t="shared" si="20"/>
        <v>0</v>
      </c>
      <c r="AU43" s="393"/>
      <c r="AV43" s="393">
        <f t="shared" si="21"/>
        <v>0</v>
      </c>
      <c r="AW43" s="393"/>
      <c r="AX43" s="393">
        <f t="shared" si="22"/>
        <v>0</v>
      </c>
      <c r="AY43" s="393"/>
      <c r="AZ43" s="393">
        <f t="shared" si="23"/>
        <v>0</v>
      </c>
      <c r="BA43" s="393"/>
      <c r="BB43" s="393">
        <f t="shared" si="24"/>
        <v>0</v>
      </c>
      <c r="BC43" s="393">
        <v>2</v>
      </c>
      <c r="BD43" s="393">
        <f t="shared" si="25"/>
        <v>20</v>
      </c>
      <c r="BE43" s="393"/>
      <c r="BF43" s="393">
        <f t="shared" si="26"/>
        <v>0</v>
      </c>
      <c r="BG43" s="393"/>
      <c r="BH43" s="393">
        <f t="shared" si="27"/>
        <v>0</v>
      </c>
      <c r="BI43" s="393"/>
      <c r="BJ43" s="393">
        <f t="shared" si="28"/>
        <v>0</v>
      </c>
      <c r="BK43" s="393"/>
      <c r="BL43" s="393">
        <f t="shared" si="29"/>
        <v>0</v>
      </c>
      <c r="BM43" s="393"/>
      <c r="BN43" s="393">
        <f t="shared" si="30"/>
        <v>0</v>
      </c>
      <c r="BO43" s="393"/>
      <c r="BP43" s="393">
        <f t="shared" si="31"/>
        <v>0</v>
      </c>
      <c r="BQ43" s="174"/>
      <c r="BR43" s="174">
        <f t="shared" si="13"/>
        <v>0</v>
      </c>
      <c r="BS43" s="397">
        <f t="shared" si="32"/>
        <v>2</v>
      </c>
      <c r="BT43" s="397">
        <f t="shared" si="33"/>
        <v>20</v>
      </c>
    </row>
    <row r="44" spans="1:72" ht="18" customHeight="1">
      <c r="A44" s="86">
        <v>33</v>
      </c>
      <c r="B44" s="808" t="s">
        <v>258</v>
      </c>
      <c r="C44" s="808"/>
      <c r="D44" s="808"/>
      <c r="E44" s="344" t="s">
        <v>17</v>
      </c>
      <c r="F44" s="346">
        <v>150</v>
      </c>
      <c r="G44" s="174"/>
      <c r="H44" s="392">
        <f t="shared" si="35"/>
        <v>0</v>
      </c>
      <c r="I44" s="174"/>
      <c r="J44" s="392">
        <f t="shared" si="37"/>
        <v>0</v>
      </c>
      <c r="K44" s="174"/>
      <c r="L44" s="392">
        <f t="shared" si="38"/>
        <v>0</v>
      </c>
      <c r="M44" s="174"/>
      <c r="N44" s="392">
        <f t="shared" si="36"/>
        <v>0</v>
      </c>
      <c r="O44" s="174"/>
      <c r="P44" s="392">
        <f t="shared" si="0"/>
        <v>0</v>
      </c>
      <c r="Q44" s="174"/>
      <c r="R44" s="392">
        <f t="shared" si="1"/>
        <v>0</v>
      </c>
      <c r="S44" s="174"/>
      <c r="T44" s="392">
        <f t="shared" si="2"/>
        <v>0</v>
      </c>
      <c r="U44" s="174"/>
      <c r="V44" s="392">
        <f t="shared" si="3"/>
        <v>0</v>
      </c>
      <c r="W44" s="174"/>
      <c r="X44" s="393">
        <f t="shared" si="4"/>
        <v>0</v>
      </c>
      <c r="Y44" s="393"/>
      <c r="Z44" s="393">
        <f t="shared" si="5"/>
        <v>0</v>
      </c>
      <c r="AA44" s="393"/>
      <c r="AB44" s="393">
        <f t="shared" si="6"/>
        <v>0</v>
      </c>
      <c r="AC44" s="393"/>
      <c r="AD44" s="393">
        <f t="shared" si="7"/>
        <v>0</v>
      </c>
      <c r="AE44" s="393"/>
      <c r="AF44" s="393">
        <f t="shared" si="8"/>
        <v>0</v>
      </c>
      <c r="AG44" s="393"/>
      <c r="AH44" s="393">
        <f t="shared" si="34"/>
        <v>0</v>
      </c>
      <c r="AI44" s="393"/>
      <c r="AJ44" s="393">
        <f t="shared" si="10"/>
        <v>0</v>
      </c>
      <c r="AK44" s="393"/>
      <c r="AL44" s="393">
        <f t="shared" si="11"/>
        <v>0</v>
      </c>
      <c r="AM44" s="393"/>
      <c r="AN44" s="393">
        <f t="shared" si="12"/>
        <v>0</v>
      </c>
      <c r="AO44" s="393"/>
      <c r="AP44" s="393">
        <f t="shared" si="18"/>
        <v>0</v>
      </c>
      <c r="AQ44" s="393"/>
      <c r="AR44" s="393">
        <f t="shared" si="19"/>
        <v>0</v>
      </c>
      <c r="AS44" s="393"/>
      <c r="AT44" s="393">
        <f t="shared" si="20"/>
        <v>0</v>
      </c>
      <c r="AU44" s="393"/>
      <c r="AV44" s="393">
        <f t="shared" si="21"/>
        <v>0</v>
      </c>
      <c r="AW44" s="393"/>
      <c r="AX44" s="393">
        <f t="shared" si="22"/>
        <v>0</v>
      </c>
      <c r="AY44" s="393"/>
      <c r="AZ44" s="393">
        <f t="shared" si="23"/>
        <v>0</v>
      </c>
      <c r="BA44" s="393"/>
      <c r="BB44" s="393">
        <f t="shared" si="24"/>
        <v>0</v>
      </c>
      <c r="BC44" s="393"/>
      <c r="BD44" s="393">
        <f t="shared" si="25"/>
        <v>0</v>
      </c>
      <c r="BE44" s="393"/>
      <c r="BF44" s="393">
        <f t="shared" si="26"/>
        <v>0</v>
      </c>
      <c r="BG44" s="393"/>
      <c r="BH44" s="393">
        <f t="shared" si="27"/>
        <v>0</v>
      </c>
      <c r="BI44" s="393"/>
      <c r="BJ44" s="393">
        <f t="shared" si="28"/>
        <v>0</v>
      </c>
      <c r="BK44" s="393"/>
      <c r="BL44" s="393">
        <f t="shared" si="29"/>
        <v>0</v>
      </c>
      <c r="BM44" s="393"/>
      <c r="BN44" s="393">
        <f t="shared" si="30"/>
        <v>0</v>
      </c>
      <c r="BO44" s="393"/>
      <c r="BP44" s="393">
        <f t="shared" si="31"/>
        <v>0</v>
      </c>
      <c r="BQ44" s="174"/>
      <c r="BR44" s="174">
        <f t="shared" si="13"/>
        <v>0</v>
      </c>
      <c r="BS44" s="397">
        <f t="shared" si="32"/>
        <v>0</v>
      </c>
      <c r="BT44" s="397">
        <f t="shared" si="33"/>
        <v>0</v>
      </c>
    </row>
    <row r="45" spans="1:72" ht="18" customHeight="1">
      <c r="A45" s="86">
        <v>34</v>
      </c>
      <c r="B45" s="763" t="s">
        <v>260</v>
      </c>
      <c r="C45" s="766"/>
      <c r="D45" s="767"/>
      <c r="E45" s="344" t="s">
        <v>17</v>
      </c>
      <c r="F45" s="346">
        <v>150</v>
      </c>
      <c r="G45" s="174"/>
      <c r="H45" s="392">
        <f t="shared" si="35"/>
        <v>0</v>
      </c>
      <c r="I45" s="174"/>
      <c r="J45" s="392">
        <f t="shared" si="37"/>
        <v>0</v>
      </c>
      <c r="K45" s="174"/>
      <c r="L45" s="392">
        <f t="shared" si="38"/>
        <v>0</v>
      </c>
      <c r="M45" s="174"/>
      <c r="N45" s="392">
        <f t="shared" si="36"/>
        <v>0</v>
      </c>
      <c r="O45" s="174"/>
      <c r="P45" s="392">
        <f t="shared" si="0"/>
        <v>0</v>
      </c>
      <c r="Q45" s="174"/>
      <c r="R45" s="392">
        <f t="shared" si="1"/>
        <v>0</v>
      </c>
      <c r="S45" s="174"/>
      <c r="T45" s="392">
        <f t="shared" si="2"/>
        <v>0</v>
      </c>
      <c r="U45" s="174"/>
      <c r="V45" s="392">
        <f t="shared" si="3"/>
        <v>0</v>
      </c>
      <c r="W45" s="174"/>
      <c r="X45" s="393">
        <f t="shared" si="4"/>
        <v>0</v>
      </c>
      <c r="Y45" s="393"/>
      <c r="Z45" s="393">
        <f t="shared" si="5"/>
        <v>0</v>
      </c>
      <c r="AA45" s="393"/>
      <c r="AB45" s="393">
        <f t="shared" si="6"/>
        <v>0</v>
      </c>
      <c r="AC45" s="393"/>
      <c r="AD45" s="393">
        <f t="shared" si="7"/>
        <v>0</v>
      </c>
      <c r="AE45" s="393"/>
      <c r="AF45" s="393">
        <f t="shared" si="8"/>
        <v>0</v>
      </c>
      <c r="AG45" s="393"/>
      <c r="AH45" s="393">
        <f t="shared" si="34"/>
        <v>0</v>
      </c>
      <c r="AI45" s="393"/>
      <c r="AJ45" s="393">
        <f t="shared" si="10"/>
        <v>0</v>
      </c>
      <c r="AK45" s="393"/>
      <c r="AL45" s="393">
        <f t="shared" si="11"/>
        <v>0</v>
      </c>
      <c r="AM45" s="393"/>
      <c r="AN45" s="393">
        <f t="shared" si="12"/>
        <v>0</v>
      </c>
      <c r="AO45" s="393"/>
      <c r="AP45" s="393">
        <f t="shared" si="18"/>
        <v>0</v>
      </c>
      <c r="AQ45" s="393"/>
      <c r="AR45" s="393">
        <f t="shared" si="19"/>
        <v>0</v>
      </c>
      <c r="AS45" s="393"/>
      <c r="AT45" s="393">
        <f t="shared" si="20"/>
        <v>0</v>
      </c>
      <c r="AU45" s="393"/>
      <c r="AV45" s="393">
        <f t="shared" si="21"/>
        <v>0</v>
      </c>
      <c r="AW45" s="393"/>
      <c r="AX45" s="393">
        <f t="shared" si="22"/>
        <v>0</v>
      </c>
      <c r="AY45" s="393"/>
      <c r="AZ45" s="393">
        <f t="shared" si="23"/>
        <v>0</v>
      </c>
      <c r="BA45" s="393"/>
      <c r="BB45" s="393">
        <f t="shared" si="24"/>
        <v>0</v>
      </c>
      <c r="BC45" s="393"/>
      <c r="BD45" s="393">
        <f t="shared" si="25"/>
        <v>0</v>
      </c>
      <c r="BE45" s="393"/>
      <c r="BF45" s="393">
        <f t="shared" si="26"/>
        <v>0</v>
      </c>
      <c r="BG45" s="393"/>
      <c r="BH45" s="393">
        <f t="shared" si="27"/>
        <v>0</v>
      </c>
      <c r="BI45" s="393"/>
      <c r="BJ45" s="393">
        <f t="shared" si="28"/>
        <v>0</v>
      </c>
      <c r="BK45" s="393"/>
      <c r="BL45" s="393">
        <f t="shared" si="29"/>
        <v>0</v>
      </c>
      <c r="BM45" s="393"/>
      <c r="BN45" s="393">
        <f t="shared" si="30"/>
        <v>0</v>
      </c>
      <c r="BO45" s="393"/>
      <c r="BP45" s="393">
        <f t="shared" si="31"/>
        <v>0</v>
      </c>
      <c r="BQ45" s="174"/>
      <c r="BR45" s="174">
        <f t="shared" si="13"/>
        <v>0</v>
      </c>
      <c r="BS45" s="397">
        <f t="shared" si="32"/>
        <v>0</v>
      </c>
      <c r="BT45" s="397">
        <f t="shared" si="33"/>
        <v>0</v>
      </c>
    </row>
    <row r="46" spans="1:72" ht="18" customHeight="1">
      <c r="A46" s="86">
        <v>35</v>
      </c>
      <c r="B46" s="763" t="s">
        <v>181</v>
      </c>
      <c r="C46" s="766"/>
      <c r="D46" s="767"/>
      <c r="E46" s="344" t="s">
        <v>17</v>
      </c>
      <c r="F46" s="346">
        <v>670</v>
      </c>
      <c r="G46" s="174"/>
      <c r="H46" s="392">
        <f t="shared" si="35"/>
        <v>0</v>
      </c>
      <c r="I46" s="174"/>
      <c r="J46" s="392">
        <f t="shared" si="37"/>
        <v>0</v>
      </c>
      <c r="K46" s="174"/>
      <c r="L46" s="392">
        <f t="shared" si="38"/>
        <v>0</v>
      </c>
      <c r="M46" s="174"/>
      <c r="N46" s="392">
        <f t="shared" si="36"/>
        <v>0</v>
      </c>
      <c r="O46" s="174"/>
      <c r="P46" s="392">
        <f t="shared" si="0"/>
        <v>0</v>
      </c>
      <c r="Q46" s="174"/>
      <c r="R46" s="392">
        <f t="shared" si="1"/>
        <v>0</v>
      </c>
      <c r="S46" s="174"/>
      <c r="T46" s="392">
        <f t="shared" si="2"/>
        <v>0</v>
      </c>
      <c r="U46" s="174"/>
      <c r="V46" s="392">
        <f t="shared" si="3"/>
        <v>0</v>
      </c>
      <c r="W46" s="174">
        <v>15</v>
      </c>
      <c r="X46" s="393">
        <f t="shared" si="4"/>
        <v>10050</v>
      </c>
      <c r="Y46" s="393">
        <v>6</v>
      </c>
      <c r="Z46" s="393">
        <f t="shared" si="5"/>
        <v>4020</v>
      </c>
      <c r="AA46" s="393">
        <v>6</v>
      </c>
      <c r="AB46" s="393">
        <f t="shared" si="6"/>
        <v>4020</v>
      </c>
      <c r="AC46" s="393">
        <v>6</v>
      </c>
      <c r="AD46" s="393">
        <f t="shared" si="7"/>
        <v>4020</v>
      </c>
      <c r="AE46" s="393">
        <v>1</v>
      </c>
      <c r="AF46" s="393">
        <f t="shared" si="8"/>
        <v>670</v>
      </c>
      <c r="AG46" s="393">
        <v>8</v>
      </c>
      <c r="AH46" s="393">
        <f t="shared" si="34"/>
        <v>5360</v>
      </c>
      <c r="AI46" s="393">
        <v>8</v>
      </c>
      <c r="AJ46" s="393">
        <f t="shared" si="10"/>
        <v>5360</v>
      </c>
      <c r="AK46" s="393">
        <v>8</v>
      </c>
      <c r="AL46" s="393">
        <f t="shared" si="11"/>
        <v>5360</v>
      </c>
      <c r="AM46" s="393">
        <v>8</v>
      </c>
      <c r="AN46" s="393">
        <f t="shared" si="12"/>
        <v>5360</v>
      </c>
      <c r="AO46" s="393">
        <v>8</v>
      </c>
      <c r="AP46" s="393">
        <f t="shared" si="18"/>
        <v>5360</v>
      </c>
      <c r="AQ46" s="393">
        <v>8</v>
      </c>
      <c r="AR46" s="393">
        <f t="shared" si="19"/>
        <v>5360</v>
      </c>
      <c r="AS46" s="667">
        <f>4*0+3</f>
        <v>3</v>
      </c>
      <c r="AT46" s="393">
        <f t="shared" si="20"/>
        <v>2010</v>
      </c>
      <c r="AU46" s="393">
        <v>5</v>
      </c>
      <c r="AV46" s="393">
        <f t="shared" si="21"/>
        <v>3350</v>
      </c>
      <c r="AW46" s="393"/>
      <c r="AX46" s="393">
        <f t="shared" si="22"/>
        <v>0</v>
      </c>
      <c r="AY46" s="393"/>
      <c r="AZ46" s="393">
        <f t="shared" si="23"/>
        <v>0</v>
      </c>
      <c r="BA46" s="393">
        <v>24</v>
      </c>
      <c r="BB46" s="393">
        <f t="shared" si="24"/>
        <v>16080</v>
      </c>
      <c r="BC46" s="393"/>
      <c r="BD46" s="393">
        <f t="shared" si="25"/>
        <v>0</v>
      </c>
      <c r="BE46" s="393">
        <v>16</v>
      </c>
      <c r="BF46" s="393">
        <f t="shared" si="26"/>
        <v>10720</v>
      </c>
      <c r="BG46" s="393">
        <v>10</v>
      </c>
      <c r="BH46" s="393">
        <f t="shared" si="27"/>
        <v>6700</v>
      </c>
      <c r="BI46" s="393"/>
      <c r="BJ46" s="393">
        <f t="shared" si="28"/>
        <v>0</v>
      </c>
      <c r="BK46" s="393">
        <v>24</v>
      </c>
      <c r="BL46" s="393">
        <f t="shared" si="29"/>
        <v>16080</v>
      </c>
      <c r="BM46" s="667">
        <f>45*0+27</f>
        <v>27</v>
      </c>
      <c r="BN46" s="393">
        <f t="shared" si="30"/>
        <v>18090</v>
      </c>
      <c r="BO46" s="667">
        <f>45*0+27</f>
        <v>27</v>
      </c>
      <c r="BP46" s="393">
        <f t="shared" si="31"/>
        <v>18090</v>
      </c>
      <c r="BQ46" s="174">
        <f>40*0</f>
        <v>0</v>
      </c>
      <c r="BR46" s="174">
        <f t="shared" si="13"/>
        <v>0</v>
      </c>
      <c r="BS46" s="397">
        <f t="shared" si="32"/>
        <v>218</v>
      </c>
      <c r="BT46" s="397">
        <f t="shared" si="33"/>
        <v>146060</v>
      </c>
    </row>
    <row r="47" spans="1:72" ht="18" customHeight="1">
      <c r="A47" s="86">
        <v>36</v>
      </c>
      <c r="B47" s="807" t="s">
        <v>339</v>
      </c>
      <c r="C47" s="807"/>
      <c r="D47" s="807"/>
      <c r="E47" s="344" t="s">
        <v>17</v>
      </c>
      <c r="F47" s="346">
        <v>1000</v>
      </c>
      <c r="G47" s="174"/>
      <c r="H47" s="392">
        <f t="shared" si="35"/>
        <v>0</v>
      </c>
      <c r="I47" s="174"/>
      <c r="J47" s="392">
        <f t="shared" si="37"/>
        <v>0</v>
      </c>
      <c r="K47" s="174"/>
      <c r="L47" s="392">
        <f t="shared" si="38"/>
        <v>0</v>
      </c>
      <c r="M47" s="174"/>
      <c r="N47" s="392">
        <f t="shared" si="36"/>
        <v>0</v>
      </c>
      <c r="O47" s="174"/>
      <c r="P47" s="392">
        <f t="shared" si="0"/>
        <v>0</v>
      </c>
      <c r="Q47" s="174"/>
      <c r="R47" s="392">
        <f t="shared" si="1"/>
        <v>0</v>
      </c>
      <c r="S47" s="174"/>
      <c r="T47" s="392">
        <f t="shared" si="2"/>
        <v>0</v>
      </c>
      <c r="U47" s="174"/>
      <c r="V47" s="392">
        <f t="shared" si="3"/>
        <v>0</v>
      </c>
      <c r="W47" s="174"/>
      <c r="X47" s="393">
        <f t="shared" si="4"/>
        <v>0</v>
      </c>
      <c r="Y47" s="393"/>
      <c r="Z47" s="393">
        <f t="shared" si="5"/>
        <v>0</v>
      </c>
      <c r="AA47" s="393"/>
      <c r="AB47" s="393">
        <f t="shared" si="6"/>
        <v>0</v>
      </c>
      <c r="AC47" s="393"/>
      <c r="AD47" s="393">
        <f t="shared" si="7"/>
        <v>0</v>
      </c>
      <c r="AE47" s="393"/>
      <c r="AF47" s="393">
        <f t="shared" si="8"/>
        <v>0</v>
      </c>
      <c r="AG47" s="393"/>
      <c r="AH47" s="393">
        <f t="shared" si="34"/>
        <v>0</v>
      </c>
      <c r="AI47" s="393"/>
      <c r="AJ47" s="393">
        <f t="shared" si="10"/>
        <v>0</v>
      </c>
      <c r="AK47" s="393"/>
      <c r="AL47" s="393">
        <f t="shared" si="11"/>
        <v>0</v>
      </c>
      <c r="AM47" s="393"/>
      <c r="AN47" s="393">
        <f t="shared" si="12"/>
        <v>0</v>
      </c>
      <c r="AO47" s="393"/>
      <c r="AP47" s="393">
        <f t="shared" si="18"/>
        <v>0</v>
      </c>
      <c r="AQ47" s="393"/>
      <c r="AR47" s="393">
        <f t="shared" si="19"/>
        <v>0</v>
      </c>
      <c r="AS47" s="393"/>
      <c r="AT47" s="393">
        <f t="shared" si="20"/>
        <v>0</v>
      </c>
      <c r="AU47" s="393"/>
      <c r="AV47" s="393">
        <f t="shared" si="21"/>
        <v>0</v>
      </c>
      <c r="AW47" s="393"/>
      <c r="AX47" s="393">
        <f t="shared" si="22"/>
        <v>0</v>
      </c>
      <c r="AY47" s="393"/>
      <c r="AZ47" s="393">
        <f t="shared" si="23"/>
        <v>0</v>
      </c>
      <c r="BA47" s="393"/>
      <c r="BB47" s="393">
        <f t="shared" si="24"/>
        <v>0</v>
      </c>
      <c r="BC47" s="393"/>
      <c r="BD47" s="393">
        <f t="shared" si="25"/>
        <v>0</v>
      </c>
      <c r="BE47" s="393"/>
      <c r="BF47" s="393">
        <f t="shared" si="26"/>
        <v>0</v>
      </c>
      <c r="BG47" s="393"/>
      <c r="BH47" s="393">
        <f t="shared" si="27"/>
        <v>0</v>
      </c>
      <c r="BI47" s="393"/>
      <c r="BJ47" s="393">
        <f t="shared" si="28"/>
        <v>0</v>
      </c>
      <c r="BK47" s="393"/>
      <c r="BL47" s="393">
        <f t="shared" si="29"/>
        <v>0</v>
      </c>
      <c r="BM47" s="667">
        <f>45*0+27</f>
        <v>27</v>
      </c>
      <c r="BN47" s="393">
        <f t="shared" si="30"/>
        <v>27000</v>
      </c>
      <c r="BO47" s="667">
        <f>45*0+27</f>
        <v>27</v>
      </c>
      <c r="BP47" s="393">
        <f t="shared" si="31"/>
        <v>27000</v>
      </c>
      <c r="BQ47" s="174">
        <f>40*0</f>
        <v>0</v>
      </c>
      <c r="BR47" s="174">
        <f t="shared" si="13"/>
        <v>0</v>
      </c>
      <c r="BS47" s="397">
        <f t="shared" si="32"/>
        <v>54</v>
      </c>
      <c r="BT47" s="397">
        <f t="shared" si="33"/>
        <v>54000</v>
      </c>
    </row>
    <row r="48" spans="1:72" ht="18" customHeight="1">
      <c r="A48" s="86">
        <v>37</v>
      </c>
      <c r="B48" s="763" t="s">
        <v>144</v>
      </c>
      <c r="C48" s="764"/>
      <c r="D48" s="765"/>
      <c r="E48" s="344" t="s">
        <v>9</v>
      </c>
      <c r="F48" s="346">
        <v>90</v>
      </c>
      <c r="G48" s="175"/>
      <c r="H48" s="392">
        <f t="shared" si="35"/>
        <v>0</v>
      </c>
      <c r="I48" s="175"/>
      <c r="J48" s="392">
        <f t="shared" si="37"/>
        <v>0</v>
      </c>
      <c r="K48" s="174"/>
      <c r="L48" s="392">
        <f t="shared" si="38"/>
        <v>0</v>
      </c>
      <c r="M48" s="174"/>
      <c r="N48" s="392">
        <f t="shared" si="36"/>
        <v>0</v>
      </c>
      <c r="O48" s="174"/>
      <c r="P48" s="392">
        <f t="shared" si="0"/>
        <v>0</v>
      </c>
      <c r="Q48" s="174"/>
      <c r="R48" s="392">
        <f t="shared" si="1"/>
        <v>0</v>
      </c>
      <c r="S48" s="174"/>
      <c r="T48" s="392">
        <f t="shared" si="2"/>
        <v>0</v>
      </c>
      <c r="U48" s="174"/>
      <c r="V48" s="392">
        <f t="shared" si="3"/>
        <v>0</v>
      </c>
      <c r="W48" s="174"/>
      <c r="X48" s="393">
        <f t="shared" si="4"/>
        <v>0</v>
      </c>
      <c r="Y48" s="393"/>
      <c r="Z48" s="393">
        <f t="shared" si="5"/>
        <v>0</v>
      </c>
      <c r="AA48" s="393"/>
      <c r="AB48" s="393">
        <f t="shared" si="6"/>
        <v>0</v>
      </c>
      <c r="AC48" s="393"/>
      <c r="AD48" s="393">
        <f t="shared" si="7"/>
        <v>0</v>
      </c>
      <c r="AE48" s="393"/>
      <c r="AF48" s="393">
        <f t="shared" si="8"/>
        <v>0</v>
      </c>
      <c r="AG48" s="393"/>
      <c r="AH48" s="393">
        <f t="shared" si="34"/>
        <v>0</v>
      </c>
      <c r="AI48" s="393"/>
      <c r="AJ48" s="393">
        <f t="shared" si="10"/>
        <v>0</v>
      </c>
      <c r="AK48" s="393"/>
      <c r="AL48" s="393">
        <f t="shared" si="11"/>
        <v>0</v>
      </c>
      <c r="AM48" s="393"/>
      <c r="AN48" s="393">
        <f t="shared" si="12"/>
        <v>0</v>
      </c>
      <c r="AO48" s="393"/>
      <c r="AP48" s="393">
        <f t="shared" si="18"/>
        <v>0</v>
      </c>
      <c r="AQ48" s="393"/>
      <c r="AR48" s="393">
        <f t="shared" si="19"/>
        <v>0</v>
      </c>
      <c r="AS48" s="393"/>
      <c r="AT48" s="393">
        <f t="shared" si="20"/>
        <v>0</v>
      </c>
      <c r="AU48" s="393"/>
      <c r="AV48" s="393">
        <f t="shared" si="21"/>
        <v>0</v>
      </c>
      <c r="AW48" s="393"/>
      <c r="AX48" s="393">
        <f t="shared" si="22"/>
        <v>0</v>
      </c>
      <c r="AY48" s="393"/>
      <c r="AZ48" s="393">
        <f t="shared" si="23"/>
        <v>0</v>
      </c>
      <c r="BA48" s="393"/>
      <c r="BB48" s="393">
        <f t="shared" si="24"/>
        <v>0</v>
      </c>
      <c r="BC48" s="393"/>
      <c r="BD48" s="393">
        <f t="shared" si="25"/>
        <v>0</v>
      </c>
      <c r="BE48" s="393"/>
      <c r="BF48" s="393">
        <f t="shared" si="26"/>
        <v>0</v>
      </c>
      <c r="BG48" s="393"/>
      <c r="BH48" s="393">
        <f t="shared" si="27"/>
        <v>0</v>
      </c>
      <c r="BI48" s="393"/>
      <c r="BJ48" s="393">
        <f t="shared" si="28"/>
        <v>0</v>
      </c>
      <c r="BK48" s="393"/>
      <c r="BL48" s="393">
        <f t="shared" si="29"/>
        <v>0</v>
      </c>
      <c r="BM48" s="393"/>
      <c r="BN48" s="393">
        <f t="shared" si="30"/>
        <v>0</v>
      </c>
      <c r="BO48" s="393"/>
      <c r="BP48" s="393">
        <f t="shared" si="31"/>
        <v>0</v>
      </c>
      <c r="BQ48" s="174"/>
      <c r="BR48" s="174">
        <f t="shared" si="13"/>
        <v>0</v>
      </c>
      <c r="BS48" s="397">
        <f t="shared" si="32"/>
        <v>0</v>
      </c>
      <c r="BT48" s="397">
        <f t="shared" si="33"/>
        <v>0</v>
      </c>
    </row>
    <row r="49" spans="1:72" ht="18" customHeight="1">
      <c r="A49" s="86">
        <v>38</v>
      </c>
      <c r="B49" s="768" t="s">
        <v>109</v>
      </c>
      <c r="C49" s="764"/>
      <c r="D49" s="765"/>
      <c r="E49" s="344" t="s">
        <v>9</v>
      </c>
      <c r="F49" s="346">
        <v>100</v>
      </c>
      <c r="G49" s="174"/>
      <c r="H49" s="392">
        <f t="shared" si="35"/>
        <v>0</v>
      </c>
      <c r="I49" s="174"/>
      <c r="J49" s="392">
        <f t="shared" si="37"/>
        <v>0</v>
      </c>
      <c r="K49" s="174"/>
      <c r="L49" s="392">
        <f t="shared" si="38"/>
        <v>0</v>
      </c>
      <c r="M49" s="174"/>
      <c r="N49" s="392">
        <f t="shared" si="36"/>
        <v>0</v>
      </c>
      <c r="O49" s="174"/>
      <c r="P49" s="392">
        <f t="shared" si="0"/>
        <v>0</v>
      </c>
      <c r="Q49" s="174"/>
      <c r="R49" s="392">
        <f t="shared" si="1"/>
        <v>0</v>
      </c>
      <c r="S49" s="174"/>
      <c r="T49" s="392">
        <f t="shared" si="2"/>
        <v>0</v>
      </c>
      <c r="U49" s="174"/>
      <c r="V49" s="392">
        <f t="shared" si="3"/>
        <v>0</v>
      </c>
      <c r="W49" s="174"/>
      <c r="X49" s="393">
        <f t="shared" si="4"/>
        <v>0</v>
      </c>
      <c r="Y49" s="393"/>
      <c r="Z49" s="393">
        <f t="shared" si="5"/>
        <v>0</v>
      </c>
      <c r="AA49" s="393"/>
      <c r="AB49" s="393">
        <f t="shared" si="6"/>
        <v>0</v>
      </c>
      <c r="AC49" s="393"/>
      <c r="AD49" s="393">
        <f t="shared" si="7"/>
        <v>0</v>
      </c>
      <c r="AE49" s="393"/>
      <c r="AF49" s="393">
        <f t="shared" si="8"/>
        <v>0</v>
      </c>
      <c r="AG49" s="393"/>
      <c r="AH49" s="393">
        <f t="shared" si="34"/>
        <v>0</v>
      </c>
      <c r="AI49" s="393"/>
      <c r="AJ49" s="393">
        <f t="shared" si="10"/>
        <v>0</v>
      </c>
      <c r="AK49" s="393"/>
      <c r="AL49" s="393">
        <f t="shared" si="11"/>
        <v>0</v>
      </c>
      <c r="AM49" s="393"/>
      <c r="AN49" s="393">
        <f t="shared" si="12"/>
        <v>0</v>
      </c>
      <c r="AO49" s="393"/>
      <c r="AP49" s="393">
        <f t="shared" si="18"/>
        <v>0</v>
      </c>
      <c r="AQ49" s="393"/>
      <c r="AR49" s="393">
        <f t="shared" si="19"/>
        <v>0</v>
      </c>
      <c r="AS49" s="393"/>
      <c r="AT49" s="393">
        <f t="shared" si="20"/>
        <v>0</v>
      </c>
      <c r="AU49" s="393"/>
      <c r="AV49" s="393">
        <f t="shared" si="21"/>
        <v>0</v>
      </c>
      <c r="AW49" s="393">
        <v>10</v>
      </c>
      <c r="AX49" s="393">
        <f t="shared" si="22"/>
        <v>1000</v>
      </c>
      <c r="AY49" s="393"/>
      <c r="AZ49" s="393">
        <f t="shared" si="23"/>
        <v>0</v>
      </c>
      <c r="BA49" s="393"/>
      <c r="BB49" s="393">
        <f t="shared" si="24"/>
        <v>0</v>
      </c>
      <c r="BC49" s="393"/>
      <c r="BD49" s="393">
        <f t="shared" si="25"/>
        <v>0</v>
      </c>
      <c r="BE49" s="393"/>
      <c r="BF49" s="393">
        <f t="shared" si="26"/>
        <v>0</v>
      </c>
      <c r="BG49" s="393"/>
      <c r="BH49" s="393">
        <f t="shared" si="27"/>
        <v>0</v>
      </c>
      <c r="BI49" s="393"/>
      <c r="BJ49" s="393">
        <f t="shared" si="28"/>
        <v>0</v>
      </c>
      <c r="BK49" s="393"/>
      <c r="BL49" s="393">
        <f t="shared" si="29"/>
        <v>0</v>
      </c>
      <c r="BM49" s="393"/>
      <c r="BN49" s="393">
        <f t="shared" si="30"/>
        <v>0</v>
      </c>
      <c r="BO49" s="393"/>
      <c r="BP49" s="393">
        <f t="shared" si="31"/>
        <v>0</v>
      </c>
      <c r="BQ49" s="174"/>
      <c r="BR49" s="174">
        <f t="shared" si="13"/>
        <v>0</v>
      </c>
      <c r="BS49" s="397">
        <f t="shared" si="32"/>
        <v>10</v>
      </c>
      <c r="BT49" s="397">
        <f t="shared" si="33"/>
        <v>1000</v>
      </c>
    </row>
    <row r="50" spans="1:72" ht="18" customHeight="1">
      <c r="A50" s="86">
        <v>39</v>
      </c>
      <c r="B50" s="763" t="s">
        <v>208</v>
      </c>
      <c r="C50" s="764"/>
      <c r="D50" s="765"/>
      <c r="E50" s="344" t="s">
        <v>17</v>
      </c>
      <c r="F50" s="346">
        <v>3800</v>
      </c>
      <c r="G50" s="174"/>
      <c r="H50" s="392">
        <f t="shared" si="35"/>
        <v>0</v>
      </c>
      <c r="I50" s="174"/>
      <c r="J50" s="392">
        <f t="shared" si="37"/>
        <v>0</v>
      </c>
      <c r="K50" s="174"/>
      <c r="L50" s="392">
        <f t="shared" si="38"/>
        <v>0</v>
      </c>
      <c r="M50" s="174"/>
      <c r="N50" s="392">
        <f t="shared" si="36"/>
        <v>0</v>
      </c>
      <c r="O50" s="174"/>
      <c r="P50" s="392">
        <f t="shared" si="0"/>
        <v>0</v>
      </c>
      <c r="Q50" s="174"/>
      <c r="R50" s="392">
        <f t="shared" si="1"/>
        <v>0</v>
      </c>
      <c r="S50" s="174"/>
      <c r="T50" s="392">
        <f t="shared" si="2"/>
        <v>0</v>
      </c>
      <c r="U50" s="174"/>
      <c r="V50" s="392">
        <f t="shared" si="3"/>
        <v>0</v>
      </c>
      <c r="W50" s="174"/>
      <c r="X50" s="393">
        <f t="shared" si="4"/>
        <v>0</v>
      </c>
      <c r="Y50" s="393"/>
      <c r="Z50" s="393">
        <f t="shared" si="5"/>
        <v>0</v>
      </c>
      <c r="AA50" s="393"/>
      <c r="AB50" s="393">
        <f t="shared" si="6"/>
        <v>0</v>
      </c>
      <c r="AC50" s="393"/>
      <c r="AD50" s="393">
        <f t="shared" si="7"/>
        <v>0</v>
      </c>
      <c r="AE50" s="393"/>
      <c r="AF50" s="393">
        <f t="shared" si="8"/>
        <v>0</v>
      </c>
      <c r="AG50" s="393"/>
      <c r="AH50" s="393">
        <f t="shared" si="34"/>
        <v>0</v>
      </c>
      <c r="AI50" s="393"/>
      <c r="AJ50" s="393">
        <f t="shared" si="10"/>
        <v>0</v>
      </c>
      <c r="AK50" s="393"/>
      <c r="AL50" s="393">
        <f t="shared" si="11"/>
        <v>0</v>
      </c>
      <c r="AM50" s="393"/>
      <c r="AN50" s="393">
        <f t="shared" si="12"/>
        <v>0</v>
      </c>
      <c r="AO50" s="393"/>
      <c r="AP50" s="393">
        <f t="shared" si="18"/>
        <v>0</v>
      </c>
      <c r="AQ50" s="393"/>
      <c r="AR50" s="393">
        <f t="shared" si="19"/>
        <v>0</v>
      </c>
      <c r="AS50" s="393"/>
      <c r="AT50" s="393">
        <f t="shared" si="20"/>
        <v>0</v>
      </c>
      <c r="AU50" s="393"/>
      <c r="AV50" s="393">
        <f t="shared" si="21"/>
        <v>0</v>
      </c>
      <c r="AW50" s="393"/>
      <c r="AX50" s="393">
        <f t="shared" si="22"/>
        <v>0</v>
      </c>
      <c r="AY50" s="393"/>
      <c r="AZ50" s="393">
        <f t="shared" si="23"/>
        <v>0</v>
      </c>
      <c r="BA50" s="393"/>
      <c r="BB50" s="393">
        <f t="shared" si="24"/>
        <v>0</v>
      </c>
      <c r="BC50" s="393"/>
      <c r="BD50" s="393">
        <f t="shared" si="25"/>
        <v>0</v>
      </c>
      <c r="BE50" s="393"/>
      <c r="BF50" s="393">
        <f t="shared" si="26"/>
        <v>0</v>
      </c>
      <c r="BG50" s="393"/>
      <c r="BH50" s="393">
        <f t="shared" si="27"/>
        <v>0</v>
      </c>
      <c r="BI50" s="393"/>
      <c r="BJ50" s="393">
        <f t="shared" si="28"/>
        <v>0</v>
      </c>
      <c r="BK50" s="393"/>
      <c r="BL50" s="393">
        <f t="shared" si="29"/>
        <v>0</v>
      </c>
      <c r="BM50" s="393"/>
      <c r="BN50" s="393">
        <f t="shared" si="30"/>
        <v>0</v>
      </c>
      <c r="BO50" s="393"/>
      <c r="BP50" s="393">
        <f t="shared" si="31"/>
        <v>0</v>
      </c>
      <c r="BQ50" s="174"/>
      <c r="BR50" s="174">
        <f t="shared" si="13"/>
        <v>0</v>
      </c>
      <c r="BS50" s="397">
        <f t="shared" si="32"/>
        <v>0</v>
      </c>
      <c r="BT50" s="397">
        <f t="shared" si="33"/>
        <v>0</v>
      </c>
    </row>
    <row r="51" spans="1:72" ht="18" customHeight="1">
      <c r="A51" s="86">
        <v>40</v>
      </c>
      <c r="B51" s="807"/>
      <c r="C51" s="808"/>
      <c r="D51" s="808"/>
      <c r="E51" s="344" t="s">
        <v>9</v>
      </c>
      <c r="F51" s="346"/>
      <c r="G51" s="174"/>
      <c r="H51" s="392">
        <f t="shared" si="35"/>
        <v>0</v>
      </c>
      <c r="I51" s="174"/>
      <c r="J51" s="392">
        <f t="shared" si="37"/>
        <v>0</v>
      </c>
      <c r="K51" s="174"/>
      <c r="L51" s="392">
        <f t="shared" si="38"/>
        <v>0</v>
      </c>
      <c r="M51" s="174"/>
      <c r="N51" s="392">
        <f t="shared" si="36"/>
        <v>0</v>
      </c>
      <c r="O51" s="174"/>
      <c r="P51" s="392">
        <f t="shared" si="0"/>
        <v>0</v>
      </c>
      <c r="Q51" s="174"/>
      <c r="R51" s="392">
        <f t="shared" si="1"/>
        <v>0</v>
      </c>
      <c r="S51" s="174"/>
      <c r="T51" s="392">
        <f t="shared" si="2"/>
        <v>0</v>
      </c>
      <c r="U51" s="174"/>
      <c r="V51" s="392">
        <f t="shared" si="3"/>
        <v>0</v>
      </c>
      <c r="W51" s="174"/>
      <c r="X51" s="393">
        <f t="shared" si="4"/>
        <v>0</v>
      </c>
      <c r="Y51" s="393"/>
      <c r="Z51" s="393">
        <f t="shared" si="5"/>
        <v>0</v>
      </c>
      <c r="AA51" s="393"/>
      <c r="AB51" s="393">
        <f t="shared" si="6"/>
        <v>0</v>
      </c>
      <c r="AC51" s="393"/>
      <c r="AD51" s="393">
        <f t="shared" si="7"/>
        <v>0</v>
      </c>
      <c r="AE51" s="393"/>
      <c r="AF51" s="393">
        <f t="shared" si="8"/>
        <v>0</v>
      </c>
      <c r="AG51" s="393"/>
      <c r="AH51" s="393">
        <f t="shared" si="34"/>
        <v>0</v>
      </c>
      <c r="AI51" s="393"/>
      <c r="AJ51" s="393">
        <f t="shared" si="10"/>
        <v>0</v>
      </c>
      <c r="AK51" s="393"/>
      <c r="AL51" s="393">
        <f t="shared" si="11"/>
        <v>0</v>
      </c>
      <c r="AM51" s="393"/>
      <c r="AN51" s="393">
        <f t="shared" si="12"/>
        <v>0</v>
      </c>
      <c r="AO51" s="393"/>
      <c r="AP51" s="393">
        <f t="shared" si="18"/>
        <v>0</v>
      </c>
      <c r="AQ51" s="393"/>
      <c r="AR51" s="393">
        <f t="shared" si="19"/>
        <v>0</v>
      </c>
      <c r="AS51" s="393"/>
      <c r="AT51" s="393">
        <f t="shared" si="20"/>
        <v>0</v>
      </c>
      <c r="AU51" s="393"/>
      <c r="AV51" s="393">
        <f t="shared" si="21"/>
        <v>0</v>
      </c>
      <c r="AW51" s="393"/>
      <c r="AX51" s="393">
        <f t="shared" si="22"/>
        <v>0</v>
      </c>
      <c r="AY51" s="393"/>
      <c r="AZ51" s="393">
        <f t="shared" si="23"/>
        <v>0</v>
      </c>
      <c r="BA51" s="393"/>
      <c r="BB51" s="393">
        <f t="shared" si="24"/>
        <v>0</v>
      </c>
      <c r="BC51" s="393"/>
      <c r="BD51" s="393">
        <f t="shared" si="25"/>
        <v>0</v>
      </c>
      <c r="BE51" s="393"/>
      <c r="BF51" s="393">
        <f t="shared" si="26"/>
        <v>0</v>
      </c>
      <c r="BG51" s="393"/>
      <c r="BH51" s="393">
        <f t="shared" si="27"/>
        <v>0</v>
      </c>
      <c r="BI51" s="393"/>
      <c r="BJ51" s="393">
        <f t="shared" si="28"/>
        <v>0</v>
      </c>
      <c r="BK51" s="393"/>
      <c r="BL51" s="393">
        <f t="shared" si="29"/>
        <v>0</v>
      </c>
      <c r="BM51" s="393"/>
      <c r="BN51" s="393">
        <f t="shared" si="30"/>
        <v>0</v>
      </c>
      <c r="BO51" s="393"/>
      <c r="BP51" s="393">
        <f t="shared" si="31"/>
        <v>0</v>
      </c>
      <c r="BQ51" s="174"/>
      <c r="BR51" s="174">
        <f t="shared" si="13"/>
        <v>0</v>
      </c>
      <c r="BS51" s="397">
        <f t="shared" si="32"/>
        <v>0</v>
      </c>
      <c r="BT51" s="397">
        <f t="shared" si="33"/>
        <v>0</v>
      </c>
    </row>
    <row r="52" spans="1:72" ht="18" customHeight="1">
      <c r="A52" s="86">
        <v>41</v>
      </c>
      <c r="B52" s="807" t="s">
        <v>110</v>
      </c>
      <c r="C52" s="808"/>
      <c r="D52" s="808"/>
      <c r="E52" s="344" t="s">
        <v>9</v>
      </c>
      <c r="F52" s="346">
        <v>185</v>
      </c>
      <c r="G52" s="174"/>
      <c r="H52" s="392">
        <f t="shared" si="35"/>
        <v>0</v>
      </c>
      <c r="I52" s="174"/>
      <c r="J52" s="392">
        <f t="shared" si="37"/>
        <v>0</v>
      </c>
      <c r="K52" s="174"/>
      <c r="L52" s="392">
        <f t="shared" si="38"/>
        <v>0</v>
      </c>
      <c r="M52" s="174"/>
      <c r="N52" s="392">
        <f t="shared" si="36"/>
        <v>0</v>
      </c>
      <c r="O52" s="174"/>
      <c r="P52" s="392">
        <f t="shared" si="0"/>
        <v>0</v>
      </c>
      <c r="Q52" s="174"/>
      <c r="R52" s="392">
        <f t="shared" si="1"/>
        <v>0</v>
      </c>
      <c r="S52" s="174"/>
      <c r="T52" s="392">
        <f t="shared" si="2"/>
        <v>0</v>
      </c>
      <c r="U52" s="174"/>
      <c r="V52" s="392">
        <f t="shared" si="3"/>
        <v>0</v>
      </c>
      <c r="W52" s="174"/>
      <c r="X52" s="393">
        <f t="shared" si="4"/>
        <v>0</v>
      </c>
      <c r="Y52" s="393"/>
      <c r="Z52" s="393">
        <f t="shared" si="5"/>
        <v>0</v>
      </c>
      <c r="AA52" s="393"/>
      <c r="AB52" s="393">
        <f t="shared" si="6"/>
        <v>0</v>
      </c>
      <c r="AC52" s="393"/>
      <c r="AD52" s="393">
        <f t="shared" si="7"/>
        <v>0</v>
      </c>
      <c r="AE52" s="393"/>
      <c r="AF52" s="393">
        <f t="shared" si="8"/>
        <v>0</v>
      </c>
      <c r="AG52" s="393"/>
      <c r="AH52" s="393">
        <f t="shared" si="34"/>
        <v>0</v>
      </c>
      <c r="AI52" s="393"/>
      <c r="AJ52" s="393">
        <f t="shared" si="10"/>
        <v>0</v>
      </c>
      <c r="AK52" s="393"/>
      <c r="AL52" s="393">
        <f t="shared" si="11"/>
        <v>0</v>
      </c>
      <c r="AM52" s="393"/>
      <c r="AN52" s="393">
        <f t="shared" si="12"/>
        <v>0</v>
      </c>
      <c r="AO52" s="393"/>
      <c r="AP52" s="393">
        <f t="shared" si="18"/>
        <v>0</v>
      </c>
      <c r="AQ52" s="393"/>
      <c r="AR52" s="393">
        <f t="shared" si="19"/>
        <v>0</v>
      </c>
      <c r="AS52" s="393"/>
      <c r="AT52" s="393">
        <f t="shared" si="20"/>
        <v>0</v>
      </c>
      <c r="AU52" s="393"/>
      <c r="AV52" s="393">
        <f t="shared" si="21"/>
        <v>0</v>
      </c>
      <c r="AW52" s="393">
        <v>17</v>
      </c>
      <c r="AX52" s="393">
        <f t="shared" si="22"/>
        <v>3145</v>
      </c>
      <c r="AY52" s="393"/>
      <c r="AZ52" s="393">
        <f t="shared" si="23"/>
        <v>0</v>
      </c>
      <c r="BA52" s="393"/>
      <c r="BB52" s="393">
        <f t="shared" si="24"/>
        <v>0</v>
      </c>
      <c r="BC52" s="393"/>
      <c r="BD52" s="393">
        <f t="shared" si="25"/>
        <v>0</v>
      </c>
      <c r="BE52" s="393"/>
      <c r="BF52" s="393">
        <f t="shared" si="26"/>
        <v>0</v>
      </c>
      <c r="BG52" s="393"/>
      <c r="BH52" s="393">
        <f t="shared" si="27"/>
        <v>0</v>
      </c>
      <c r="BI52" s="393"/>
      <c r="BJ52" s="393">
        <f t="shared" si="28"/>
        <v>0</v>
      </c>
      <c r="BK52" s="393"/>
      <c r="BL52" s="393">
        <f t="shared" si="29"/>
        <v>0</v>
      </c>
      <c r="BM52" s="393"/>
      <c r="BN52" s="393">
        <f t="shared" si="30"/>
        <v>0</v>
      </c>
      <c r="BO52" s="393"/>
      <c r="BP52" s="393">
        <f t="shared" si="31"/>
        <v>0</v>
      </c>
      <c r="BQ52" s="174"/>
      <c r="BR52" s="174">
        <f t="shared" si="13"/>
        <v>0</v>
      </c>
      <c r="BS52" s="397">
        <f t="shared" si="32"/>
        <v>17</v>
      </c>
      <c r="BT52" s="397">
        <f t="shared" si="33"/>
        <v>3145</v>
      </c>
    </row>
    <row r="53" spans="1:72" ht="18" customHeight="1">
      <c r="A53" s="86">
        <v>42</v>
      </c>
      <c r="B53" s="807" t="s">
        <v>178</v>
      </c>
      <c r="C53" s="808"/>
      <c r="D53" s="808"/>
      <c r="E53" s="344" t="s">
        <v>9</v>
      </c>
      <c r="F53" s="349">
        <v>80</v>
      </c>
      <c r="G53" s="174"/>
      <c r="H53" s="392">
        <f t="shared" si="35"/>
        <v>0</v>
      </c>
      <c r="I53" s="174"/>
      <c r="J53" s="392">
        <f t="shared" si="37"/>
        <v>0</v>
      </c>
      <c r="K53" s="174"/>
      <c r="L53" s="392">
        <f t="shared" si="38"/>
        <v>0</v>
      </c>
      <c r="M53" s="174"/>
      <c r="N53" s="392">
        <f t="shared" si="36"/>
        <v>0</v>
      </c>
      <c r="O53" s="174"/>
      <c r="P53" s="392">
        <f t="shared" si="0"/>
        <v>0</v>
      </c>
      <c r="Q53" s="174"/>
      <c r="R53" s="392">
        <f t="shared" si="1"/>
        <v>0</v>
      </c>
      <c r="S53" s="174"/>
      <c r="T53" s="392">
        <f t="shared" si="2"/>
        <v>0</v>
      </c>
      <c r="U53" s="174"/>
      <c r="V53" s="392">
        <f t="shared" si="3"/>
        <v>0</v>
      </c>
      <c r="W53" s="174"/>
      <c r="X53" s="393">
        <f t="shared" si="4"/>
        <v>0</v>
      </c>
      <c r="Y53" s="393"/>
      <c r="Z53" s="393">
        <f t="shared" si="5"/>
        <v>0</v>
      </c>
      <c r="AA53" s="393"/>
      <c r="AB53" s="393">
        <f t="shared" si="6"/>
        <v>0</v>
      </c>
      <c r="AC53" s="393"/>
      <c r="AD53" s="393">
        <f t="shared" si="7"/>
        <v>0</v>
      </c>
      <c r="AE53" s="393"/>
      <c r="AF53" s="393">
        <f t="shared" si="8"/>
        <v>0</v>
      </c>
      <c r="AG53" s="393"/>
      <c r="AH53" s="393">
        <f t="shared" si="34"/>
        <v>0</v>
      </c>
      <c r="AI53" s="393"/>
      <c r="AJ53" s="393">
        <f t="shared" si="10"/>
        <v>0</v>
      </c>
      <c r="AK53" s="393"/>
      <c r="AL53" s="393">
        <f t="shared" si="11"/>
        <v>0</v>
      </c>
      <c r="AM53" s="393"/>
      <c r="AN53" s="393">
        <f t="shared" si="12"/>
        <v>0</v>
      </c>
      <c r="AO53" s="393">
        <v>150</v>
      </c>
      <c r="AP53" s="393">
        <f t="shared" si="18"/>
        <v>12000</v>
      </c>
      <c r="AQ53" s="393"/>
      <c r="AR53" s="393">
        <f t="shared" si="19"/>
        <v>0</v>
      </c>
      <c r="AS53" s="393"/>
      <c r="AT53" s="393">
        <f t="shared" si="20"/>
        <v>0</v>
      </c>
      <c r="AU53" s="393"/>
      <c r="AV53" s="393">
        <f t="shared" si="21"/>
        <v>0</v>
      </c>
      <c r="AW53" s="393"/>
      <c r="AX53" s="393">
        <f t="shared" si="22"/>
        <v>0</v>
      </c>
      <c r="AY53" s="393"/>
      <c r="AZ53" s="393">
        <f t="shared" si="23"/>
        <v>0</v>
      </c>
      <c r="BA53" s="393"/>
      <c r="BB53" s="393">
        <f t="shared" si="24"/>
        <v>0</v>
      </c>
      <c r="BC53" s="393"/>
      <c r="BD53" s="393">
        <f t="shared" si="25"/>
        <v>0</v>
      </c>
      <c r="BE53" s="393"/>
      <c r="BF53" s="393">
        <f t="shared" si="26"/>
        <v>0</v>
      </c>
      <c r="BG53" s="393"/>
      <c r="BH53" s="393">
        <f t="shared" si="27"/>
        <v>0</v>
      </c>
      <c r="BI53" s="393"/>
      <c r="BJ53" s="393">
        <f t="shared" si="28"/>
        <v>0</v>
      </c>
      <c r="BK53" s="393"/>
      <c r="BL53" s="393">
        <f t="shared" si="29"/>
        <v>0</v>
      </c>
      <c r="BM53" s="393"/>
      <c r="BN53" s="393">
        <f t="shared" si="30"/>
        <v>0</v>
      </c>
      <c r="BO53" s="393"/>
      <c r="BP53" s="393">
        <f t="shared" si="31"/>
        <v>0</v>
      </c>
      <c r="BQ53" s="174"/>
      <c r="BR53" s="174">
        <f t="shared" si="13"/>
        <v>0</v>
      </c>
      <c r="BS53" s="397">
        <f t="shared" si="32"/>
        <v>150</v>
      </c>
      <c r="BT53" s="397">
        <f t="shared" si="33"/>
        <v>12000</v>
      </c>
    </row>
    <row r="54" spans="1:72" ht="18" customHeight="1">
      <c r="A54" s="86">
        <v>43</v>
      </c>
      <c r="B54" s="807" t="s">
        <v>259</v>
      </c>
      <c r="C54" s="808"/>
      <c r="D54" s="808"/>
      <c r="E54" s="350" t="s">
        <v>9</v>
      </c>
      <c r="F54" s="350">
        <v>200</v>
      </c>
      <c r="G54" s="174"/>
      <c r="H54" s="392">
        <f t="shared" si="35"/>
        <v>0</v>
      </c>
      <c r="I54" s="174"/>
      <c r="J54" s="392">
        <f t="shared" si="37"/>
        <v>0</v>
      </c>
      <c r="K54" s="174"/>
      <c r="L54" s="392">
        <f t="shared" si="38"/>
        <v>0</v>
      </c>
      <c r="M54" s="174"/>
      <c r="N54" s="392">
        <f t="shared" si="36"/>
        <v>0</v>
      </c>
      <c r="O54" s="174"/>
      <c r="P54" s="392">
        <f t="shared" si="0"/>
        <v>0</v>
      </c>
      <c r="Q54" s="174"/>
      <c r="R54" s="392">
        <f t="shared" si="1"/>
        <v>0</v>
      </c>
      <c r="S54" s="174"/>
      <c r="T54" s="392">
        <f t="shared" si="2"/>
        <v>0</v>
      </c>
      <c r="U54" s="174"/>
      <c r="V54" s="392">
        <f t="shared" si="3"/>
        <v>0</v>
      </c>
      <c r="W54" s="174"/>
      <c r="X54" s="393">
        <f t="shared" si="4"/>
        <v>0</v>
      </c>
      <c r="Y54" s="393"/>
      <c r="Z54" s="393">
        <f t="shared" si="5"/>
        <v>0</v>
      </c>
      <c r="AA54" s="393"/>
      <c r="AB54" s="393">
        <f t="shared" si="6"/>
        <v>0</v>
      </c>
      <c r="AC54" s="393"/>
      <c r="AD54" s="393">
        <f t="shared" si="7"/>
        <v>0</v>
      </c>
      <c r="AE54" s="393"/>
      <c r="AF54" s="393">
        <f t="shared" si="8"/>
        <v>0</v>
      </c>
      <c r="AG54" s="393"/>
      <c r="AH54" s="393">
        <f t="shared" si="34"/>
        <v>0</v>
      </c>
      <c r="AI54" s="393"/>
      <c r="AJ54" s="393">
        <f t="shared" si="10"/>
        <v>0</v>
      </c>
      <c r="AK54" s="393"/>
      <c r="AL54" s="393">
        <f t="shared" si="11"/>
        <v>0</v>
      </c>
      <c r="AM54" s="393"/>
      <c r="AN54" s="393">
        <f t="shared" si="12"/>
        <v>0</v>
      </c>
      <c r="AO54" s="393"/>
      <c r="AP54" s="393">
        <f t="shared" si="18"/>
        <v>0</v>
      </c>
      <c r="AQ54" s="393"/>
      <c r="AR54" s="393">
        <f t="shared" si="19"/>
        <v>0</v>
      </c>
      <c r="AS54" s="393"/>
      <c r="AT54" s="393">
        <f t="shared" si="20"/>
        <v>0</v>
      </c>
      <c r="AU54" s="393"/>
      <c r="AV54" s="393">
        <f t="shared" si="21"/>
        <v>0</v>
      </c>
      <c r="AW54" s="393"/>
      <c r="AX54" s="393">
        <f t="shared" si="22"/>
        <v>0</v>
      </c>
      <c r="AY54" s="393"/>
      <c r="AZ54" s="393">
        <f t="shared" si="23"/>
        <v>0</v>
      </c>
      <c r="BA54" s="393"/>
      <c r="BB54" s="393">
        <f t="shared" si="24"/>
        <v>0</v>
      </c>
      <c r="BC54" s="393"/>
      <c r="BD54" s="393">
        <f t="shared" si="25"/>
        <v>0</v>
      </c>
      <c r="BE54" s="393">
        <v>12</v>
      </c>
      <c r="BF54" s="393">
        <f t="shared" si="26"/>
        <v>2400</v>
      </c>
      <c r="BG54" s="393"/>
      <c r="BH54" s="393">
        <f t="shared" si="27"/>
        <v>0</v>
      </c>
      <c r="BI54" s="393"/>
      <c r="BJ54" s="393">
        <f t="shared" si="28"/>
        <v>0</v>
      </c>
      <c r="BK54" s="393"/>
      <c r="BL54" s="393">
        <f t="shared" si="29"/>
        <v>0</v>
      </c>
      <c r="BM54" s="393"/>
      <c r="BN54" s="393">
        <f t="shared" si="30"/>
        <v>0</v>
      </c>
      <c r="BO54" s="393"/>
      <c r="BP54" s="393">
        <f t="shared" si="31"/>
        <v>0</v>
      </c>
      <c r="BQ54" s="174"/>
      <c r="BR54" s="174">
        <f t="shared" si="13"/>
        <v>0</v>
      </c>
      <c r="BS54" s="397">
        <f t="shared" si="32"/>
        <v>12</v>
      </c>
      <c r="BT54" s="397">
        <f t="shared" si="33"/>
        <v>2400</v>
      </c>
    </row>
    <row r="55" spans="1:76" ht="18" customHeight="1">
      <c r="A55" s="86">
        <v>44</v>
      </c>
      <c r="B55" s="807" t="s">
        <v>179</v>
      </c>
      <c r="C55" s="808"/>
      <c r="D55" s="808"/>
      <c r="E55" s="344" t="s">
        <v>9</v>
      </c>
      <c r="F55" s="346">
        <v>120</v>
      </c>
      <c r="G55" s="174"/>
      <c r="H55" s="392">
        <f t="shared" si="35"/>
        <v>0</v>
      </c>
      <c r="I55" s="174"/>
      <c r="J55" s="392">
        <f t="shared" si="37"/>
        <v>0</v>
      </c>
      <c r="K55" s="174"/>
      <c r="L55" s="392">
        <f t="shared" si="38"/>
        <v>0</v>
      </c>
      <c r="M55" s="174"/>
      <c r="N55" s="392">
        <f t="shared" si="36"/>
        <v>0</v>
      </c>
      <c r="O55" s="174"/>
      <c r="P55" s="392">
        <f t="shared" si="0"/>
        <v>0</v>
      </c>
      <c r="Q55" s="174"/>
      <c r="R55" s="392">
        <f t="shared" si="1"/>
        <v>0</v>
      </c>
      <c r="S55" s="174"/>
      <c r="T55" s="392">
        <f t="shared" si="2"/>
        <v>0</v>
      </c>
      <c r="U55" s="174"/>
      <c r="V55" s="392">
        <f t="shared" si="3"/>
        <v>0</v>
      </c>
      <c r="W55" s="174">
        <v>40</v>
      </c>
      <c r="X55" s="393">
        <f t="shared" si="4"/>
        <v>4800</v>
      </c>
      <c r="Y55" s="393">
        <v>18</v>
      </c>
      <c r="Z55" s="393">
        <f t="shared" si="5"/>
        <v>2160</v>
      </c>
      <c r="AA55" s="393">
        <v>18</v>
      </c>
      <c r="AB55" s="393">
        <f t="shared" si="6"/>
        <v>2160</v>
      </c>
      <c r="AC55" s="393">
        <v>18</v>
      </c>
      <c r="AD55" s="393">
        <f t="shared" si="7"/>
        <v>2160</v>
      </c>
      <c r="AE55" s="393">
        <v>45</v>
      </c>
      <c r="AF55" s="393">
        <f t="shared" si="8"/>
        <v>5400</v>
      </c>
      <c r="AG55" s="393">
        <v>20</v>
      </c>
      <c r="AH55" s="393">
        <f t="shared" si="34"/>
        <v>2400</v>
      </c>
      <c r="AI55" s="393">
        <v>20</v>
      </c>
      <c r="AJ55" s="393">
        <f t="shared" si="10"/>
        <v>2400</v>
      </c>
      <c r="AK55" s="393">
        <v>20</v>
      </c>
      <c r="AL55" s="393">
        <f t="shared" si="11"/>
        <v>2400</v>
      </c>
      <c r="AM55" s="393">
        <v>20</v>
      </c>
      <c r="AN55" s="393">
        <f t="shared" si="12"/>
        <v>2400</v>
      </c>
      <c r="AO55" s="393"/>
      <c r="AP55" s="393">
        <f t="shared" si="18"/>
        <v>0</v>
      </c>
      <c r="AQ55" s="393">
        <v>20</v>
      </c>
      <c r="AR55" s="393">
        <f t="shared" si="19"/>
        <v>2400</v>
      </c>
      <c r="AS55" s="393">
        <v>8</v>
      </c>
      <c r="AT55" s="393">
        <f t="shared" si="20"/>
        <v>960</v>
      </c>
      <c r="AU55" s="393">
        <v>15</v>
      </c>
      <c r="AV55" s="393">
        <f t="shared" si="21"/>
        <v>1800</v>
      </c>
      <c r="AW55" s="393">
        <v>17</v>
      </c>
      <c r="AX55" s="393">
        <f t="shared" si="22"/>
        <v>2040</v>
      </c>
      <c r="AY55" s="667">
        <f>18*0</f>
        <v>0</v>
      </c>
      <c r="AZ55" s="393">
        <f t="shared" si="23"/>
        <v>0</v>
      </c>
      <c r="BA55" s="393">
        <v>30</v>
      </c>
      <c r="BB55" s="393">
        <f t="shared" si="24"/>
        <v>3600</v>
      </c>
      <c r="BC55" s="393">
        <v>9</v>
      </c>
      <c r="BD55" s="393">
        <f t="shared" si="25"/>
        <v>1080</v>
      </c>
      <c r="BE55" s="393">
        <v>45</v>
      </c>
      <c r="BF55" s="393">
        <f t="shared" si="26"/>
        <v>5400</v>
      </c>
      <c r="BG55" s="393">
        <v>15</v>
      </c>
      <c r="BH55" s="393">
        <f t="shared" si="27"/>
        <v>1800</v>
      </c>
      <c r="BI55" s="393">
        <v>16</v>
      </c>
      <c r="BJ55" s="393">
        <f t="shared" si="28"/>
        <v>1920</v>
      </c>
      <c r="BK55" s="393">
        <v>240</v>
      </c>
      <c r="BL55" s="393">
        <f t="shared" si="29"/>
        <v>28800</v>
      </c>
      <c r="BM55" s="667">
        <f>45*0+30</f>
        <v>30</v>
      </c>
      <c r="BN55" s="393">
        <f t="shared" si="30"/>
        <v>3600</v>
      </c>
      <c r="BO55" s="667">
        <f>45*0+30</f>
        <v>30</v>
      </c>
      <c r="BP55" s="393">
        <f t="shared" si="31"/>
        <v>3600</v>
      </c>
      <c r="BQ55" s="174">
        <f>40*0</f>
        <v>0</v>
      </c>
      <c r="BR55" s="174">
        <f t="shared" si="13"/>
        <v>0</v>
      </c>
      <c r="BS55" s="397">
        <f t="shared" si="32"/>
        <v>694</v>
      </c>
      <c r="BT55" s="397">
        <f t="shared" si="33"/>
        <v>83280</v>
      </c>
      <c r="BX55" s="371"/>
    </row>
    <row r="56" spans="1:72" ht="18" customHeight="1">
      <c r="A56" s="86">
        <v>45</v>
      </c>
      <c r="B56" s="763" t="s">
        <v>180</v>
      </c>
      <c r="C56" s="766"/>
      <c r="D56" s="767"/>
      <c r="E56" s="344" t="s">
        <v>9</v>
      </c>
      <c r="F56" s="346">
        <v>150</v>
      </c>
      <c r="G56" s="175"/>
      <c r="H56" s="392">
        <f t="shared" si="35"/>
        <v>0</v>
      </c>
      <c r="I56" s="175"/>
      <c r="J56" s="392">
        <f t="shared" si="37"/>
        <v>0</v>
      </c>
      <c r="K56" s="175"/>
      <c r="L56" s="392">
        <f t="shared" si="38"/>
        <v>0</v>
      </c>
      <c r="M56" s="175"/>
      <c r="N56" s="392">
        <f t="shared" si="36"/>
        <v>0</v>
      </c>
      <c r="O56" s="175"/>
      <c r="P56" s="392">
        <f t="shared" si="0"/>
        <v>0</v>
      </c>
      <c r="Q56" s="175"/>
      <c r="R56" s="392">
        <f t="shared" si="1"/>
        <v>0</v>
      </c>
      <c r="S56" s="175"/>
      <c r="T56" s="392">
        <f t="shared" si="2"/>
        <v>0</v>
      </c>
      <c r="U56" s="175"/>
      <c r="V56" s="392">
        <f t="shared" si="3"/>
        <v>0</v>
      </c>
      <c r="W56" s="175"/>
      <c r="X56" s="393">
        <f t="shared" si="4"/>
        <v>0</v>
      </c>
      <c r="Y56" s="393"/>
      <c r="Z56" s="393">
        <f t="shared" si="5"/>
        <v>0</v>
      </c>
      <c r="AA56" s="393"/>
      <c r="AB56" s="393">
        <f t="shared" si="6"/>
        <v>0</v>
      </c>
      <c r="AC56" s="393"/>
      <c r="AD56" s="393">
        <f t="shared" si="7"/>
        <v>0</v>
      </c>
      <c r="AE56" s="393"/>
      <c r="AF56" s="393">
        <f t="shared" si="8"/>
        <v>0</v>
      </c>
      <c r="AG56" s="393"/>
      <c r="AH56" s="393">
        <f t="shared" si="34"/>
        <v>0</v>
      </c>
      <c r="AI56" s="393"/>
      <c r="AJ56" s="393">
        <f t="shared" si="10"/>
        <v>0</v>
      </c>
      <c r="AK56" s="393"/>
      <c r="AL56" s="393">
        <f t="shared" si="11"/>
        <v>0</v>
      </c>
      <c r="AM56" s="393"/>
      <c r="AN56" s="393">
        <f t="shared" si="12"/>
        <v>0</v>
      </c>
      <c r="AO56" s="393"/>
      <c r="AP56" s="393">
        <f t="shared" si="18"/>
        <v>0</v>
      </c>
      <c r="AQ56" s="393"/>
      <c r="AR56" s="393">
        <f t="shared" si="19"/>
        <v>0</v>
      </c>
      <c r="AS56" s="393"/>
      <c r="AT56" s="393">
        <f t="shared" si="20"/>
        <v>0</v>
      </c>
      <c r="AU56" s="393"/>
      <c r="AV56" s="393">
        <f t="shared" si="21"/>
        <v>0</v>
      </c>
      <c r="AW56" s="393"/>
      <c r="AX56" s="393">
        <f t="shared" si="22"/>
        <v>0</v>
      </c>
      <c r="AY56" s="393"/>
      <c r="AZ56" s="393">
        <f t="shared" si="23"/>
        <v>0</v>
      </c>
      <c r="BA56" s="393"/>
      <c r="BB56" s="393">
        <f t="shared" si="24"/>
        <v>0</v>
      </c>
      <c r="BC56" s="393">
        <v>225</v>
      </c>
      <c r="BD56" s="393">
        <f t="shared" si="25"/>
        <v>33750</v>
      </c>
      <c r="BE56" s="393"/>
      <c r="BF56" s="393">
        <f t="shared" si="26"/>
        <v>0</v>
      </c>
      <c r="BG56" s="393"/>
      <c r="BH56" s="393">
        <f t="shared" si="27"/>
        <v>0</v>
      </c>
      <c r="BI56" s="393"/>
      <c r="BJ56" s="393">
        <f t="shared" si="28"/>
        <v>0</v>
      </c>
      <c r="BK56" s="393"/>
      <c r="BL56" s="393">
        <f t="shared" si="29"/>
        <v>0</v>
      </c>
      <c r="BM56" s="393"/>
      <c r="BN56" s="393">
        <f t="shared" si="30"/>
        <v>0</v>
      </c>
      <c r="BO56" s="393"/>
      <c r="BP56" s="393">
        <f t="shared" si="31"/>
        <v>0</v>
      </c>
      <c r="BQ56" s="174"/>
      <c r="BR56" s="174">
        <f t="shared" si="13"/>
        <v>0</v>
      </c>
      <c r="BS56" s="397">
        <f t="shared" si="32"/>
        <v>225</v>
      </c>
      <c r="BT56" s="397">
        <f t="shared" si="33"/>
        <v>33750</v>
      </c>
    </row>
    <row r="57" spans="1:77" ht="18" customHeight="1">
      <c r="A57" s="86">
        <v>46</v>
      </c>
      <c r="B57" s="815" t="s">
        <v>160</v>
      </c>
      <c r="C57" s="816"/>
      <c r="D57" s="817"/>
      <c r="E57" s="311"/>
      <c r="F57" s="403"/>
      <c r="G57" s="433"/>
      <c r="H57" s="434">
        <f>SUM(H12:H56)</f>
        <v>0</v>
      </c>
      <c r="I57" s="433"/>
      <c r="J57" s="434">
        <f>SUM(J12:J56)</f>
        <v>0</v>
      </c>
      <c r="K57" s="433"/>
      <c r="L57" s="434">
        <f>SUM(L12:L56)</f>
        <v>0</v>
      </c>
      <c r="M57" s="433"/>
      <c r="N57" s="434">
        <f>SUM(N12:N56)</f>
        <v>0</v>
      </c>
      <c r="O57" s="433"/>
      <c r="P57" s="434">
        <f>SUM(P12:P56)</f>
        <v>0</v>
      </c>
      <c r="Q57" s="433"/>
      <c r="R57" s="434">
        <f>SUM(R12:R56)</f>
        <v>0</v>
      </c>
      <c r="S57" s="433"/>
      <c r="T57" s="434">
        <f>SUM(T12:T56)</f>
        <v>0</v>
      </c>
      <c r="U57" s="433"/>
      <c r="V57" s="434">
        <f>SUM(V12:V56)</f>
        <v>0</v>
      </c>
      <c r="W57" s="433"/>
      <c r="X57" s="434">
        <f>SUM(X12:X56)</f>
        <v>42600</v>
      </c>
      <c r="Y57" s="435"/>
      <c r="Z57" s="434">
        <f>SUM(Z12:Z56)</f>
        <v>19680</v>
      </c>
      <c r="AA57" s="435"/>
      <c r="AB57" s="440">
        <f>SUM(AB12:AB56)</f>
        <v>19680</v>
      </c>
      <c r="AC57" s="435"/>
      <c r="AD57" s="440">
        <f>SUM(AD12:AD56)</f>
        <v>19680</v>
      </c>
      <c r="AE57" s="435"/>
      <c r="AF57" s="440">
        <f>SUM(AF12:AF56)</f>
        <v>66820</v>
      </c>
      <c r="AG57" s="435"/>
      <c r="AH57" s="440">
        <f>SUM(AH12:AH56)</f>
        <v>25760</v>
      </c>
      <c r="AI57" s="435"/>
      <c r="AJ57" s="440">
        <f>SUM(AJ12:AJ56)</f>
        <v>25760</v>
      </c>
      <c r="AK57" s="440"/>
      <c r="AL57" s="440">
        <f>SUM(AL12:AL56)</f>
        <v>25760</v>
      </c>
      <c r="AM57" s="440"/>
      <c r="AN57" s="440">
        <f>SUM(AN12:AN56)</f>
        <v>25760</v>
      </c>
      <c r="AO57" s="440"/>
      <c r="AP57" s="440">
        <f>SUM(AP12:AP56)</f>
        <v>20880</v>
      </c>
      <c r="AQ57" s="440"/>
      <c r="AR57" s="440">
        <f>SUM(AR12:AR56)</f>
        <v>25760</v>
      </c>
      <c r="AS57" s="440"/>
      <c r="AT57" s="440">
        <f>SUM(AT12:AT56)</f>
        <v>8720</v>
      </c>
      <c r="AU57" s="440"/>
      <c r="AV57" s="440">
        <f>SUM(AV12:AV56)</f>
        <v>16400</v>
      </c>
      <c r="AW57" s="440"/>
      <c r="AX57" s="440">
        <f>SUM(AX12:AX56)</f>
        <v>7585</v>
      </c>
      <c r="AY57" s="440"/>
      <c r="AZ57" s="440">
        <f>SUM(AZ12:AZ56)</f>
        <v>0</v>
      </c>
      <c r="BA57" s="440"/>
      <c r="BB57" s="440">
        <f>SUM(BB12:BB56)</f>
        <v>49680</v>
      </c>
      <c r="BC57" s="440"/>
      <c r="BD57" s="440">
        <f>SUM(BD12:BD56)</f>
        <v>100280</v>
      </c>
      <c r="BE57" s="440"/>
      <c r="BF57" s="440">
        <f>SUM(BF12:BF56)</f>
        <v>48420</v>
      </c>
      <c r="BG57" s="440"/>
      <c r="BH57" s="440">
        <f>SUM(BH12:BH56)</f>
        <v>21000</v>
      </c>
      <c r="BI57" s="440"/>
      <c r="BJ57" s="440">
        <f>SUM(BJ12:BJ56)</f>
        <v>17920</v>
      </c>
      <c r="BK57" s="440"/>
      <c r="BL57" s="440">
        <f>SUM(BL12:BL56)</f>
        <v>47890</v>
      </c>
      <c r="BM57" s="440"/>
      <c r="BN57" s="440">
        <f>SUM(BN12:BN56)</f>
        <v>56640</v>
      </c>
      <c r="BO57" s="440"/>
      <c r="BP57" s="440">
        <f>SUM(BP12:BP56)</f>
        <v>56640</v>
      </c>
      <c r="BQ57" s="433"/>
      <c r="BR57" s="434">
        <f>SUM(BR12:BR56)</f>
        <v>0</v>
      </c>
      <c r="BS57" s="440">
        <f>G57+I57+K57+M57+O57+Q57+S57+U57+W57+Y57+AA57+AC57+AE57+AG57+AI57+AK57+AM57+AO57+AQ57+AS57+AU57+AW57+AY57+BA57+BC57+BE57+BG57+BI57+BK57+BM57+BO57+BQ57</f>
        <v>0</v>
      </c>
      <c r="BT57" s="633">
        <f>X57+Z57+AB57+AD57+AF57+AH57+AJ57+AL57+AN57+AP57+AR57+AT57+AV57+AX57+AZ57+BB57+BD57+BF57+BH57+BJ57+BL57+BN57+BP57+BR57</f>
        <v>749315</v>
      </c>
      <c r="BY57" s="372"/>
    </row>
    <row r="58" spans="1:72" ht="18" customHeight="1" thickBot="1">
      <c r="A58" s="86">
        <v>47</v>
      </c>
      <c r="B58" s="782" t="s">
        <v>240</v>
      </c>
      <c r="C58" s="783"/>
      <c r="D58" s="784"/>
      <c r="E58" s="315"/>
      <c r="F58" s="353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518"/>
      <c r="Y58" s="437"/>
      <c r="Z58" s="517"/>
      <c r="AA58" s="437"/>
      <c r="AB58" s="517"/>
      <c r="AC58" s="437"/>
      <c r="AD58" s="517"/>
      <c r="AE58" s="437"/>
      <c r="AF58" s="517"/>
      <c r="AG58" s="437"/>
      <c r="AH58" s="517"/>
      <c r="AI58" s="437"/>
      <c r="AJ58" s="517"/>
      <c r="AK58" s="506"/>
      <c r="AL58" s="517"/>
      <c r="AM58" s="506"/>
      <c r="AN58" s="517"/>
      <c r="AO58" s="506"/>
      <c r="AP58" s="505"/>
      <c r="AQ58" s="506"/>
      <c r="AR58" s="505"/>
      <c r="AS58" s="506"/>
      <c r="AT58" s="506"/>
      <c r="AU58" s="506"/>
      <c r="AV58" s="506"/>
      <c r="AW58" s="506"/>
      <c r="AX58" s="506"/>
      <c r="AY58" s="506"/>
      <c r="AZ58" s="506"/>
      <c r="BA58" s="506"/>
      <c r="BB58" s="506"/>
      <c r="BC58" s="506"/>
      <c r="BD58" s="506"/>
      <c r="BE58" s="506"/>
      <c r="BF58" s="506"/>
      <c r="BG58" s="506"/>
      <c r="BH58" s="506"/>
      <c r="BI58" s="506"/>
      <c r="BJ58" s="506"/>
      <c r="BK58" s="506"/>
      <c r="BL58" s="506"/>
      <c r="BM58" s="506"/>
      <c r="BN58" s="506"/>
      <c r="BO58" s="506"/>
      <c r="BP58" s="506"/>
      <c r="BQ58" s="437"/>
      <c r="BR58" s="518"/>
      <c r="BS58" s="442"/>
      <c r="BT58" s="442">
        <f>H58+J58+L58+N58+P58+R58+T58+V58+X58+Z58+AB58+AD58+AF58+AH58+AJ58+AL58+AN58+AP58+AR58+AT58+AV58+AX58+AZ58+BB58+BD58+BF58+BH58+BJ58+BL58+BN58+BP58+BR58</f>
        <v>0</v>
      </c>
    </row>
    <row r="59" spans="1:72" ht="18" customHeight="1" thickBot="1">
      <c r="A59" s="329">
        <v>48</v>
      </c>
      <c r="B59" s="779" t="s">
        <v>33</v>
      </c>
      <c r="C59" s="780"/>
      <c r="D59" s="827"/>
      <c r="E59" s="512"/>
      <c r="F59" s="513"/>
      <c r="G59" s="514"/>
      <c r="H59" s="645">
        <f>SUM(H57:H58)</f>
        <v>0</v>
      </c>
      <c r="I59" s="514"/>
      <c r="J59" s="645">
        <f>SUM(J57:J58)</f>
        <v>0</v>
      </c>
      <c r="K59" s="515"/>
      <c r="L59" s="645">
        <f>SUM(L57:L58)</f>
        <v>0</v>
      </c>
      <c r="M59" s="514"/>
      <c r="N59" s="645">
        <f>SUM(N57:N58)</f>
        <v>0</v>
      </c>
      <c r="O59" s="514"/>
      <c r="P59" s="645">
        <f>SUM(P57:P58)</f>
        <v>0</v>
      </c>
      <c r="Q59" s="514"/>
      <c r="R59" s="645">
        <f>SUM(R57:R58)</f>
        <v>0</v>
      </c>
      <c r="S59" s="514"/>
      <c r="T59" s="645">
        <f>SUM(T57:T58)</f>
        <v>0</v>
      </c>
      <c r="U59" s="514"/>
      <c r="V59" s="646">
        <f>SUM(V57:V58)</f>
        <v>0</v>
      </c>
      <c r="W59" s="622"/>
      <c r="X59" s="647">
        <f>SUM(X57:X58)</f>
        <v>42600</v>
      </c>
      <c r="Y59" s="622"/>
      <c r="Z59" s="647">
        <f>SUM(Z57:Z58)</f>
        <v>19680</v>
      </c>
      <c r="AA59" s="622"/>
      <c r="AB59" s="647">
        <f>SUM(AB57:AB58)</f>
        <v>19680</v>
      </c>
      <c r="AC59" s="622"/>
      <c r="AD59" s="647">
        <f>SUM(AD57:AD58)</f>
        <v>19680</v>
      </c>
      <c r="AE59" s="622"/>
      <c r="AF59" s="647">
        <f>SUM(AF57:AF58)</f>
        <v>66820</v>
      </c>
      <c r="AG59" s="622"/>
      <c r="AH59" s="647">
        <f>SUM(AH57:AH58)</f>
        <v>25760</v>
      </c>
      <c r="AI59" s="622"/>
      <c r="AJ59" s="647">
        <f>SUM(AJ57:AJ58)</f>
        <v>25760</v>
      </c>
      <c r="AK59" s="622"/>
      <c r="AL59" s="647">
        <f>SUM(AL57:AL58)</f>
        <v>25760</v>
      </c>
      <c r="AM59" s="622"/>
      <c r="AN59" s="647">
        <f>SUM(AN57:AN58)</f>
        <v>25760</v>
      </c>
      <c r="AO59" s="622"/>
      <c r="AP59" s="647">
        <f>SUM(AP57:AP58)</f>
        <v>20880</v>
      </c>
      <c r="AQ59" s="622"/>
      <c r="AR59" s="647">
        <f>SUM(AR57:AR58)</f>
        <v>25760</v>
      </c>
      <c r="AS59" s="622"/>
      <c r="AT59" s="647">
        <f>SUM(AT57:AT58)</f>
        <v>8720</v>
      </c>
      <c r="AU59" s="622"/>
      <c r="AV59" s="647">
        <f>SUM(AV57:AV58)</f>
        <v>16400</v>
      </c>
      <c r="AW59" s="622"/>
      <c r="AX59" s="647">
        <f>SUM(AX57:AX58)</f>
        <v>7585</v>
      </c>
      <c r="AY59" s="622"/>
      <c r="AZ59" s="647">
        <f>SUM(AZ57:AZ58)</f>
        <v>0</v>
      </c>
      <c r="BA59" s="622"/>
      <c r="BB59" s="647">
        <f>SUM(BB57:BB58)</f>
        <v>49680</v>
      </c>
      <c r="BC59" s="622"/>
      <c r="BD59" s="647">
        <f>SUM(BD57:BD58)</f>
        <v>100280</v>
      </c>
      <c r="BE59" s="622"/>
      <c r="BF59" s="647">
        <f>SUM(BF57:BF58)</f>
        <v>48420</v>
      </c>
      <c r="BG59" s="622"/>
      <c r="BH59" s="647">
        <f>SUM(BH57:BH58)</f>
        <v>21000</v>
      </c>
      <c r="BI59" s="622"/>
      <c r="BJ59" s="647">
        <f>SUM(BJ57:BJ58)</f>
        <v>17920</v>
      </c>
      <c r="BK59" s="622"/>
      <c r="BL59" s="647">
        <f>SUM(BL57:BL58)</f>
        <v>47890</v>
      </c>
      <c r="BM59" s="622"/>
      <c r="BN59" s="647">
        <f>SUM(BN57:BN58)</f>
        <v>56640</v>
      </c>
      <c r="BO59" s="622"/>
      <c r="BP59" s="647">
        <f>SUM(BP57:BP58)</f>
        <v>56640</v>
      </c>
      <c r="BQ59" s="622"/>
      <c r="BR59" s="648">
        <f>BR57+BR58</f>
        <v>0</v>
      </c>
      <c r="BS59" s="516">
        <f>BS57+BS58</f>
        <v>0</v>
      </c>
      <c r="BT59" s="516">
        <f>BT57+BT58</f>
        <v>749315</v>
      </c>
    </row>
    <row r="61" spans="2:6" ht="12.75">
      <c r="B61" s="823" t="s">
        <v>231</v>
      </c>
      <c r="C61" s="823"/>
      <c r="D61" s="823"/>
      <c r="E61" s="823"/>
      <c r="F61" s="823"/>
    </row>
    <row r="63" spans="2:6" ht="12.75">
      <c r="B63" s="823" t="s">
        <v>436</v>
      </c>
      <c r="C63" s="823"/>
      <c r="D63" s="823"/>
      <c r="E63" s="823"/>
      <c r="F63" s="823"/>
    </row>
    <row r="64" ht="15.75">
      <c r="AE64" s="372"/>
    </row>
    <row r="66" ht="12.75">
      <c r="BS66" s="397"/>
    </row>
    <row r="67" ht="12.75">
      <c r="S67" s="279"/>
    </row>
  </sheetData>
  <sheetProtection/>
  <mergeCells count="345">
    <mergeCell ref="BM10:BN10"/>
    <mergeCell ref="BO10:BP10"/>
    <mergeCell ref="BE10:BF10"/>
    <mergeCell ref="BG10:BH10"/>
    <mergeCell ref="BI10:BJ10"/>
    <mergeCell ref="BK10:BL10"/>
    <mergeCell ref="BM9:BN9"/>
    <mergeCell ref="BO9:BP9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9:BF9"/>
    <mergeCell ref="BG9:BH9"/>
    <mergeCell ref="BI9:BJ9"/>
    <mergeCell ref="BK9:BL9"/>
    <mergeCell ref="AW9:AX9"/>
    <mergeCell ref="AY9:AZ9"/>
    <mergeCell ref="BA9:BB9"/>
    <mergeCell ref="BC9:BD9"/>
    <mergeCell ref="AQ9:AR9"/>
    <mergeCell ref="AS9:AT9"/>
    <mergeCell ref="B15:D15"/>
    <mergeCell ref="W10:X10"/>
    <mergeCell ref="U9:V9"/>
    <mergeCell ref="M10:N10"/>
    <mergeCell ref="O10:P10"/>
    <mergeCell ref="M9:N9"/>
    <mergeCell ref="Q9:R9"/>
    <mergeCell ref="B12:D12"/>
    <mergeCell ref="B45:D45"/>
    <mergeCell ref="B37:D37"/>
    <mergeCell ref="B28:D28"/>
    <mergeCell ref="B36:D36"/>
    <mergeCell ref="B30:D30"/>
    <mergeCell ref="B35:D35"/>
    <mergeCell ref="B33:D33"/>
    <mergeCell ref="B32:D32"/>
    <mergeCell ref="B29:D29"/>
    <mergeCell ref="BS8:BT8"/>
    <mergeCell ref="A8:F8"/>
    <mergeCell ref="I9:J9"/>
    <mergeCell ref="K9:L9"/>
    <mergeCell ref="E9:E11"/>
    <mergeCell ref="A9:A11"/>
    <mergeCell ref="B9:D11"/>
    <mergeCell ref="G9:H9"/>
    <mergeCell ref="G10:H10"/>
    <mergeCell ref="K10:L10"/>
    <mergeCell ref="B13:D13"/>
    <mergeCell ref="B14:D14"/>
    <mergeCell ref="B16:D16"/>
    <mergeCell ref="B27:D27"/>
    <mergeCell ref="B21:D21"/>
    <mergeCell ref="B23:D23"/>
    <mergeCell ref="B20:D20"/>
    <mergeCell ref="B22:D22"/>
    <mergeCell ref="BS9:BT10"/>
    <mergeCell ref="B31:D31"/>
    <mergeCell ref="W9:X9"/>
    <mergeCell ref="B18:D18"/>
    <mergeCell ref="B19:D19"/>
    <mergeCell ref="B24:D24"/>
    <mergeCell ref="B25:D25"/>
    <mergeCell ref="B26:D26"/>
    <mergeCell ref="S9:T9"/>
    <mergeCell ref="F9:F11"/>
    <mergeCell ref="O9:P9"/>
    <mergeCell ref="B52:D52"/>
    <mergeCell ref="B59:D59"/>
    <mergeCell ref="B53:D53"/>
    <mergeCell ref="B54:D54"/>
    <mergeCell ref="B55:D55"/>
    <mergeCell ref="B56:D56"/>
    <mergeCell ref="B58:D58"/>
    <mergeCell ref="B57:D57"/>
    <mergeCell ref="B47:D47"/>
    <mergeCell ref="Q10:R10"/>
    <mergeCell ref="S10:T10"/>
    <mergeCell ref="U10:V10"/>
    <mergeCell ref="B41:D41"/>
    <mergeCell ref="B38:D38"/>
    <mergeCell ref="B39:D39"/>
    <mergeCell ref="B40:D40"/>
    <mergeCell ref="I10:J10"/>
    <mergeCell ref="B34:D34"/>
    <mergeCell ref="B17:D17"/>
    <mergeCell ref="Y10:Z10"/>
    <mergeCell ref="AA10:AB10"/>
    <mergeCell ref="B51:D51"/>
    <mergeCell ref="B44:D44"/>
    <mergeCell ref="B48:D48"/>
    <mergeCell ref="B49:D49"/>
    <mergeCell ref="B50:D50"/>
    <mergeCell ref="B42:D42"/>
    <mergeCell ref="B43:D43"/>
    <mergeCell ref="B46:D46"/>
    <mergeCell ref="AI9:AJ9"/>
    <mergeCell ref="AI10:AJ10"/>
    <mergeCell ref="AM9:AN9"/>
    <mergeCell ref="BQ9:BR9"/>
    <mergeCell ref="BQ10:BR10"/>
    <mergeCell ref="AM10:AN10"/>
    <mergeCell ref="AK9:AL9"/>
    <mergeCell ref="AK10:AL10"/>
    <mergeCell ref="AU9:AV9"/>
    <mergeCell ref="AO9:AP9"/>
    <mergeCell ref="B61:F61"/>
    <mergeCell ref="B63:F63"/>
    <mergeCell ref="AG9:AH9"/>
    <mergeCell ref="AG10:AH10"/>
    <mergeCell ref="AC9:AD9"/>
    <mergeCell ref="AC10:AD10"/>
    <mergeCell ref="AE9:AF9"/>
    <mergeCell ref="AE10:AF10"/>
    <mergeCell ref="Y9:Z9"/>
    <mergeCell ref="AA9:AB9"/>
    <mergeCell ref="G1:H1"/>
    <mergeCell ref="G2:H2"/>
    <mergeCell ref="G3:H3"/>
    <mergeCell ref="G4:H4"/>
    <mergeCell ref="G5:H5"/>
    <mergeCell ref="G6:H6"/>
    <mergeCell ref="G7:H7"/>
    <mergeCell ref="I1:J1"/>
    <mergeCell ref="I2:J2"/>
    <mergeCell ref="I3:J3"/>
    <mergeCell ref="I4:J4"/>
    <mergeCell ref="I5:J5"/>
    <mergeCell ref="I6:J6"/>
    <mergeCell ref="I7:J7"/>
    <mergeCell ref="K1:L1"/>
    <mergeCell ref="K2:L2"/>
    <mergeCell ref="K3:L3"/>
    <mergeCell ref="K4:L4"/>
    <mergeCell ref="K5:L5"/>
    <mergeCell ref="K6:L6"/>
    <mergeCell ref="K7:L7"/>
    <mergeCell ref="M1:N1"/>
    <mergeCell ref="M2:N2"/>
    <mergeCell ref="M3:N3"/>
    <mergeCell ref="M4:N4"/>
    <mergeCell ref="M5:N5"/>
    <mergeCell ref="M6:N6"/>
    <mergeCell ref="M7:N7"/>
    <mergeCell ref="O1:P1"/>
    <mergeCell ref="O2:P2"/>
    <mergeCell ref="O3:P3"/>
    <mergeCell ref="O4:P4"/>
    <mergeCell ref="O5:P5"/>
    <mergeCell ref="O6:P6"/>
    <mergeCell ref="O7:P7"/>
    <mergeCell ref="Q1:R1"/>
    <mergeCell ref="Q2:R2"/>
    <mergeCell ref="Q3:R3"/>
    <mergeCell ref="Q4:R4"/>
    <mergeCell ref="Q5:R5"/>
    <mergeCell ref="Q6:R6"/>
    <mergeCell ref="Q7:R7"/>
    <mergeCell ref="S1:T1"/>
    <mergeCell ref="S2:T2"/>
    <mergeCell ref="S3:T3"/>
    <mergeCell ref="S4:T4"/>
    <mergeCell ref="S5:T5"/>
    <mergeCell ref="S6:T6"/>
    <mergeCell ref="S7:T7"/>
    <mergeCell ref="U1:V1"/>
    <mergeCell ref="U2:V2"/>
    <mergeCell ref="U3:V3"/>
    <mergeCell ref="U4:V4"/>
    <mergeCell ref="U5:V5"/>
    <mergeCell ref="U6:V6"/>
    <mergeCell ref="U7:V7"/>
    <mergeCell ref="W1:X1"/>
    <mergeCell ref="W2:X2"/>
    <mergeCell ref="W3:X3"/>
    <mergeCell ref="W4:X4"/>
    <mergeCell ref="W5:X5"/>
    <mergeCell ref="W6:X6"/>
    <mergeCell ref="W7:X7"/>
    <mergeCell ref="Y1:Z1"/>
    <mergeCell ref="Y2:Z2"/>
    <mergeCell ref="Y3:Z3"/>
    <mergeCell ref="Y4:Z4"/>
    <mergeCell ref="Y5:Z5"/>
    <mergeCell ref="Y6:Z6"/>
    <mergeCell ref="Y7:Z7"/>
    <mergeCell ref="AA1:AB1"/>
    <mergeCell ref="AA2:AB2"/>
    <mergeCell ref="AA3:AB3"/>
    <mergeCell ref="AA4:AB4"/>
    <mergeCell ref="AA5:AB5"/>
    <mergeCell ref="AA6:AB6"/>
    <mergeCell ref="AA7:AB7"/>
    <mergeCell ref="AC1:AD1"/>
    <mergeCell ref="AC2:AD2"/>
    <mergeCell ref="AC3:AD3"/>
    <mergeCell ref="AC4:AD4"/>
    <mergeCell ref="AC5:AD5"/>
    <mergeCell ref="AC6:AD6"/>
    <mergeCell ref="AC7:AD7"/>
    <mergeCell ref="AE1:AF1"/>
    <mergeCell ref="AE2:AF2"/>
    <mergeCell ref="AE3:AF3"/>
    <mergeCell ref="AE4:AF4"/>
    <mergeCell ref="AE5:AF5"/>
    <mergeCell ref="AE6:AF6"/>
    <mergeCell ref="AE7:AF7"/>
    <mergeCell ref="AG1:AH1"/>
    <mergeCell ref="AG2:AH2"/>
    <mergeCell ref="AG3:AH3"/>
    <mergeCell ref="AG4:AH4"/>
    <mergeCell ref="AG5:AH5"/>
    <mergeCell ref="AG6:AH6"/>
    <mergeCell ref="AG7:AH7"/>
    <mergeCell ref="AI1:AJ1"/>
    <mergeCell ref="AI2:AJ2"/>
    <mergeCell ref="AI3:AJ3"/>
    <mergeCell ref="AI4:AJ4"/>
    <mergeCell ref="AI5:AJ5"/>
    <mergeCell ref="AI6:AJ6"/>
    <mergeCell ref="AI7:AJ7"/>
    <mergeCell ref="AK1:AL1"/>
    <mergeCell ref="AK2:AL2"/>
    <mergeCell ref="AK3:AL3"/>
    <mergeCell ref="AK4:AL4"/>
    <mergeCell ref="AK5:AL5"/>
    <mergeCell ref="AK6:AL6"/>
    <mergeCell ref="AK7:AL7"/>
    <mergeCell ref="AM1:AN1"/>
    <mergeCell ref="AM2:AN2"/>
    <mergeCell ref="AM3:AN3"/>
    <mergeCell ref="AM4:AN4"/>
    <mergeCell ref="AM5:AN5"/>
    <mergeCell ref="AM6:AN6"/>
    <mergeCell ref="AM7:AN7"/>
    <mergeCell ref="AO1:AP1"/>
    <mergeCell ref="AO2:AP2"/>
    <mergeCell ref="AO3:AP3"/>
    <mergeCell ref="AO4:AP4"/>
    <mergeCell ref="AO5:AP5"/>
    <mergeCell ref="AO6:AP6"/>
    <mergeCell ref="AO7:AP7"/>
    <mergeCell ref="AQ1:AR1"/>
    <mergeCell ref="AQ2:AR2"/>
    <mergeCell ref="AQ3:AR3"/>
    <mergeCell ref="AQ4:AR4"/>
    <mergeCell ref="AQ5:AR5"/>
    <mergeCell ref="AQ6:AR6"/>
    <mergeCell ref="AQ7:AR7"/>
    <mergeCell ref="AS1:AT1"/>
    <mergeCell ref="AS2:AT2"/>
    <mergeCell ref="AS3:AT3"/>
    <mergeCell ref="AS4:AT4"/>
    <mergeCell ref="AS5:AT5"/>
    <mergeCell ref="AS6:AT6"/>
    <mergeCell ref="AS7:AT7"/>
    <mergeCell ref="AU1:AV1"/>
    <mergeCell ref="AU2:AV2"/>
    <mergeCell ref="AU3:AV3"/>
    <mergeCell ref="AU4:AV4"/>
    <mergeCell ref="AU5:AV5"/>
    <mergeCell ref="AU6:AV6"/>
    <mergeCell ref="AU7:AV7"/>
    <mergeCell ref="AW1:AX1"/>
    <mergeCell ref="AW2:AX2"/>
    <mergeCell ref="AW3:AX3"/>
    <mergeCell ref="AW4:AX4"/>
    <mergeCell ref="AW5:AX5"/>
    <mergeCell ref="AW6:AX6"/>
    <mergeCell ref="AW7:AX7"/>
    <mergeCell ref="AY1:AZ1"/>
    <mergeCell ref="AY2:AZ2"/>
    <mergeCell ref="AY3:AZ3"/>
    <mergeCell ref="AY4:AZ4"/>
    <mergeCell ref="AY5:AZ5"/>
    <mergeCell ref="AY6:AZ6"/>
    <mergeCell ref="AY7:AZ7"/>
    <mergeCell ref="BA1:BB1"/>
    <mergeCell ref="BA2:BB2"/>
    <mergeCell ref="BA3:BB3"/>
    <mergeCell ref="BA4:BB4"/>
    <mergeCell ref="BA5:BB5"/>
    <mergeCell ref="BA6:BB6"/>
    <mergeCell ref="BA7:BB7"/>
    <mergeCell ref="BC1:BD1"/>
    <mergeCell ref="BC2:BD2"/>
    <mergeCell ref="BC3:BD3"/>
    <mergeCell ref="BC4:BD4"/>
    <mergeCell ref="BC5:BD5"/>
    <mergeCell ref="BC6:BD6"/>
    <mergeCell ref="BC7:BD7"/>
    <mergeCell ref="BE1:BF1"/>
    <mergeCell ref="BE2:BF2"/>
    <mergeCell ref="BE3:BF3"/>
    <mergeCell ref="BE4:BF4"/>
    <mergeCell ref="BE5:BF5"/>
    <mergeCell ref="BE6:BF6"/>
    <mergeCell ref="BE7:BF7"/>
    <mergeCell ref="BG1:BH1"/>
    <mergeCell ref="BG2:BH2"/>
    <mergeCell ref="BG3:BH3"/>
    <mergeCell ref="BG4:BH4"/>
    <mergeCell ref="BG5:BH5"/>
    <mergeCell ref="BG6:BH6"/>
    <mergeCell ref="BG7:BH7"/>
    <mergeCell ref="BI1:BJ1"/>
    <mergeCell ref="BI2:BJ2"/>
    <mergeCell ref="BI3:BJ3"/>
    <mergeCell ref="BI4:BJ4"/>
    <mergeCell ref="BI5:BJ5"/>
    <mergeCell ref="BI6:BJ6"/>
    <mergeCell ref="BI7:BJ7"/>
    <mergeCell ref="BK1:BL1"/>
    <mergeCell ref="BK2:BL2"/>
    <mergeCell ref="BK3:BL3"/>
    <mergeCell ref="BK4:BL4"/>
    <mergeCell ref="BK5:BL5"/>
    <mergeCell ref="BK6:BL6"/>
    <mergeCell ref="BK7:BL7"/>
    <mergeCell ref="BM1:BN1"/>
    <mergeCell ref="BM2:BN2"/>
    <mergeCell ref="BM3:BN3"/>
    <mergeCell ref="BM4:BN4"/>
    <mergeCell ref="BM5:BN5"/>
    <mergeCell ref="BM6:BN6"/>
    <mergeCell ref="BM7:BN7"/>
    <mergeCell ref="BO1:BP1"/>
    <mergeCell ref="BO2:BP2"/>
    <mergeCell ref="BO3:BP3"/>
    <mergeCell ref="BO4:BP4"/>
    <mergeCell ref="BO5:BP5"/>
    <mergeCell ref="BO6:BP6"/>
    <mergeCell ref="BO7:BP7"/>
    <mergeCell ref="BQ1:BR1"/>
    <mergeCell ref="BQ2:BR2"/>
    <mergeCell ref="BQ3:BR3"/>
    <mergeCell ref="BQ4:BR4"/>
    <mergeCell ref="BQ5:BR5"/>
    <mergeCell ref="BQ6:BR6"/>
    <mergeCell ref="BQ7:BR7"/>
  </mergeCells>
  <printOptions/>
  <pageMargins left="1.41" right="0" top="0.2" bottom="0.1968503937007874" header="0.2" footer="0.2"/>
  <pageSetup horizontalDpi="600" verticalDpi="600" orientation="landscape" paperSize="9" scale="52" r:id="rId1"/>
  <rowBreaks count="1" manualBreakCount="1">
    <brk id="65" max="76" man="1"/>
  </rowBreaks>
  <colBreaks count="3" manualBreakCount="3">
    <brk id="40" max="70" man="1"/>
    <brk id="58" max="70" man="1"/>
    <brk id="72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SheetLayoutView="100" zoomScalePageLayoutView="0" workbookViewId="0" topLeftCell="A25">
      <selection activeCell="B28" sqref="B28:D28"/>
    </sheetView>
  </sheetViews>
  <sheetFormatPr defaultColWidth="9.00390625" defaultRowHeight="12.75"/>
  <cols>
    <col min="1" max="1" width="5.25390625" style="0" customWidth="1"/>
    <col min="2" max="2" width="15.75390625" style="0" customWidth="1"/>
    <col min="3" max="3" width="14.875" style="0" customWidth="1"/>
    <col min="4" max="4" width="15.875" style="0" customWidth="1"/>
    <col min="5" max="5" width="5.125" style="0" customWidth="1"/>
    <col min="6" max="6" width="7.875" style="0" customWidth="1"/>
    <col min="7" max="7" width="5.125" style="0" customWidth="1"/>
    <col min="8" max="8" width="7.00390625" style="0" customWidth="1"/>
    <col min="9" max="9" width="5.625" style="0" customWidth="1"/>
    <col min="10" max="10" width="8.00390625" style="0" customWidth="1"/>
    <col min="11" max="11" width="6.00390625" style="0" customWidth="1"/>
    <col min="12" max="12" width="6.875" style="0" customWidth="1"/>
    <col min="13" max="13" width="6.00390625" style="0" customWidth="1"/>
    <col min="14" max="14" width="8.00390625" style="0" customWidth="1"/>
  </cols>
  <sheetData>
    <row r="1" spans="1:6" ht="13.5" thickBot="1">
      <c r="A1" s="834" t="s">
        <v>245</v>
      </c>
      <c r="B1" s="835"/>
      <c r="C1" s="835"/>
      <c r="D1" s="835"/>
      <c r="E1" s="835"/>
      <c r="F1" s="835"/>
    </row>
    <row r="2" spans="1:14" ht="12.75" customHeight="1">
      <c r="A2" s="836" t="s">
        <v>0</v>
      </c>
      <c r="B2" s="845" t="s">
        <v>1</v>
      </c>
      <c r="C2" s="846"/>
      <c r="D2" s="846"/>
      <c r="E2" s="851" t="s">
        <v>2</v>
      </c>
      <c r="F2" s="854" t="s">
        <v>34</v>
      </c>
      <c r="G2" s="844" t="s">
        <v>135</v>
      </c>
      <c r="H2" s="844"/>
      <c r="I2" s="839" t="s">
        <v>216</v>
      </c>
      <c r="J2" s="776"/>
      <c r="K2" s="862" t="s">
        <v>137</v>
      </c>
      <c r="L2" s="844"/>
      <c r="M2" s="849" t="s">
        <v>65</v>
      </c>
      <c r="N2" s="850"/>
    </row>
    <row r="3" spans="1:14" ht="12.75" customHeight="1">
      <c r="A3" s="837"/>
      <c r="B3" s="800"/>
      <c r="C3" s="801"/>
      <c r="D3" s="801"/>
      <c r="E3" s="852"/>
      <c r="F3" s="855"/>
      <c r="G3" s="840" t="s">
        <v>136</v>
      </c>
      <c r="H3" s="842" t="s">
        <v>148</v>
      </c>
      <c r="I3" s="840" t="s">
        <v>136</v>
      </c>
      <c r="J3" s="858" t="s">
        <v>148</v>
      </c>
      <c r="K3" s="860" t="s">
        <v>136</v>
      </c>
      <c r="L3" s="842" t="s">
        <v>148</v>
      </c>
      <c r="M3" s="840" t="s">
        <v>136</v>
      </c>
      <c r="N3" s="858" t="s">
        <v>148</v>
      </c>
    </row>
    <row r="4" spans="1:14" ht="12.75" customHeight="1" thickBot="1">
      <c r="A4" s="838"/>
      <c r="B4" s="847"/>
      <c r="C4" s="848"/>
      <c r="D4" s="848"/>
      <c r="E4" s="853"/>
      <c r="F4" s="856"/>
      <c r="G4" s="841"/>
      <c r="H4" s="843"/>
      <c r="I4" s="841"/>
      <c r="J4" s="863"/>
      <c r="K4" s="861"/>
      <c r="L4" s="843"/>
      <c r="M4" s="857"/>
      <c r="N4" s="859"/>
    </row>
    <row r="5" spans="1:14" ht="15.75">
      <c r="A5" s="86">
        <v>1</v>
      </c>
      <c r="B5" s="808" t="s">
        <v>84</v>
      </c>
      <c r="C5" s="808"/>
      <c r="D5" s="808"/>
      <c r="E5" s="344" t="s">
        <v>17</v>
      </c>
      <c r="F5" s="345">
        <v>5000</v>
      </c>
      <c r="G5" s="191">
        <f>'Эл.ДУ-1'!S5</f>
        <v>0</v>
      </c>
      <c r="H5" s="159">
        <f>'Эл.ДУ-1'!T5</f>
        <v>0</v>
      </c>
      <c r="I5" s="443">
        <f>'Эл. ДУ-2'!U12</f>
        <v>5</v>
      </c>
      <c r="J5" s="444">
        <f>'Эл. ДУ-2'!V12</f>
        <v>25000</v>
      </c>
      <c r="K5" s="158">
        <f>'Эл. ДУ-3'!BS12</f>
        <v>0</v>
      </c>
      <c r="L5" s="448">
        <f>'Эл. ДУ-3'!BT12</f>
        <v>0</v>
      </c>
      <c r="M5" s="477">
        <f>G5+I5+K5</f>
        <v>5</v>
      </c>
      <c r="N5" s="478">
        <f>H5+J5+L5</f>
        <v>25000</v>
      </c>
    </row>
    <row r="6" spans="1:14" ht="15.75">
      <c r="A6" s="86">
        <v>2</v>
      </c>
      <c r="B6" s="763" t="s">
        <v>276</v>
      </c>
      <c r="C6" s="764"/>
      <c r="D6" s="765"/>
      <c r="E6" s="344" t="s">
        <v>17</v>
      </c>
      <c r="F6" s="346">
        <v>5500</v>
      </c>
      <c r="G6" s="191">
        <f>'Эл.ДУ-1'!S6</f>
        <v>0</v>
      </c>
      <c r="H6" s="159">
        <f>'Эл.ДУ-1'!T6</f>
        <v>0</v>
      </c>
      <c r="I6" s="443">
        <f>'Эл. ДУ-2'!U13</f>
        <v>0</v>
      </c>
      <c r="J6" s="444">
        <f>'Эл. ДУ-2'!V13</f>
        <v>0</v>
      </c>
      <c r="K6" s="158">
        <f>'Эл. ДУ-3'!BS13</f>
        <v>0</v>
      </c>
      <c r="L6" s="448">
        <f>'Эл. ДУ-3'!BT13</f>
        <v>0</v>
      </c>
      <c r="M6" s="477">
        <f aca="true" t="shared" si="0" ref="M6:M49">G6+I6+K6</f>
        <v>0</v>
      </c>
      <c r="N6" s="478">
        <f aca="true" t="shared" si="1" ref="N6:N49">H6+J6+L6</f>
        <v>0</v>
      </c>
    </row>
    <row r="7" spans="1:14" ht="15.75">
      <c r="A7" s="86">
        <v>3</v>
      </c>
      <c r="B7" s="763" t="s">
        <v>190</v>
      </c>
      <c r="C7" s="764"/>
      <c r="D7" s="765"/>
      <c r="E7" s="344" t="s">
        <v>17</v>
      </c>
      <c r="F7" s="346">
        <v>4000</v>
      </c>
      <c r="G7" s="191">
        <f>'Эл.ДУ-1'!S7</f>
        <v>0</v>
      </c>
      <c r="H7" s="159">
        <f>'Эл.ДУ-1'!T7</f>
        <v>0</v>
      </c>
      <c r="I7" s="443">
        <f>'Эл. ДУ-2'!U14</f>
        <v>4</v>
      </c>
      <c r="J7" s="444">
        <f>'Эл. ДУ-2'!V14</f>
        <v>16000</v>
      </c>
      <c r="K7" s="158">
        <f>'Эл. ДУ-3'!BS14</f>
        <v>0</v>
      </c>
      <c r="L7" s="448">
        <f>'Эл. ДУ-3'!BT14</f>
        <v>0</v>
      </c>
      <c r="M7" s="477">
        <f t="shared" si="0"/>
        <v>4</v>
      </c>
      <c r="N7" s="478">
        <f t="shared" si="1"/>
        <v>16000</v>
      </c>
    </row>
    <row r="8" spans="1:14" ht="15.75">
      <c r="A8" s="86">
        <v>4</v>
      </c>
      <c r="B8" s="763" t="s">
        <v>277</v>
      </c>
      <c r="C8" s="766"/>
      <c r="D8" s="767"/>
      <c r="E8" s="344" t="s">
        <v>17</v>
      </c>
      <c r="F8" s="346">
        <v>800</v>
      </c>
      <c r="G8" s="191">
        <f>'Эл.ДУ-1'!S8</f>
        <v>0</v>
      </c>
      <c r="H8" s="159">
        <f>'Эл.ДУ-1'!T8</f>
        <v>0</v>
      </c>
      <c r="I8" s="443">
        <f>'Эл. ДУ-2'!U15</f>
        <v>12</v>
      </c>
      <c r="J8" s="444">
        <f>'Эл. ДУ-2'!V15</f>
        <v>9600</v>
      </c>
      <c r="K8" s="158">
        <f>'Эл. ДУ-3'!BS15</f>
        <v>3</v>
      </c>
      <c r="L8" s="448">
        <f>'Эл. ДУ-3'!BT15</f>
        <v>2400</v>
      </c>
      <c r="M8" s="477">
        <f t="shared" si="0"/>
        <v>15</v>
      </c>
      <c r="N8" s="478">
        <f t="shared" si="1"/>
        <v>12000</v>
      </c>
    </row>
    <row r="9" spans="1:14" ht="15.75">
      <c r="A9" s="86">
        <v>5</v>
      </c>
      <c r="B9" s="763" t="s">
        <v>264</v>
      </c>
      <c r="C9" s="766"/>
      <c r="D9" s="767"/>
      <c r="E9" s="344" t="s">
        <v>17</v>
      </c>
      <c r="F9" s="346">
        <v>5500</v>
      </c>
      <c r="G9" s="191">
        <f>'Эл.ДУ-1'!S9</f>
        <v>0</v>
      </c>
      <c r="H9" s="159">
        <f>'Эл.ДУ-1'!T9</f>
        <v>0</v>
      </c>
      <c r="I9" s="443">
        <f>'Эл. ДУ-2'!U16</f>
        <v>0</v>
      </c>
      <c r="J9" s="444">
        <f>'Эл. ДУ-2'!V16</f>
        <v>0</v>
      </c>
      <c r="K9" s="158">
        <f>'Эл. ДУ-3'!BS16</f>
        <v>1</v>
      </c>
      <c r="L9" s="448">
        <f>'Эл. ДУ-3'!BT16</f>
        <v>5500</v>
      </c>
      <c r="M9" s="477">
        <f t="shared" si="0"/>
        <v>1</v>
      </c>
      <c r="N9" s="478">
        <f t="shared" si="1"/>
        <v>5500</v>
      </c>
    </row>
    <row r="10" spans="1:14" ht="15.75">
      <c r="A10" s="86">
        <v>6</v>
      </c>
      <c r="B10" s="763" t="s">
        <v>278</v>
      </c>
      <c r="C10" s="766"/>
      <c r="D10" s="767"/>
      <c r="E10" s="344" t="s">
        <v>17</v>
      </c>
      <c r="F10" s="346">
        <v>1500</v>
      </c>
      <c r="G10" s="191">
        <f>'Эл.ДУ-1'!S10</f>
        <v>0</v>
      </c>
      <c r="H10" s="159">
        <f>'Эл.ДУ-1'!T10</f>
        <v>0</v>
      </c>
      <c r="I10" s="443">
        <f>'Эл. ДУ-2'!U17</f>
        <v>0</v>
      </c>
      <c r="J10" s="444">
        <f>'Эл. ДУ-2'!V17</f>
        <v>0</v>
      </c>
      <c r="K10" s="158">
        <f>'Эл. ДУ-3'!BS17</f>
        <v>0</v>
      </c>
      <c r="L10" s="448">
        <f>'Эл. ДУ-3'!BT17</f>
        <v>0</v>
      </c>
      <c r="M10" s="477">
        <f t="shared" si="0"/>
        <v>0</v>
      </c>
      <c r="N10" s="478">
        <f t="shared" si="1"/>
        <v>0</v>
      </c>
    </row>
    <row r="11" spans="1:14" ht="15.75">
      <c r="A11" s="86">
        <v>7</v>
      </c>
      <c r="B11" s="763" t="s">
        <v>279</v>
      </c>
      <c r="C11" s="766"/>
      <c r="D11" s="767"/>
      <c r="E11" s="344" t="s">
        <v>17</v>
      </c>
      <c r="F11" s="346">
        <v>21000</v>
      </c>
      <c r="G11" s="191">
        <f>'Эл.ДУ-1'!S11</f>
        <v>0</v>
      </c>
      <c r="H11" s="159">
        <f>'Эл.ДУ-1'!T11</f>
        <v>0</v>
      </c>
      <c r="I11" s="443">
        <f>'Эл. ДУ-2'!U18</f>
        <v>1</v>
      </c>
      <c r="J11" s="444">
        <f>'Эл. ДУ-2'!V18</f>
        <v>21000</v>
      </c>
      <c r="K11" s="158">
        <f>'Эл. ДУ-3'!BS18</f>
        <v>0</v>
      </c>
      <c r="L11" s="448">
        <f>'Эл. ДУ-3'!BT18</f>
        <v>0</v>
      </c>
      <c r="M11" s="477">
        <f t="shared" si="0"/>
        <v>1</v>
      </c>
      <c r="N11" s="478">
        <f t="shared" si="1"/>
        <v>21000</v>
      </c>
    </row>
    <row r="12" spans="1:14" ht="15.75">
      <c r="A12" s="86">
        <v>8</v>
      </c>
      <c r="B12" s="763" t="s">
        <v>176</v>
      </c>
      <c r="C12" s="766"/>
      <c r="D12" s="767"/>
      <c r="E12" s="344" t="s">
        <v>17</v>
      </c>
      <c r="F12" s="346">
        <v>650</v>
      </c>
      <c r="G12" s="191">
        <f>'Эл.ДУ-1'!S12</f>
        <v>0</v>
      </c>
      <c r="H12" s="159">
        <f>'Эл.ДУ-1'!T12</f>
        <v>0</v>
      </c>
      <c r="I12" s="443">
        <f>'Эл. ДУ-2'!U19</f>
        <v>15</v>
      </c>
      <c r="J12" s="444">
        <f>'Эл. ДУ-2'!V19</f>
        <v>9750</v>
      </c>
      <c r="K12" s="158">
        <f>'Эл. ДУ-3'!BS19</f>
        <v>0</v>
      </c>
      <c r="L12" s="448">
        <f>'Эл. ДУ-3'!BT19</f>
        <v>0</v>
      </c>
      <c r="M12" s="477">
        <f t="shared" si="0"/>
        <v>15</v>
      </c>
      <c r="N12" s="478">
        <f t="shared" si="1"/>
        <v>9750</v>
      </c>
    </row>
    <row r="13" spans="1:14" ht="15.75">
      <c r="A13" s="86">
        <v>9</v>
      </c>
      <c r="B13" s="807" t="s">
        <v>163</v>
      </c>
      <c r="C13" s="808"/>
      <c r="D13" s="808"/>
      <c r="E13" s="344" t="s">
        <v>17</v>
      </c>
      <c r="F13" s="346">
        <v>500</v>
      </c>
      <c r="G13" s="191">
        <f>'Эл.ДУ-1'!S13</f>
        <v>0</v>
      </c>
      <c r="H13" s="159">
        <f>'Эл.ДУ-1'!T13</f>
        <v>0</v>
      </c>
      <c r="I13" s="443">
        <f>'Эл. ДУ-2'!U20</f>
        <v>4</v>
      </c>
      <c r="J13" s="444">
        <f>'Эл. ДУ-2'!V20</f>
        <v>2000</v>
      </c>
      <c r="K13" s="158">
        <f>'Эл. ДУ-3'!BS20</f>
        <v>0</v>
      </c>
      <c r="L13" s="448">
        <f>'Эл. ДУ-3'!BT20</f>
        <v>0</v>
      </c>
      <c r="M13" s="477">
        <f t="shared" si="0"/>
        <v>4</v>
      </c>
      <c r="N13" s="478">
        <f t="shared" si="1"/>
        <v>2000</v>
      </c>
    </row>
    <row r="14" spans="1:14" ht="15.75">
      <c r="A14" s="86">
        <v>10</v>
      </c>
      <c r="B14" s="807" t="s">
        <v>165</v>
      </c>
      <c r="C14" s="808"/>
      <c r="D14" s="808"/>
      <c r="E14" s="344" t="s">
        <v>17</v>
      </c>
      <c r="F14" s="346">
        <v>250</v>
      </c>
      <c r="G14" s="191">
        <f>'Эл.ДУ-1'!S14</f>
        <v>0</v>
      </c>
      <c r="H14" s="159">
        <f>'Эл.ДУ-1'!T14</f>
        <v>0</v>
      </c>
      <c r="I14" s="443">
        <f>'Эл. ДУ-2'!U21</f>
        <v>12</v>
      </c>
      <c r="J14" s="444">
        <f>'Эл. ДУ-2'!V21</f>
        <v>3000</v>
      </c>
      <c r="K14" s="158">
        <f>'Эл. ДУ-3'!BS21</f>
        <v>0</v>
      </c>
      <c r="L14" s="448">
        <f>'Эл. ДУ-3'!BT21</f>
        <v>0</v>
      </c>
      <c r="M14" s="477">
        <f t="shared" si="0"/>
        <v>12</v>
      </c>
      <c r="N14" s="478">
        <f t="shared" si="1"/>
        <v>3000</v>
      </c>
    </row>
    <row r="15" spans="1:14" ht="15.75">
      <c r="A15" s="86">
        <v>11</v>
      </c>
      <c r="B15" s="807" t="s">
        <v>164</v>
      </c>
      <c r="C15" s="808"/>
      <c r="D15" s="808"/>
      <c r="E15" s="344" t="s">
        <v>17</v>
      </c>
      <c r="F15" s="346">
        <v>150</v>
      </c>
      <c r="G15" s="191">
        <f>'Эл.ДУ-1'!S15</f>
        <v>0</v>
      </c>
      <c r="H15" s="159">
        <f>'Эл.ДУ-1'!T15</f>
        <v>0</v>
      </c>
      <c r="I15" s="443">
        <f>'Эл. ДУ-2'!U22</f>
        <v>16</v>
      </c>
      <c r="J15" s="444">
        <f>'Эл. ДУ-2'!V22</f>
        <v>2400</v>
      </c>
      <c r="K15" s="158">
        <f>'Эл. ДУ-3'!BS22</f>
        <v>3</v>
      </c>
      <c r="L15" s="448">
        <f>'Эл. ДУ-3'!BT22</f>
        <v>450</v>
      </c>
      <c r="M15" s="477">
        <f t="shared" si="0"/>
        <v>19</v>
      </c>
      <c r="N15" s="478">
        <f t="shared" si="1"/>
        <v>2850</v>
      </c>
    </row>
    <row r="16" spans="1:14" ht="15.75">
      <c r="A16" s="86">
        <v>12</v>
      </c>
      <c r="B16" s="768" t="s">
        <v>111</v>
      </c>
      <c r="C16" s="764"/>
      <c r="D16" s="765"/>
      <c r="E16" s="344" t="s">
        <v>17</v>
      </c>
      <c r="F16" s="346">
        <v>1500</v>
      </c>
      <c r="G16" s="191">
        <f>'Эл.ДУ-1'!S16</f>
        <v>0</v>
      </c>
      <c r="H16" s="159">
        <f>'Эл.ДУ-1'!T16</f>
        <v>0</v>
      </c>
      <c r="I16" s="443">
        <f>'Эл. ДУ-2'!U23</f>
        <v>1</v>
      </c>
      <c r="J16" s="444">
        <f>'Эл. ДУ-2'!V23</f>
        <v>1500</v>
      </c>
      <c r="K16" s="158">
        <f>'Эл. ДУ-3'!BS23</f>
        <v>0</v>
      </c>
      <c r="L16" s="448">
        <f>'Эл. ДУ-3'!BT23</f>
        <v>0</v>
      </c>
      <c r="M16" s="477">
        <f t="shared" si="0"/>
        <v>1</v>
      </c>
      <c r="N16" s="478">
        <f t="shared" si="1"/>
        <v>1500</v>
      </c>
    </row>
    <row r="17" spans="1:14" ht="15.75">
      <c r="A17" s="86">
        <v>13</v>
      </c>
      <c r="B17" s="763" t="s">
        <v>205</v>
      </c>
      <c r="C17" s="764"/>
      <c r="D17" s="765"/>
      <c r="E17" s="344" t="s">
        <v>17</v>
      </c>
      <c r="F17" s="346">
        <v>700</v>
      </c>
      <c r="G17" s="191">
        <f>'Эл.ДУ-1'!S17</f>
        <v>0</v>
      </c>
      <c r="H17" s="159">
        <f>'Эл.ДУ-1'!T17</f>
        <v>0</v>
      </c>
      <c r="I17" s="443">
        <f>'Эл. ДУ-2'!U24</f>
        <v>12</v>
      </c>
      <c r="J17" s="444">
        <f>'Эл. ДУ-2'!V24</f>
        <v>8400</v>
      </c>
      <c r="K17" s="158">
        <f>'Эл. ДУ-3'!BS24</f>
        <v>36</v>
      </c>
      <c r="L17" s="448">
        <f>'Эл. ДУ-3'!BT24</f>
        <v>25200</v>
      </c>
      <c r="M17" s="477">
        <f t="shared" si="0"/>
        <v>48</v>
      </c>
      <c r="N17" s="478">
        <f t="shared" si="1"/>
        <v>33600</v>
      </c>
    </row>
    <row r="18" spans="1:14" ht="15.75">
      <c r="A18" s="86">
        <v>14</v>
      </c>
      <c r="B18" s="768" t="s">
        <v>100</v>
      </c>
      <c r="C18" s="766"/>
      <c r="D18" s="767"/>
      <c r="E18" s="344" t="s">
        <v>17</v>
      </c>
      <c r="F18" s="346">
        <v>80</v>
      </c>
      <c r="G18" s="191">
        <f>'Эл.ДУ-1'!S18</f>
        <v>0</v>
      </c>
      <c r="H18" s="159">
        <f>'Эл.ДУ-1'!T18</f>
        <v>0</v>
      </c>
      <c r="I18" s="443">
        <f>'Эл. ДУ-2'!U25</f>
        <v>16</v>
      </c>
      <c r="J18" s="444">
        <f>'Эл. ДУ-2'!V25</f>
        <v>1280</v>
      </c>
      <c r="K18" s="158">
        <f>'Эл. ДУ-3'!BS25</f>
        <v>36</v>
      </c>
      <c r="L18" s="448">
        <f>'Эл. ДУ-3'!BT25</f>
        <v>2880</v>
      </c>
      <c r="M18" s="477">
        <f t="shared" si="0"/>
        <v>52</v>
      </c>
      <c r="N18" s="478">
        <f t="shared" si="1"/>
        <v>4160</v>
      </c>
    </row>
    <row r="19" spans="1:14" ht="15.75">
      <c r="A19" s="86">
        <v>15</v>
      </c>
      <c r="B19" s="768" t="s">
        <v>101</v>
      </c>
      <c r="C19" s="766"/>
      <c r="D19" s="767"/>
      <c r="E19" s="344" t="s">
        <v>17</v>
      </c>
      <c r="F19" s="346">
        <v>80</v>
      </c>
      <c r="G19" s="191">
        <f>'Эл.ДУ-1'!S19</f>
        <v>0</v>
      </c>
      <c r="H19" s="159">
        <f>'Эл.ДУ-1'!T19</f>
        <v>0</v>
      </c>
      <c r="I19" s="443">
        <f>'Эл. ДУ-2'!U26</f>
        <v>16</v>
      </c>
      <c r="J19" s="444">
        <f>'Эл. ДУ-2'!V26</f>
        <v>1280</v>
      </c>
      <c r="K19" s="158">
        <f>'Эл. ДУ-3'!BS26</f>
        <v>41</v>
      </c>
      <c r="L19" s="448">
        <f>'Эл. ДУ-3'!BT26</f>
        <v>3280</v>
      </c>
      <c r="M19" s="477">
        <f t="shared" si="0"/>
        <v>57</v>
      </c>
      <c r="N19" s="478">
        <f t="shared" si="1"/>
        <v>4560</v>
      </c>
    </row>
    <row r="20" spans="1:14" ht="15.75">
      <c r="A20" s="86">
        <v>16</v>
      </c>
      <c r="B20" s="768" t="s">
        <v>102</v>
      </c>
      <c r="C20" s="764"/>
      <c r="D20" s="765"/>
      <c r="E20" s="344" t="s">
        <v>17</v>
      </c>
      <c r="F20" s="346">
        <v>85</v>
      </c>
      <c r="G20" s="191">
        <f>'Эл.ДУ-1'!S20</f>
        <v>0</v>
      </c>
      <c r="H20" s="159">
        <f>'Эл.ДУ-1'!T20</f>
        <v>0</v>
      </c>
      <c r="I20" s="443">
        <f>'Эл. ДУ-2'!U27</f>
        <v>21</v>
      </c>
      <c r="J20" s="444">
        <f>'Эл. ДУ-2'!V27</f>
        <v>1785</v>
      </c>
      <c r="K20" s="158">
        <f>'Эл. ДУ-3'!BS27</f>
        <v>0</v>
      </c>
      <c r="L20" s="448">
        <f>'Эл. ДУ-3'!BT27</f>
        <v>0</v>
      </c>
      <c r="M20" s="477">
        <f t="shared" si="0"/>
        <v>21</v>
      </c>
      <c r="N20" s="478">
        <f t="shared" si="1"/>
        <v>1785</v>
      </c>
    </row>
    <row r="21" spans="1:14" ht="15.75">
      <c r="A21" s="86">
        <v>17</v>
      </c>
      <c r="B21" s="768" t="s">
        <v>103</v>
      </c>
      <c r="C21" s="764"/>
      <c r="D21" s="765"/>
      <c r="E21" s="344" t="s">
        <v>17</v>
      </c>
      <c r="F21" s="346">
        <v>50</v>
      </c>
      <c r="G21" s="191">
        <f>'Эл.ДУ-1'!S21</f>
        <v>0</v>
      </c>
      <c r="H21" s="159">
        <f>'Эл.ДУ-1'!T21</f>
        <v>0</v>
      </c>
      <c r="I21" s="443">
        <f>'Эл. ДУ-2'!U28</f>
        <v>15</v>
      </c>
      <c r="J21" s="444">
        <f>'Эл. ДУ-2'!V28</f>
        <v>750</v>
      </c>
      <c r="K21" s="158">
        <f>'Эл. ДУ-3'!BS28</f>
        <v>38</v>
      </c>
      <c r="L21" s="448">
        <f>'Эл. ДУ-3'!BT28</f>
        <v>1900</v>
      </c>
      <c r="M21" s="477">
        <f t="shared" si="0"/>
        <v>53</v>
      </c>
      <c r="N21" s="478">
        <f t="shared" si="1"/>
        <v>2650</v>
      </c>
    </row>
    <row r="22" spans="1:14" ht="15.75">
      <c r="A22" s="86">
        <v>18</v>
      </c>
      <c r="B22" s="768" t="s">
        <v>104</v>
      </c>
      <c r="C22" s="764"/>
      <c r="D22" s="765"/>
      <c r="E22" s="344" t="s">
        <v>17</v>
      </c>
      <c r="F22" s="346">
        <v>20</v>
      </c>
      <c r="G22" s="191">
        <f>'Эл.ДУ-1'!S22</f>
        <v>0</v>
      </c>
      <c r="H22" s="159">
        <f>'Эл.ДУ-1'!T22</f>
        <v>0</v>
      </c>
      <c r="I22" s="443">
        <f>'Эл. ДУ-2'!U29</f>
        <v>12</v>
      </c>
      <c r="J22" s="444">
        <f>'Эл. ДУ-2'!V29</f>
        <v>240</v>
      </c>
      <c r="K22" s="158">
        <f>'Эл. ДУ-3'!BS29</f>
        <v>36</v>
      </c>
      <c r="L22" s="448">
        <f>'Эл. ДУ-3'!BT29</f>
        <v>720</v>
      </c>
      <c r="M22" s="477">
        <f t="shared" si="0"/>
        <v>48</v>
      </c>
      <c r="N22" s="478">
        <f t="shared" si="1"/>
        <v>960</v>
      </c>
    </row>
    <row r="23" spans="1:14" ht="15.75">
      <c r="A23" s="86">
        <v>19</v>
      </c>
      <c r="B23" s="763" t="s">
        <v>105</v>
      </c>
      <c r="C23" s="764"/>
      <c r="D23" s="765"/>
      <c r="E23" s="344" t="s">
        <v>17</v>
      </c>
      <c r="F23" s="346">
        <v>95</v>
      </c>
      <c r="G23" s="191">
        <f>'Эл.ДУ-1'!S23</f>
        <v>0</v>
      </c>
      <c r="H23" s="159">
        <f>'Эл.ДУ-1'!T23</f>
        <v>0</v>
      </c>
      <c r="I23" s="443">
        <f>'Эл. ДУ-2'!U30</f>
        <v>6</v>
      </c>
      <c r="J23" s="444">
        <f>'Эл. ДУ-2'!V30</f>
        <v>570</v>
      </c>
      <c r="K23" s="158">
        <f>'Эл. ДУ-3'!BS30</f>
        <v>2</v>
      </c>
      <c r="L23" s="448">
        <f>'Эл. ДУ-3'!BT30</f>
        <v>190</v>
      </c>
      <c r="M23" s="477">
        <f t="shared" si="0"/>
        <v>8</v>
      </c>
      <c r="N23" s="478">
        <f t="shared" si="1"/>
        <v>760</v>
      </c>
    </row>
    <row r="24" spans="1:14" ht="15.75">
      <c r="A24" s="86">
        <v>20</v>
      </c>
      <c r="B24" s="768" t="s">
        <v>107</v>
      </c>
      <c r="C24" s="764"/>
      <c r="D24" s="765"/>
      <c r="E24" s="344" t="s">
        <v>17</v>
      </c>
      <c r="F24" s="346">
        <v>80</v>
      </c>
      <c r="G24" s="191">
        <f>'Эл.ДУ-1'!S24</f>
        <v>0</v>
      </c>
      <c r="H24" s="159">
        <f>'Эл.ДУ-1'!T24</f>
        <v>0</v>
      </c>
      <c r="I24" s="443">
        <f>'Эл. ДУ-2'!U31</f>
        <v>6</v>
      </c>
      <c r="J24" s="444">
        <f>'Эл. ДУ-2'!V31</f>
        <v>480</v>
      </c>
      <c r="K24" s="158">
        <f>'Эл. ДУ-3'!BS31</f>
        <v>33</v>
      </c>
      <c r="L24" s="448">
        <f>'Эл. ДУ-3'!BT31</f>
        <v>2640</v>
      </c>
      <c r="M24" s="477">
        <f t="shared" si="0"/>
        <v>39</v>
      </c>
      <c r="N24" s="478">
        <f t="shared" si="1"/>
        <v>3120</v>
      </c>
    </row>
    <row r="25" spans="1:14" ht="15.75">
      <c r="A25" s="86">
        <v>21</v>
      </c>
      <c r="B25" s="768" t="s">
        <v>108</v>
      </c>
      <c r="C25" s="764"/>
      <c r="D25" s="765"/>
      <c r="E25" s="344" t="s">
        <v>17</v>
      </c>
      <c r="F25" s="346">
        <v>35</v>
      </c>
      <c r="G25" s="191">
        <f>'Эл.ДУ-1'!S25</f>
        <v>0</v>
      </c>
      <c r="H25" s="159">
        <f>'Эл.ДУ-1'!T25</f>
        <v>0</v>
      </c>
      <c r="I25" s="443">
        <f>'Эл. ДУ-2'!U32</f>
        <v>6</v>
      </c>
      <c r="J25" s="444">
        <f>'Эл. ДУ-2'!V32</f>
        <v>210</v>
      </c>
      <c r="K25" s="158">
        <f>'Эл. ДУ-3'!BS32</f>
        <v>0</v>
      </c>
      <c r="L25" s="448">
        <f>'Эл. ДУ-3'!BT32</f>
        <v>0</v>
      </c>
      <c r="M25" s="477">
        <f t="shared" si="0"/>
        <v>6</v>
      </c>
      <c r="N25" s="478">
        <f t="shared" si="1"/>
        <v>210</v>
      </c>
    </row>
    <row r="26" spans="1:14" ht="15.75">
      <c r="A26" s="86">
        <v>22</v>
      </c>
      <c r="B26" s="763" t="s">
        <v>166</v>
      </c>
      <c r="C26" s="766"/>
      <c r="D26" s="767"/>
      <c r="E26" s="344" t="s">
        <v>9</v>
      </c>
      <c r="F26" s="346">
        <v>55</v>
      </c>
      <c r="G26" s="191">
        <f>'Эл.ДУ-1'!S26</f>
        <v>0</v>
      </c>
      <c r="H26" s="159">
        <f>'Эл.ДУ-1'!T26</f>
        <v>0</v>
      </c>
      <c r="I26" s="443">
        <f>'Эл. ДУ-2'!U33</f>
        <v>0</v>
      </c>
      <c r="J26" s="444">
        <f>'Эл. ДУ-2'!V33</f>
        <v>0</v>
      </c>
      <c r="K26" s="158">
        <f>'Эл. ДУ-3'!BS33</f>
        <v>0</v>
      </c>
      <c r="L26" s="448">
        <f>'Эл. ДУ-3'!BT33</f>
        <v>0</v>
      </c>
      <c r="M26" s="477">
        <f t="shared" si="0"/>
        <v>0</v>
      </c>
      <c r="N26" s="478">
        <f t="shared" si="1"/>
        <v>0</v>
      </c>
    </row>
    <row r="27" spans="1:14" ht="15.75">
      <c r="A27" s="86">
        <v>23</v>
      </c>
      <c r="B27" s="768" t="s">
        <v>106</v>
      </c>
      <c r="C27" s="764"/>
      <c r="D27" s="765"/>
      <c r="E27" s="344" t="s">
        <v>9</v>
      </c>
      <c r="F27" s="346">
        <v>230</v>
      </c>
      <c r="G27" s="191">
        <f>'Эл.ДУ-1'!S27</f>
        <v>0</v>
      </c>
      <c r="H27" s="159">
        <f>'Эл.ДУ-1'!T27</f>
        <v>0</v>
      </c>
      <c r="I27" s="443">
        <f>'Эл. ДУ-2'!U34</f>
        <v>9</v>
      </c>
      <c r="J27" s="444">
        <f>'Эл. ДУ-2'!V34</f>
        <v>2070</v>
      </c>
      <c r="K27" s="158">
        <f>'Эл. ДУ-3'!BS34</f>
        <v>0</v>
      </c>
      <c r="L27" s="448">
        <f>'Эл. ДУ-3'!BT34</f>
        <v>0</v>
      </c>
      <c r="M27" s="477">
        <f t="shared" si="0"/>
        <v>9</v>
      </c>
      <c r="N27" s="478">
        <f t="shared" si="1"/>
        <v>2070</v>
      </c>
    </row>
    <row r="28" spans="1:14" ht="15.75">
      <c r="A28" s="86">
        <v>24</v>
      </c>
      <c r="B28" s="807" t="s">
        <v>145</v>
      </c>
      <c r="C28" s="807"/>
      <c r="D28" s="807"/>
      <c r="E28" s="344" t="s">
        <v>9</v>
      </c>
      <c r="F28" s="346">
        <v>80</v>
      </c>
      <c r="G28" s="191">
        <f>'Эл.ДУ-1'!S28</f>
        <v>0</v>
      </c>
      <c r="H28" s="159">
        <f>'Эл.ДУ-1'!T28</f>
        <v>0</v>
      </c>
      <c r="I28" s="443">
        <f>'Эл. ДУ-2'!U35</f>
        <v>0</v>
      </c>
      <c r="J28" s="444">
        <f>'Эл. ДУ-2'!V35</f>
        <v>0</v>
      </c>
      <c r="K28" s="158">
        <f>'Эл. ДУ-3'!BS35</f>
        <v>55</v>
      </c>
      <c r="L28" s="448">
        <f>'Эл. ДУ-3'!BT35</f>
        <v>4400</v>
      </c>
      <c r="M28" s="477">
        <f t="shared" si="0"/>
        <v>55</v>
      </c>
      <c r="N28" s="478">
        <f t="shared" si="1"/>
        <v>4400</v>
      </c>
    </row>
    <row r="29" spans="1:14" ht="15.75">
      <c r="A29" s="86">
        <v>25</v>
      </c>
      <c r="B29" s="763" t="s">
        <v>167</v>
      </c>
      <c r="C29" s="764"/>
      <c r="D29" s="765"/>
      <c r="E29" s="344" t="s">
        <v>42</v>
      </c>
      <c r="F29" s="346">
        <v>80</v>
      </c>
      <c r="G29" s="191">
        <f>'Эл.ДУ-1'!S29</f>
        <v>0</v>
      </c>
      <c r="H29" s="159">
        <f>'Эл.ДУ-1'!T29</f>
        <v>0</v>
      </c>
      <c r="I29" s="443">
        <f>'Эл. ДУ-2'!U36</f>
        <v>72</v>
      </c>
      <c r="J29" s="444">
        <f>'Эл. ДУ-2'!V36</f>
        <v>5760</v>
      </c>
      <c r="K29" s="158">
        <f>'Эл. ДУ-3'!BS36</f>
        <v>120</v>
      </c>
      <c r="L29" s="448">
        <f>'Эл. ДУ-3'!BT36</f>
        <v>9600</v>
      </c>
      <c r="M29" s="477">
        <f t="shared" si="0"/>
        <v>192</v>
      </c>
      <c r="N29" s="478">
        <f t="shared" si="1"/>
        <v>15360</v>
      </c>
    </row>
    <row r="30" spans="1:14" ht="15.75">
      <c r="A30" s="86">
        <v>26</v>
      </c>
      <c r="B30" s="807" t="s">
        <v>168</v>
      </c>
      <c r="C30" s="808"/>
      <c r="D30" s="808"/>
      <c r="E30" s="344" t="s">
        <v>42</v>
      </c>
      <c r="F30" s="346">
        <v>100</v>
      </c>
      <c r="G30" s="191">
        <f>'Эл.ДУ-1'!S30</f>
        <v>0</v>
      </c>
      <c r="H30" s="159">
        <f>'Эл.ДУ-1'!T30</f>
        <v>0</v>
      </c>
      <c r="I30" s="443">
        <f>'Эл. ДУ-2'!U37</f>
        <v>72</v>
      </c>
      <c r="J30" s="444">
        <f>'Эл. ДУ-2'!V37</f>
        <v>7200</v>
      </c>
      <c r="K30" s="158">
        <f>'Эл. ДУ-3'!BS37</f>
        <v>120</v>
      </c>
      <c r="L30" s="448">
        <f>'Эл. ДУ-3'!BT37</f>
        <v>12000</v>
      </c>
      <c r="M30" s="477">
        <f t="shared" si="0"/>
        <v>192</v>
      </c>
      <c r="N30" s="478">
        <f t="shared" si="1"/>
        <v>19200</v>
      </c>
    </row>
    <row r="31" spans="1:14" ht="15.75">
      <c r="A31" s="86">
        <v>27</v>
      </c>
      <c r="B31" s="807" t="s">
        <v>280</v>
      </c>
      <c r="C31" s="808"/>
      <c r="D31" s="808"/>
      <c r="E31" s="344" t="s">
        <v>17</v>
      </c>
      <c r="F31" s="346">
        <v>1000</v>
      </c>
      <c r="G31" s="191">
        <f>'Эл.ДУ-1'!S31</f>
        <v>0</v>
      </c>
      <c r="H31" s="159">
        <f>'Эл.ДУ-1'!T31</f>
        <v>0</v>
      </c>
      <c r="I31" s="443">
        <f>'Эл. ДУ-2'!U38</f>
        <v>2</v>
      </c>
      <c r="J31" s="444">
        <f>'Эл. ДУ-2'!V38</f>
        <v>2000</v>
      </c>
      <c r="K31" s="158">
        <f>'Эл. ДУ-3'!BS38</f>
        <v>282</v>
      </c>
      <c r="L31" s="448">
        <f>'Эл. ДУ-3'!BT38</f>
        <v>282000</v>
      </c>
      <c r="M31" s="477">
        <f t="shared" si="0"/>
        <v>284</v>
      </c>
      <c r="N31" s="478">
        <f t="shared" si="1"/>
        <v>284000</v>
      </c>
    </row>
    <row r="32" spans="1:14" ht="15.75">
      <c r="A32" s="86">
        <v>28</v>
      </c>
      <c r="B32" s="763" t="s">
        <v>281</v>
      </c>
      <c r="C32" s="766"/>
      <c r="D32" s="767"/>
      <c r="E32" s="344" t="s">
        <v>17</v>
      </c>
      <c r="F32" s="346">
        <v>650</v>
      </c>
      <c r="G32" s="191">
        <f>'Эл.ДУ-1'!S32</f>
        <v>0</v>
      </c>
      <c r="H32" s="159">
        <f>'Эл.ДУ-1'!T32</f>
        <v>0</v>
      </c>
      <c r="I32" s="443">
        <f>'Эл. ДУ-2'!U39</f>
        <v>0</v>
      </c>
      <c r="J32" s="444">
        <f>'Эл. ДУ-2'!V39</f>
        <v>0</v>
      </c>
      <c r="K32" s="158">
        <f>'Эл. ДУ-3'!BS39</f>
        <v>1</v>
      </c>
      <c r="L32" s="448">
        <f>'Эл. ДУ-3'!BT39</f>
        <v>650</v>
      </c>
      <c r="M32" s="477">
        <f t="shared" si="0"/>
        <v>1</v>
      </c>
      <c r="N32" s="478">
        <f t="shared" si="1"/>
        <v>650</v>
      </c>
    </row>
    <row r="33" spans="1:14" ht="15.75">
      <c r="A33" s="86">
        <v>29</v>
      </c>
      <c r="B33" s="768" t="s">
        <v>177</v>
      </c>
      <c r="C33" s="764"/>
      <c r="D33" s="765"/>
      <c r="E33" s="344" t="s">
        <v>17</v>
      </c>
      <c r="F33" s="346">
        <v>20</v>
      </c>
      <c r="G33" s="191">
        <f>'Эл.ДУ-1'!S33</f>
        <v>0</v>
      </c>
      <c r="H33" s="159">
        <f>'Эл.ДУ-1'!T33</f>
        <v>0</v>
      </c>
      <c r="I33" s="443">
        <f>'Эл. ДУ-2'!U40</f>
        <v>0</v>
      </c>
      <c r="J33" s="444">
        <f>'Эл. ДУ-2'!V40</f>
        <v>0</v>
      </c>
      <c r="K33" s="158">
        <f>'Эл. ДУ-3'!BS40</f>
        <v>24</v>
      </c>
      <c r="L33" s="448">
        <f>'Эл. ДУ-3'!BT40</f>
        <v>600</v>
      </c>
      <c r="M33" s="477">
        <f t="shared" si="0"/>
        <v>24</v>
      </c>
      <c r="N33" s="478">
        <f t="shared" si="1"/>
        <v>600</v>
      </c>
    </row>
    <row r="34" spans="1:14" ht="15.75">
      <c r="A34" s="86">
        <v>30</v>
      </c>
      <c r="B34" s="763" t="s">
        <v>282</v>
      </c>
      <c r="C34" s="764"/>
      <c r="D34" s="765"/>
      <c r="E34" s="344" t="s">
        <v>17</v>
      </c>
      <c r="F34" s="345">
        <v>250</v>
      </c>
      <c r="G34" s="191">
        <f>'Эл.ДУ-1'!S34</f>
        <v>0</v>
      </c>
      <c r="H34" s="159">
        <f>'Эл.ДУ-1'!T34</f>
        <v>0</v>
      </c>
      <c r="I34" s="443">
        <f>'Эл. ДУ-2'!U41</f>
        <v>6</v>
      </c>
      <c r="J34" s="444">
        <f>'Эл. ДУ-2'!V41</f>
        <v>1500</v>
      </c>
      <c r="K34" s="158">
        <f>'Эл. ДУ-3'!BS41</f>
        <v>237</v>
      </c>
      <c r="L34" s="448">
        <f>'Эл. ДУ-3'!BT41</f>
        <v>59250</v>
      </c>
      <c r="M34" s="477">
        <f t="shared" si="0"/>
        <v>243</v>
      </c>
      <c r="N34" s="478">
        <f t="shared" si="1"/>
        <v>60750</v>
      </c>
    </row>
    <row r="35" spans="1:14" ht="15.75">
      <c r="A35" s="86">
        <v>31</v>
      </c>
      <c r="B35" s="768" t="s">
        <v>207</v>
      </c>
      <c r="C35" s="766"/>
      <c r="D35" s="767"/>
      <c r="E35" s="344" t="s">
        <v>17</v>
      </c>
      <c r="F35" s="346">
        <v>700</v>
      </c>
      <c r="G35" s="191">
        <f>'Эл.ДУ-1'!S35</f>
        <v>0</v>
      </c>
      <c r="H35" s="159">
        <f>'Эл.ДУ-1'!T35</f>
        <v>0</v>
      </c>
      <c r="I35" s="443">
        <f>'Эл. ДУ-2'!U42</f>
        <v>6</v>
      </c>
      <c r="J35" s="444">
        <f>'Эл. ДУ-2'!V42</f>
        <v>4200</v>
      </c>
      <c r="K35" s="158">
        <f>'Эл. ДУ-3'!BS42</f>
        <v>0</v>
      </c>
      <c r="L35" s="448">
        <f>'Эл. ДУ-3'!BT42</f>
        <v>0</v>
      </c>
      <c r="M35" s="477">
        <f t="shared" si="0"/>
        <v>6</v>
      </c>
      <c r="N35" s="478">
        <f t="shared" si="1"/>
        <v>4200</v>
      </c>
    </row>
    <row r="36" spans="1:14" ht="15.75">
      <c r="A36" s="86">
        <v>32</v>
      </c>
      <c r="B36" s="768" t="s">
        <v>269</v>
      </c>
      <c r="C36" s="766"/>
      <c r="D36" s="767"/>
      <c r="E36" s="344" t="s">
        <v>17</v>
      </c>
      <c r="F36" s="346">
        <v>10</v>
      </c>
      <c r="G36" s="191">
        <f>'Эл.ДУ-1'!S36</f>
        <v>0</v>
      </c>
      <c r="H36" s="159">
        <f>'Эл.ДУ-1'!T36</f>
        <v>0</v>
      </c>
      <c r="I36" s="443">
        <f>'Эл. ДУ-2'!U43</f>
        <v>50</v>
      </c>
      <c r="J36" s="444">
        <f>'Эл. ДУ-2'!V43</f>
        <v>500</v>
      </c>
      <c r="K36" s="158">
        <f>'Эл. ДУ-3'!BS43</f>
        <v>2</v>
      </c>
      <c r="L36" s="448">
        <f>'Эл. ДУ-3'!BT43</f>
        <v>20</v>
      </c>
      <c r="M36" s="477">
        <f t="shared" si="0"/>
        <v>52</v>
      </c>
      <c r="N36" s="478">
        <f t="shared" si="1"/>
        <v>520</v>
      </c>
    </row>
    <row r="37" spans="1:14" ht="15.75">
      <c r="A37" s="86">
        <v>33</v>
      </c>
      <c r="B37" s="807" t="s">
        <v>283</v>
      </c>
      <c r="C37" s="808"/>
      <c r="D37" s="808"/>
      <c r="E37" s="344" t="s">
        <v>17</v>
      </c>
      <c r="F37" s="346">
        <v>150</v>
      </c>
      <c r="G37" s="191">
        <f>'Эл.ДУ-1'!S37</f>
        <v>0</v>
      </c>
      <c r="H37" s="159">
        <f>'Эл.ДУ-1'!T37</f>
        <v>0</v>
      </c>
      <c r="I37" s="443">
        <f>'Эл. ДУ-2'!U44</f>
        <v>0</v>
      </c>
      <c r="J37" s="444">
        <f>'Эл. ДУ-2'!V44</f>
        <v>0</v>
      </c>
      <c r="K37" s="158">
        <f>'Эл. ДУ-3'!BS44</f>
        <v>0</v>
      </c>
      <c r="L37" s="448">
        <f>'Эл. ДУ-3'!BT44</f>
        <v>0</v>
      </c>
      <c r="M37" s="477">
        <f t="shared" si="0"/>
        <v>0</v>
      </c>
      <c r="N37" s="478">
        <f t="shared" si="1"/>
        <v>0</v>
      </c>
    </row>
    <row r="38" spans="1:14" ht="15.75">
      <c r="A38" s="86">
        <v>34</v>
      </c>
      <c r="B38" s="768" t="s">
        <v>284</v>
      </c>
      <c r="C38" s="766"/>
      <c r="D38" s="767"/>
      <c r="E38" s="344" t="s">
        <v>17</v>
      </c>
      <c r="F38" s="346">
        <v>150</v>
      </c>
      <c r="G38" s="191">
        <f>'Эл.ДУ-1'!S38</f>
        <v>0</v>
      </c>
      <c r="H38" s="159">
        <f>'Эл.ДУ-1'!T38</f>
        <v>0</v>
      </c>
      <c r="I38" s="443">
        <f>'Эл. ДУ-2'!U45</f>
        <v>55</v>
      </c>
      <c r="J38" s="444">
        <f>'Эл. ДУ-2'!V45</f>
        <v>8250</v>
      </c>
      <c r="K38" s="158">
        <f>'Эл. ДУ-3'!BS45</f>
        <v>0</v>
      </c>
      <c r="L38" s="448">
        <f>'Эл. ДУ-3'!BT45</f>
        <v>0</v>
      </c>
      <c r="M38" s="477">
        <f t="shared" si="0"/>
        <v>55</v>
      </c>
      <c r="N38" s="478">
        <f t="shared" si="1"/>
        <v>8250</v>
      </c>
    </row>
    <row r="39" spans="1:14" ht="15.75">
      <c r="A39" s="86">
        <v>35</v>
      </c>
      <c r="B39" s="763" t="s">
        <v>181</v>
      </c>
      <c r="C39" s="766"/>
      <c r="D39" s="767"/>
      <c r="E39" s="344" t="s">
        <v>17</v>
      </c>
      <c r="F39" s="346">
        <v>670</v>
      </c>
      <c r="G39" s="191">
        <f>'Эл.ДУ-1'!S39</f>
        <v>0</v>
      </c>
      <c r="H39" s="159">
        <f>'Эл.ДУ-1'!T39</f>
        <v>0</v>
      </c>
      <c r="I39" s="443">
        <f>'Эл. ДУ-2'!U46</f>
        <v>0</v>
      </c>
      <c r="J39" s="444">
        <f>'Эл. ДУ-2'!V46</f>
        <v>0</v>
      </c>
      <c r="K39" s="158">
        <f>'Эл. ДУ-3'!BS46</f>
        <v>218</v>
      </c>
      <c r="L39" s="448">
        <f>'Эл. ДУ-3'!BT46</f>
        <v>146060</v>
      </c>
      <c r="M39" s="477">
        <f t="shared" si="0"/>
        <v>218</v>
      </c>
      <c r="N39" s="478">
        <f t="shared" si="1"/>
        <v>146060</v>
      </c>
    </row>
    <row r="40" spans="1:14" ht="15.75">
      <c r="A40" s="86">
        <v>36</v>
      </c>
      <c r="B40" s="808" t="s">
        <v>337</v>
      </c>
      <c r="C40" s="807"/>
      <c r="D40" s="807"/>
      <c r="E40" s="344" t="s">
        <v>17</v>
      </c>
      <c r="F40" s="346">
        <v>1000</v>
      </c>
      <c r="G40" s="191">
        <f>'Эл.ДУ-1'!S40</f>
        <v>0</v>
      </c>
      <c r="H40" s="159">
        <f>'Эл.ДУ-1'!T40</f>
        <v>0</v>
      </c>
      <c r="I40" s="443">
        <f>'Эл. ДУ-2'!U47</f>
        <v>0</v>
      </c>
      <c r="J40" s="444">
        <f>'Эл. ДУ-2'!V47</f>
        <v>0</v>
      </c>
      <c r="K40" s="158">
        <f>'Эл. ДУ-3'!BS47</f>
        <v>54</v>
      </c>
      <c r="L40" s="448">
        <f>'Эл. ДУ-3'!BT47</f>
        <v>54000</v>
      </c>
      <c r="M40" s="477">
        <f t="shared" si="0"/>
        <v>54</v>
      </c>
      <c r="N40" s="478">
        <f t="shared" si="1"/>
        <v>54000</v>
      </c>
    </row>
    <row r="41" spans="1:14" ht="15.75">
      <c r="A41" s="86">
        <v>37</v>
      </c>
      <c r="B41" s="763" t="s">
        <v>144</v>
      </c>
      <c r="C41" s="764"/>
      <c r="D41" s="765"/>
      <c r="E41" s="344" t="s">
        <v>9</v>
      </c>
      <c r="F41" s="346">
        <v>90</v>
      </c>
      <c r="G41" s="191">
        <f>'Эл.ДУ-1'!S41</f>
        <v>0</v>
      </c>
      <c r="H41" s="159">
        <f>'Эл.ДУ-1'!T40</f>
        <v>0</v>
      </c>
      <c r="I41" s="443">
        <f>'Эл. ДУ-2'!U48</f>
        <v>40</v>
      </c>
      <c r="J41" s="444">
        <f>'Эл. ДУ-2'!V48</f>
        <v>3600</v>
      </c>
      <c r="K41" s="158">
        <f>'Эл. ДУ-3'!BS48</f>
        <v>0</v>
      </c>
      <c r="L41" s="448">
        <f>'Эл. ДУ-3'!BT48</f>
        <v>0</v>
      </c>
      <c r="M41" s="477">
        <f t="shared" si="0"/>
        <v>40</v>
      </c>
      <c r="N41" s="478">
        <f t="shared" si="1"/>
        <v>3600</v>
      </c>
    </row>
    <row r="42" spans="1:14" ht="15.75">
      <c r="A42" s="86">
        <v>38</v>
      </c>
      <c r="B42" s="768" t="s">
        <v>109</v>
      </c>
      <c r="C42" s="764"/>
      <c r="D42" s="765"/>
      <c r="E42" s="344" t="s">
        <v>9</v>
      </c>
      <c r="F42" s="346">
        <v>100</v>
      </c>
      <c r="G42" s="191">
        <f>'Эл.ДУ-1'!S42</f>
        <v>0</v>
      </c>
      <c r="H42" s="159">
        <f>'Эл.ДУ-1'!T41</f>
        <v>0</v>
      </c>
      <c r="I42" s="443">
        <f>'Эл. ДУ-2'!U49</f>
        <v>67</v>
      </c>
      <c r="J42" s="444">
        <f>'Эл. ДУ-2'!V49</f>
        <v>6700</v>
      </c>
      <c r="K42" s="158">
        <f>'Эл. ДУ-3'!BS49</f>
        <v>10</v>
      </c>
      <c r="L42" s="448">
        <f>'Эл. ДУ-3'!BT49</f>
        <v>1000</v>
      </c>
      <c r="M42" s="477">
        <f t="shared" si="0"/>
        <v>77</v>
      </c>
      <c r="N42" s="478">
        <f t="shared" si="1"/>
        <v>7700</v>
      </c>
    </row>
    <row r="43" spans="1:14" ht="15.75">
      <c r="A43" s="86">
        <v>39</v>
      </c>
      <c r="B43" s="768" t="s">
        <v>285</v>
      </c>
      <c r="C43" s="764"/>
      <c r="D43" s="765"/>
      <c r="E43" s="344" t="s">
        <v>17</v>
      </c>
      <c r="F43" s="346">
        <v>3800</v>
      </c>
      <c r="G43" s="191">
        <f>'Эл.ДУ-1'!S43</f>
        <v>0</v>
      </c>
      <c r="H43" s="159">
        <f>'Эл.ДУ-1'!T42</f>
        <v>0</v>
      </c>
      <c r="I43" s="443">
        <f>'Эл. ДУ-2'!U50</f>
        <v>0</v>
      </c>
      <c r="J43" s="444">
        <f>'Эл. ДУ-2'!V50</f>
        <v>0</v>
      </c>
      <c r="K43" s="158">
        <f>'Эл. ДУ-3'!BS50</f>
        <v>0</v>
      </c>
      <c r="L43" s="448">
        <f>'Эл. ДУ-3'!BT50</f>
        <v>0</v>
      </c>
      <c r="M43" s="477">
        <f t="shared" si="0"/>
        <v>0</v>
      </c>
      <c r="N43" s="478">
        <f t="shared" si="1"/>
        <v>0</v>
      </c>
    </row>
    <row r="44" spans="1:14" ht="15.75">
      <c r="A44" s="86">
        <v>40</v>
      </c>
      <c r="B44" s="807"/>
      <c r="C44" s="808"/>
      <c r="D44" s="808"/>
      <c r="E44" s="344" t="s">
        <v>9</v>
      </c>
      <c r="F44" s="346"/>
      <c r="G44" s="191">
        <f>'Эл.ДУ-1'!S44</f>
        <v>0</v>
      </c>
      <c r="H44" s="159">
        <f>'Эл.ДУ-1'!T43</f>
        <v>0</v>
      </c>
      <c r="I44" s="443">
        <f>'Эл. ДУ-2'!U51</f>
        <v>0</v>
      </c>
      <c r="J44" s="444">
        <f>'Эл. ДУ-2'!V51</f>
        <v>0</v>
      </c>
      <c r="K44" s="158">
        <f>'Эл. ДУ-3'!BS51</f>
        <v>0</v>
      </c>
      <c r="L44" s="448">
        <f>'Эл. ДУ-3'!BT51</f>
        <v>0</v>
      </c>
      <c r="M44" s="477">
        <f t="shared" si="0"/>
        <v>0</v>
      </c>
      <c r="N44" s="478">
        <f t="shared" si="1"/>
        <v>0</v>
      </c>
    </row>
    <row r="45" spans="1:14" ht="15.75">
      <c r="A45" s="86">
        <v>41</v>
      </c>
      <c r="B45" s="807" t="s">
        <v>110</v>
      </c>
      <c r="C45" s="808"/>
      <c r="D45" s="808"/>
      <c r="E45" s="344" t="s">
        <v>9</v>
      </c>
      <c r="F45" s="346">
        <v>185</v>
      </c>
      <c r="G45" s="191">
        <f>'Эл.ДУ-1'!S44</f>
        <v>0</v>
      </c>
      <c r="H45" s="159">
        <f>'Эл.ДУ-1'!T44</f>
        <v>0</v>
      </c>
      <c r="I45" s="443">
        <f>'Эл. ДУ-2'!U52</f>
        <v>75</v>
      </c>
      <c r="J45" s="444">
        <f>'Эл. ДУ-2'!V52</f>
        <v>13875</v>
      </c>
      <c r="K45" s="158">
        <f>'Эл. ДУ-3'!BS52</f>
        <v>17</v>
      </c>
      <c r="L45" s="448">
        <f>'Эл. ДУ-3'!BT52</f>
        <v>3145</v>
      </c>
      <c r="M45" s="477">
        <f t="shared" si="0"/>
        <v>92</v>
      </c>
      <c r="N45" s="478">
        <f t="shared" si="1"/>
        <v>17020</v>
      </c>
    </row>
    <row r="46" spans="1:14" ht="15.75">
      <c r="A46" s="86">
        <v>42</v>
      </c>
      <c r="B46" s="807" t="s">
        <v>178</v>
      </c>
      <c r="C46" s="808"/>
      <c r="D46" s="808"/>
      <c r="E46" s="344" t="s">
        <v>9</v>
      </c>
      <c r="F46" s="349">
        <v>80</v>
      </c>
      <c r="G46" s="191">
        <f>'Эл.ДУ-1'!S45</f>
        <v>0</v>
      </c>
      <c r="H46" s="159">
        <f>'Эл.ДУ-1'!T45</f>
        <v>0</v>
      </c>
      <c r="I46" s="443">
        <f>'Эл. ДУ-2'!U53</f>
        <v>0</v>
      </c>
      <c r="J46" s="444">
        <f>'Эл. ДУ-2'!V53</f>
        <v>0</v>
      </c>
      <c r="K46" s="158">
        <f>'Эл. ДУ-3'!BS53</f>
        <v>150</v>
      </c>
      <c r="L46" s="448">
        <f>'Эл. ДУ-3'!BT53</f>
        <v>12000</v>
      </c>
      <c r="M46" s="477">
        <f t="shared" si="0"/>
        <v>150</v>
      </c>
      <c r="N46" s="478">
        <f t="shared" si="1"/>
        <v>12000</v>
      </c>
    </row>
    <row r="47" spans="1:14" ht="15.75">
      <c r="A47" s="86">
        <v>43</v>
      </c>
      <c r="B47" s="807" t="s">
        <v>259</v>
      </c>
      <c r="C47" s="808"/>
      <c r="D47" s="808"/>
      <c r="E47" s="350" t="s">
        <v>9</v>
      </c>
      <c r="F47" s="350">
        <v>200</v>
      </c>
      <c r="G47" s="191">
        <f>'Эл.ДУ-1'!S46</f>
        <v>0</v>
      </c>
      <c r="H47" s="159">
        <f>'Эл.ДУ-1'!T46</f>
        <v>0</v>
      </c>
      <c r="I47" s="443">
        <f>'Эл. ДУ-2'!U54</f>
        <v>48</v>
      </c>
      <c r="J47" s="444">
        <f>'Эл. ДУ-2'!V54</f>
        <v>9600</v>
      </c>
      <c r="K47" s="158">
        <f>'Эл. ДУ-3'!BS54</f>
        <v>12</v>
      </c>
      <c r="L47" s="448">
        <f>'Эл. ДУ-3'!BT54</f>
        <v>2400</v>
      </c>
      <c r="M47" s="477">
        <f t="shared" si="0"/>
        <v>60</v>
      </c>
      <c r="N47" s="478">
        <f t="shared" si="1"/>
        <v>12000</v>
      </c>
    </row>
    <row r="48" spans="1:14" ht="15.75">
      <c r="A48" s="86">
        <v>44</v>
      </c>
      <c r="B48" s="807" t="s">
        <v>179</v>
      </c>
      <c r="C48" s="808"/>
      <c r="D48" s="808"/>
      <c r="E48" s="344" t="s">
        <v>9</v>
      </c>
      <c r="F48" s="346">
        <v>120</v>
      </c>
      <c r="G48" s="191">
        <f>'Эл.ДУ-1'!S47</f>
        <v>0</v>
      </c>
      <c r="H48" s="159">
        <f>'Эл.ДУ-1'!T47</f>
        <v>0</v>
      </c>
      <c r="I48" s="443">
        <f>'Эл. ДУ-2'!U55</f>
        <v>53</v>
      </c>
      <c r="J48" s="444">
        <f>'Эл. ДУ-2'!V55</f>
        <v>6360</v>
      </c>
      <c r="K48" s="158">
        <f>'Эл. ДУ-3'!BS55</f>
        <v>694</v>
      </c>
      <c r="L48" s="448">
        <f>'Эл. ДУ-3'!BT55</f>
        <v>83280</v>
      </c>
      <c r="M48" s="477">
        <f t="shared" si="0"/>
        <v>747</v>
      </c>
      <c r="N48" s="478">
        <f t="shared" si="1"/>
        <v>89640</v>
      </c>
    </row>
    <row r="49" spans="1:14" ht="15.75">
      <c r="A49" s="86">
        <v>45</v>
      </c>
      <c r="B49" s="763" t="s">
        <v>180</v>
      </c>
      <c r="C49" s="766"/>
      <c r="D49" s="767"/>
      <c r="E49" s="344" t="s">
        <v>9</v>
      </c>
      <c r="F49" s="346">
        <v>150</v>
      </c>
      <c r="G49" s="191">
        <f>'Эл.ДУ-1'!S49</f>
        <v>0</v>
      </c>
      <c r="H49" s="159">
        <f>'Эл.ДУ-1'!T49</f>
        <v>0</v>
      </c>
      <c r="I49" s="443">
        <f>'Эл. ДУ-2'!U56</f>
        <v>100</v>
      </c>
      <c r="J49" s="444">
        <f>'Эл. ДУ-2'!V56</f>
        <v>15000</v>
      </c>
      <c r="K49" s="158">
        <f>'Эл. ДУ-3'!BS56</f>
        <v>225</v>
      </c>
      <c r="L49" s="448">
        <f>'Эл. ДУ-3'!BT56</f>
        <v>33750</v>
      </c>
      <c r="M49" s="477">
        <f t="shared" si="0"/>
        <v>325</v>
      </c>
      <c r="N49" s="478">
        <f t="shared" si="1"/>
        <v>48750</v>
      </c>
    </row>
    <row r="50" spans="1:14" ht="14.25">
      <c r="A50" s="86">
        <v>46</v>
      </c>
      <c r="B50" s="867" t="s">
        <v>160</v>
      </c>
      <c r="C50" s="816"/>
      <c r="D50" s="817"/>
      <c r="E50" s="311"/>
      <c r="F50" s="311"/>
      <c r="G50" s="557">
        <f>'Эл.ДУ-1'!S50</f>
        <v>0</v>
      </c>
      <c r="H50" s="446">
        <f>SUM(H5:H49)</f>
        <v>0</v>
      </c>
      <c r="I50" s="445">
        <f>G50</f>
        <v>0</v>
      </c>
      <c r="J50" s="446">
        <f>'Эл. ДУ-2'!V57</f>
        <v>191860</v>
      </c>
      <c r="K50" s="558">
        <f>'Эл. ДУ-3'!BS57</f>
        <v>0</v>
      </c>
      <c r="L50" s="476">
        <f>'Эл. ДУ-3'!BT57</f>
        <v>749315</v>
      </c>
      <c r="M50" s="562">
        <f aca="true" t="shared" si="2" ref="M50:N52">G50+I50+K50</f>
        <v>0</v>
      </c>
      <c r="N50" s="563">
        <f t="shared" si="2"/>
        <v>941175</v>
      </c>
    </row>
    <row r="51" spans="1:14" ht="15" thickBot="1">
      <c r="A51" s="86">
        <v>47</v>
      </c>
      <c r="B51" s="812" t="s">
        <v>240</v>
      </c>
      <c r="C51" s="813"/>
      <c r="D51" s="814"/>
      <c r="E51" s="315"/>
      <c r="F51" s="315"/>
      <c r="G51" s="354"/>
      <c r="H51" s="447"/>
      <c r="I51" s="535"/>
      <c r="J51" s="449"/>
      <c r="K51" s="560"/>
      <c r="L51" s="359"/>
      <c r="M51" s="356"/>
      <c r="N51" s="564">
        <f t="shared" si="2"/>
        <v>0</v>
      </c>
    </row>
    <row r="52" spans="1:17" ht="15" thickBot="1">
      <c r="A52" s="559">
        <v>48</v>
      </c>
      <c r="B52" s="864" t="s">
        <v>33</v>
      </c>
      <c r="C52" s="865"/>
      <c r="D52" s="866"/>
      <c r="E52" s="553"/>
      <c r="F52" s="554"/>
      <c r="G52" s="561">
        <f>'Эл.ДУ-1'!S52</f>
        <v>0</v>
      </c>
      <c r="H52" s="555">
        <f>SUM(H50:H51)</f>
        <v>0</v>
      </c>
      <c r="I52" s="538">
        <f>G52</f>
        <v>0</v>
      </c>
      <c r="J52" s="555">
        <f>SUM(J50:J51)</f>
        <v>191860</v>
      </c>
      <c r="K52" s="503">
        <f>'Эл. ДУ-3'!BS59</f>
        <v>0</v>
      </c>
      <c r="L52" s="556">
        <f>'Эл. ДУ-3'!BT59</f>
        <v>749315</v>
      </c>
      <c r="M52" s="479">
        <f t="shared" si="2"/>
        <v>0</v>
      </c>
      <c r="N52" s="480">
        <f t="shared" si="2"/>
        <v>941175</v>
      </c>
      <c r="Q52" s="47"/>
    </row>
  </sheetData>
  <sheetProtection/>
  <mergeCells count="65">
    <mergeCell ref="B48:D48"/>
    <mergeCell ref="B49:D49"/>
    <mergeCell ref="B52:D52"/>
    <mergeCell ref="B45:D45"/>
    <mergeCell ref="B46:D46"/>
    <mergeCell ref="B51:D51"/>
    <mergeCell ref="B50:D50"/>
    <mergeCell ref="B40:D40"/>
    <mergeCell ref="B47:D47"/>
    <mergeCell ref="B44:D44"/>
    <mergeCell ref="B42:D42"/>
    <mergeCell ref="B43:D43"/>
    <mergeCell ref="B41:D41"/>
    <mergeCell ref="B39:D39"/>
    <mergeCell ref="B38:D38"/>
    <mergeCell ref="B22:D22"/>
    <mergeCell ref="B31:D31"/>
    <mergeCell ref="B23:D23"/>
    <mergeCell ref="B32:D32"/>
    <mergeCell ref="B24:D24"/>
    <mergeCell ref="B28:D28"/>
    <mergeCell ref="B30:D30"/>
    <mergeCell ref="B37:D37"/>
    <mergeCell ref="B17:D17"/>
    <mergeCell ref="B33:D33"/>
    <mergeCell ref="B34:D34"/>
    <mergeCell ref="B35:D35"/>
    <mergeCell ref="B25:D25"/>
    <mergeCell ref="B26:D26"/>
    <mergeCell ref="B27:D27"/>
    <mergeCell ref="B21:D21"/>
    <mergeCell ref="B36:D36"/>
    <mergeCell ref="M2:N2"/>
    <mergeCell ref="E2:E4"/>
    <mergeCell ref="F2:F4"/>
    <mergeCell ref="M3:M4"/>
    <mergeCell ref="N3:N4"/>
    <mergeCell ref="K3:K4"/>
    <mergeCell ref="K2:L2"/>
    <mergeCell ref="I3:I4"/>
    <mergeCell ref="J3:J4"/>
    <mergeCell ref="L3:L4"/>
    <mergeCell ref="B19:D19"/>
    <mergeCell ref="B14:D14"/>
    <mergeCell ref="B15:D15"/>
    <mergeCell ref="B16:D16"/>
    <mergeCell ref="B13:D13"/>
    <mergeCell ref="B2:D4"/>
    <mergeCell ref="B5:D5"/>
    <mergeCell ref="B9:D9"/>
    <mergeCell ref="B6:D6"/>
    <mergeCell ref="I2:J2"/>
    <mergeCell ref="B29:D29"/>
    <mergeCell ref="B20:D20"/>
    <mergeCell ref="B18:D18"/>
    <mergeCell ref="B11:D11"/>
    <mergeCell ref="G3:G4"/>
    <mergeCell ref="H3:H4"/>
    <mergeCell ref="B12:D12"/>
    <mergeCell ref="G2:H2"/>
    <mergeCell ref="B7:D7"/>
    <mergeCell ref="B10:D10"/>
    <mergeCell ref="B8:D8"/>
    <mergeCell ref="A1:F1"/>
    <mergeCell ref="A2:A4"/>
  </mergeCells>
  <printOptions/>
  <pageMargins left="0.75" right="0.17" top="0.56" bottom="0.17" header="0.5" footer="0.5"/>
  <pageSetup horizontalDpi="600" verticalDpi="600" orientation="portrait" paperSize="9" scale="80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D377"/>
  <sheetViews>
    <sheetView view="pageBreakPreview" zoomScale="75" zoomScaleNormal="75" zoomScaleSheetLayoutView="75" zoomScalePageLayoutView="0" workbookViewId="0" topLeftCell="A1">
      <pane xSplit="7" ySplit="11" topLeftCell="BC5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L66" sqref="BL66"/>
    </sheetView>
  </sheetViews>
  <sheetFormatPr defaultColWidth="9.00390625" defaultRowHeight="12.75"/>
  <cols>
    <col min="1" max="1" width="4.00390625" style="0" customWidth="1"/>
    <col min="2" max="2" width="18.875" style="0" customWidth="1"/>
    <col min="3" max="3" width="13.875" style="0" customWidth="1"/>
    <col min="4" max="4" width="12.25390625" style="0" customWidth="1"/>
    <col min="5" max="5" width="23.625" style="0" customWidth="1"/>
    <col min="6" max="6" width="8.25390625" style="0" customWidth="1"/>
    <col min="7" max="7" width="7.75390625" style="0" customWidth="1"/>
    <col min="8" max="8" width="8.625" style="0" customWidth="1"/>
    <col min="9" max="9" width="10.00390625" style="0" customWidth="1"/>
    <col min="10" max="10" width="9.375" style="0" customWidth="1"/>
    <col min="11" max="11" width="8.875" style="0" customWidth="1"/>
    <col min="12" max="13" width="9.375" style="0" customWidth="1"/>
    <col min="14" max="14" width="10.375" style="0" customWidth="1"/>
    <col min="15" max="15" width="9.875" style="0" customWidth="1"/>
    <col min="16" max="16" width="8.375" style="0" customWidth="1"/>
    <col min="17" max="17" width="10.00390625" style="0" customWidth="1"/>
    <col min="18" max="18" width="8.625" style="0" customWidth="1"/>
    <col min="19" max="19" width="9.75390625" style="0" customWidth="1"/>
    <col min="21" max="21" width="10.625" style="0" customWidth="1"/>
    <col min="22" max="22" width="7.875" style="0" customWidth="1"/>
    <col min="23" max="23" width="11.375" style="0" customWidth="1"/>
    <col min="24" max="24" width="7.375" style="0" customWidth="1"/>
    <col min="25" max="25" width="11.25390625" style="0" customWidth="1"/>
    <col min="26" max="26" width="7.75390625" style="0" customWidth="1"/>
    <col min="27" max="27" width="11.625" style="0" customWidth="1"/>
    <col min="28" max="28" width="7.375" style="0" customWidth="1"/>
    <col min="29" max="29" width="11.25390625" style="0" customWidth="1"/>
    <col min="30" max="30" width="7.375" style="0" customWidth="1"/>
    <col min="31" max="31" width="11.375" style="0" customWidth="1"/>
    <col min="32" max="32" width="8.75390625" style="0" customWidth="1"/>
    <col min="33" max="33" width="10.875" style="0" customWidth="1"/>
    <col min="34" max="34" width="8.625" style="0" customWidth="1"/>
    <col min="35" max="35" width="11.00390625" style="0" customWidth="1"/>
    <col min="36" max="36" width="9.25390625" style="0" customWidth="1"/>
    <col min="37" max="37" width="10.375" style="0" customWidth="1"/>
    <col min="38" max="38" width="7.125" style="0" customWidth="1"/>
    <col min="39" max="39" width="12.125" style="0" customWidth="1"/>
    <col min="40" max="40" width="8.125" style="0" customWidth="1"/>
    <col min="41" max="41" width="10.75390625" style="0" customWidth="1"/>
    <col min="42" max="42" width="8.375" style="0" customWidth="1"/>
    <col min="43" max="43" width="11.375" style="0" customWidth="1"/>
    <col min="44" max="44" width="7.625" style="0" customWidth="1"/>
    <col min="45" max="45" width="12.625" style="0" customWidth="1"/>
    <col min="46" max="46" width="8.75390625" style="0" customWidth="1"/>
    <col min="47" max="47" width="10.625" style="0" customWidth="1"/>
    <col min="48" max="48" width="8.125" style="0" customWidth="1"/>
    <col min="49" max="49" width="10.375" style="0" customWidth="1"/>
    <col min="51" max="52" width="10.125" style="0" customWidth="1"/>
    <col min="53" max="53" width="12.00390625" style="0" customWidth="1"/>
    <col min="54" max="65" width="10.125" style="0" customWidth="1"/>
    <col min="66" max="66" width="8.75390625" style="0" customWidth="1"/>
    <col min="67" max="67" width="9.25390625" style="0" customWidth="1"/>
    <col min="68" max="68" width="10.00390625" style="0" customWidth="1"/>
    <col min="69" max="69" width="14.25390625" style="0" customWidth="1"/>
    <col min="74" max="74" width="9.75390625" style="0" customWidth="1"/>
    <col min="75" max="75" width="10.875" style="0" customWidth="1"/>
    <col min="78" max="78" width="11.375" style="0" customWidth="1"/>
    <col min="79" max="79" width="10.875" style="0" customWidth="1"/>
    <col min="81" max="81" width="10.125" style="0" customWidth="1"/>
  </cols>
  <sheetData>
    <row r="1" spans="8:67" ht="12.75">
      <c r="H1" s="705" t="s">
        <v>367</v>
      </c>
      <c r="I1" s="705"/>
      <c r="J1" s="705" t="s">
        <v>367</v>
      </c>
      <c r="K1" s="705"/>
      <c r="L1" s="705" t="s">
        <v>367</v>
      </c>
      <c r="M1" s="705"/>
      <c r="N1" s="705" t="s">
        <v>367</v>
      </c>
      <c r="O1" s="705"/>
      <c r="P1" s="705" t="s">
        <v>367</v>
      </c>
      <c r="Q1" s="705"/>
      <c r="R1" s="705" t="s">
        <v>367</v>
      </c>
      <c r="S1" s="705"/>
      <c r="T1" s="705" t="s">
        <v>367</v>
      </c>
      <c r="U1" s="705"/>
      <c r="V1" s="705" t="s">
        <v>367</v>
      </c>
      <c r="W1" s="705"/>
      <c r="X1" s="705" t="s">
        <v>367</v>
      </c>
      <c r="Y1" s="705"/>
      <c r="Z1" s="705" t="s">
        <v>367</v>
      </c>
      <c r="AA1" s="705"/>
      <c r="AB1" s="705" t="s">
        <v>367</v>
      </c>
      <c r="AC1" s="705"/>
      <c r="AD1" s="705" t="s">
        <v>367</v>
      </c>
      <c r="AE1" s="705"/>
      <c r="AF1" s="705" t="s">
        <v>367</v>
      </c>
      <c r="AG1" s="705"/>
      <c r="AH1" s="705" t="s">
        <v>367</v>
      </c>
      <c r="AI1" s="705"/>
      <c r="AJ1" s="705" t="s">
        <v>367</v>
      </c>
      <c r="AK1" s="705"/>
      <c r="AL1" s="705" t="s">
        <v>367</v>
      </c>
      <c r="AM1" s="705"/>
      <c r="AN1" s="705" t="s">
        <v>367</v>
      </c>
      <c r="AO1" s="705"/>
      <c r="AP1" s="705" t="s">
        <v>367</v>
      </c>
      <c r="AQ1" s="705"/>
      <c r="AR1" s="705" t="s">
        <v>367</v>
      </c>
      <c r="AS1" s="705"/>
      <c r="AT1" s="705" t="s">
        <v>367</v>
      </c>
      <c r="AU1" s="705"/>
      <c r="AV1" s="705" t="s">
        <v>367</v>
      </c>
      <c r="AW1" s="705"/>
      <c r="AX1" s="705" t="s">
        <v>367</v>
      </c>
      <c r="AY1" s="705"/>
      <c r="AZ1" s="705" t="s">
        <v>367</v>
      </c>
      <c r="BA1" s="705"/>
      <c r="BB1" s="705" t="s">
        <v>367</v>
      </c>
      <c r="BC1" s="705"/>
      <c r="BD1" s="705" t="s">
        <v>367</v>
      </c>
      <c r="BE1" s="705"/>
      <c r="BF1" s="705" t="s">
        <v>367</v>
      </c>
      <c r="BG1" s="705"/>
      <c r="BH1" s="705" t="s">
        <v>367</v>
      </c>
      <c r="BI1" s="705"/>
      <c r="BJ1" s="705" t="s">
        <v>367</v>
      </c>
      <c r="BK1" s="705"/>
      <c r="BL1" s="705" t="s">
        <v>367</v>
      </c>
      <c r="BM1" s="705"/>
      <c r="BN1" s="705" t="s">
        <v>367</v>
      </c>
      <c r="BO1" s="705"/>
    </row>
    <row r="2" spans="8:67" ht="12.75">
      <c r="H2" s="705" t="s">
        <v>356</v>
      </c>
      <c r="I2" s="705"/>
      <c r="J2" s="705" t="s">
        <v>356</v>
      </c>
      <c r="K2" s="705"/>
      <c r="L2" s="705" t="s">
        <v>356</v>
      </c>
      <c r="M2" s="705"/>
      <c r="N2" s="705" t="s">
        <v>356</v>
      </c>
      <c r="O2" s="705"/>
      <c r="P2" s="705" t="s">
        <v>356</v>
      </c>
      <c r="Q2" s="705"/>
      <c r="R2" s="705" t="s">
        <v>356</v>
      </c>
      <c r="S2" s="705"/>
      <c r="T2" s="705" t="s">
        <v>356</v>
      </c>
      <c r="U2" s="705"/>
      <c r="V2" s="705" t="s">
        <v>356</v>
      </c>
      <c r="W2" s="705"/>
      <c r="X2" s="705" t="s">
        <v>356</v>
      </c>
      <c r="Y2" s="705"/>
      <c r="Z2" s="705" t="s">
        <v>356</v>
      </c>
      <c r="AA2" s="705"/>
      <c r="AB2" s="705" t="s">
        <v>356</v>
      </c>
      <c r="AC2" s="705"/>
      <c r="AD2" s="705" t="s">
        <v>356</v>
      </c>
      <c r="AE2" s="705"/>
      <c r="AF2" s="705" t="s">
        <v>356</v>
      </c>
      <c r="AG2" s="705"/>
      <c r="AH2" s="705" t="s">
        <v>356</v>
      </c>
      <c r="AI2" s="705"/>
      <c r="AJ2" s="705" t="s">
        <v>356</v>
      </c>
      <c r="AK2" s="705"/>
      <c r="AL2" s="705" t="s">
        <v>356</v>
      </c>
      <c r="AM2" s="705"/>
      <c r="AN2" s="705" t="s">
        <v>356</v>
      </c>
      <c r="AO2" s="705"/>
      <c r="AP2" s="705" t="s">
        <v>356</v>
      </c>
      <c r="AQ2" s="705"/>
      <c r="AR2" s="705" t="s">
        <v>356</v>
      </c>
      <c r="AS2" s="705"/>
      <c r="AT2" s="705" t="s">
        <v>356</v>
      </c>
      <c r="AU2" s="705"/>
      <c r="AV2" s="705" t="s">
        <v>356</v>
      </c>
      <c r="AW2" s="705"/>
      <c r="AX2" s="705" t="s">
        <v>356</v>
      </c>
      <c r="AY2" s="705"/>
      <c r="AZ2" s="705" t="s">
        <v>356</v>
      </c>
      <c r="BA2" s="705"/>
      <c r="BB2" s="705" t="s">
        <v>356</v>
      </c>
      <c r="BC2" s="705"/>
      <c r="BD2" s="705" t="s">
        <v>356</v>
      </c>
      <c r="BE2" s="705"/>
      <c r="BF2" s="705" t="s">
        <v>356</v>
      </c>
      <c r="BG2" s="705"/>
      <c r="BH2" s="705" t="s">
        <v>356</v>
      </c>
      <c r="BI2" s="705"/>
      <c r="BJ2" s="705" t="s">
        <v>356</v>
      </c>
      <c r="BK2" s="705"/>
      <c r="BL2" s="705" t="s">
        <v>356</v>
      </c>
      <c r="BM2" s="705"/>
      <c r="BN2" s="705" t="s">
        <v>356</v>
      </c>
      <c r="BO2" s="705"/>
    </row>
    <row r="3" spans="8:67" ht="12.75">
      <c r="H3" s="705" t="s">
        <v>368</v>
      </c>
      <c r="I3" s="705"/>
      <c r="J3" s="705" t="s">
        <v>368</v>
      </c>
      <c r="K3" s="705"/>
      <c r="L3" s="705" t="s">
        <v>368</v>
      </c>
      <c r="M3" s="705"/>
      <c r="N3" s="705" t="s">
        <v>368</v>
      </c>
      <c r="O3" s="705"/>
      <c r="P3" s="705" t="s">
        <v>368</v>
      </c>
      <c r="Q3" s="705"/>
      <c r="R3" s="705" t="s">
        <v>368</v>
      </c>
      <c r="S3" s="705"/>
      <c r="T3" s="705" t="s">
        <v>368</v>
      </c>
      <c r="U3" s="705"/>
      <c r="V3" s="705" t="s">
        <v>368</v>
      </c>
      <c r="W3" s="705"/>
      <c r="X3" s="705" t="s">
        <v>368</v>
      </c>
      <c r="Y3" s="705"/>
      <c r="Z3" s="705" t="s">
        <v>368</v>
      </c>
      <c r="AA3" s="705"/>
      <c r="AB3" s="705" t="s">
        <v>368</v>
      </c>
      <c r="AC3" s="705"/>
      <c r="AD3" s="705" t="s">
        <v>368</v>
      </c>
      <c r="AE3" s="705"/>
      <c r="AF3" s="705" t="s">
        <v>368</v>
      </c>
      <c r="AG3" s="705"/>
      <c r="AH3" s="705" t="s">
        <v>368</v>
      </c>
      <c r="AI3" s="705"/>
      <c r="AJ3" s="705" t="s">
        <v>368</v>
      </c>
      <c r="AK3" s="705"/>
      <c r="AL3" s="705" t="s">
        <v>368</v>
      </c>
      <c r="AM3" s="705"/>
      <c r="AN3" s="705" t="s">
        <v>368</v>
      </c>
      <c r="AO3" s="705"/>
      <c r="AP3" s="705" t="s">
        <v>368</v>
      </c>
      <c r="AQ3" s="705"/>
      <c r="AR3" s="705" t="s">
        <v>368</v>
      </c>
      <c r="AS3" s="705"/>
      <c r="AT3" s="705" t="s">
        <v>368</v>
      </c>
      <c r="AU3" s="705"/>
      <c r="AV3" s="705" t="s">
        <v>368</v>
      </c>
      <c r="AW3" s="705"/>
      <c r="AX3" s="705" t="s">
        <v>368</v>
      </c>
      <c r="AY3" s="705"/>
      <c r="AZ3" s="705" t="s">
        <v>368</v>
      </c>
      <c r="BA3" s="705"/>
      <c r="BB3" s="705" t="s">
        <v>368</v>
      </c>
      <c r="BC3" s="705"/>
      <c r="BD3" s="705" t="s">
        <v>368</v>
      </c>
      <c r="BE3" s="705"/>
      <c r="BF3" s="705" t="s">
        <v>368</v>
      </c>
      <c r="BG3" s="705"/>
      <c r="BH3" s="705" t="s">
        <v>368</v>
      </c>
      <c r="BI3" s="705"/>
      <c r="BJ3" s="705" t="s">
        <v>368</v>
      </c>
      <c r="BK3" s="705"/>
      <c r="BL3" s="705" t="s">
        <v>368</v>
      </c>
      <c r="BM3" s="705"/>
      <c r="BN3" s="705" t="s">
        <v>368</v>
      </c>
      <c r="BO3" s="705"/>
    </row>
    <row r="4" spans="8:67" ht="12.75">
      <c r="H4" s="705" t="s">
        <v>358</v>
      </c>
      <c r="I4" s="705"/>
      <c r="J4" s="706" t="s">
        <v>372</v>
      </c>
      <c r="K4" s="705"/>
      <c r="L4" s="706" t="s">
        <v>373</v>
      </c>
      <c r="M4" s="705"/>
      <c r="N4" s="706" t="s">
        <v>360</v>
      </c>
      <c r="O4" s="705"/>
      <c r="P4" s="706" t="s">
        <v>361</v>
      </c>
      <c r="Q4" s="705"/>
      <c r="R4" s="706" t="s">
        <v>374</v>
      </c>
      <c r="S4" s="705"/>
      <c r="T4" s="706" t="s">
        <v>362</v>
      </c>
      <c r="U4" s="705"/>
      <c r="V4" s="706" t="s">
        <v>375</v>
      </c>
      <c r="W4" s="705"/>
      <c r="X4" s="706" t="s">
        <v>363</v>
      </c>
      <c r="Y4" s="705"/>
      <c r="Z4" s="706" t="s">
        <v>376</v>
      </c>
      <c r="AA4" s="705"/>
      <c r="AB4" s="706" t="s">
        <v>377</v>
      </c>
      <c r="AC4" s="705"/>
      <c r="AD4" s="706" t="s">
        <v>378</v>
      </c>
      <c r="AE4" s="705"/>
      <c r="AF4" s="706" t="s">
        <v>379</v>
      </c>
      <c r="AG4" s="705"/>
      <c r="AH4" s="706" t="s">
        <v>380</v>
      </c>
      <c r="AI4" s="705"/>
      <c r="AJ4" s="706" t="s">
        <v>381</v>
      </c>
      <c r="AK4" s="705"/>
      <c r="AL4" s="706" t="s">
        <v>364</v>
      </c>
      <c r="AM4" s="705"/>
      <c r="AN4" s="706" t="s">
        <v>382</v>
      </c>
      <c r="AO4" s="705"/>
      <c r="AP4" s="706" t="s">
        <v>383</v>
      </c>
      <c r="AQ4" s="705"/>
      <c r="AR4" s="706" t="s">
        <v>365</v>
      </c>
      <c r="AS4" s="705"/>
      <c r="AT4" s="706" t="s">
        <v>384</v>
      </c>
      <c r="AU4" s="705"/>
      <c r="AV4" s="706" t="s">
        <v>385</v>
      </c>
      <c r="AW4" s="705"/>
      <c r="AX4" s="706" t="s">
        <v>386</v>
      </c>
      <c r="AY4" s="705"/>
      <c r="AZ4" s="706" t="s">
        <v>387</v>
      </c>
      <c r="BA4" s="705"/>
      <c r="BB4" s="706" t="s">
        <v>388</v>
      </c>
      <c r="BC4" s="705"/>
      <c r="BD4" s="706" t="s">
        <v>389</v>
      </c>
      <c r="BE4" s="705"/>
      <c r="BF4" s="824" t="s">
        <v>390</v>
      </c>
      <c r="BG4" s="937"/>
      <c r="BH4" s="706" t="s">
        <v>391</v>
      </c>
      <c r="BI4" s="705"/>
      <c r="BJ4" s="706" t="s">
        <v>392</v>
      </c>
      <c r="BK4" s="705"/>
      <c r="BL4" s="706" t="s">
        <v>393</v>
      </c>
      <c r="BM4" s="705"/>
      <c r="BN4" s="706" t="s">
        <v>394</v>
      </c>
      <c r="BO4" s="705"/>
    </row>
    <row r="5" spans="8:67" ht="12.75">
      <c r="H5" s="706" t="s">
        <v>369</v>
      </c>
      <c r="I5" s="705"/>
      <c r="J5" s="706" t="s">
        <v>369</v>
      </c>
      <c r="K5" s="705"/>
      <c r="L5" s="706" t="s">
        <v>369</v>
      </c>
      <c r="M5" s="705"/>
      <c r="N5" s="706" t="s">
        <v>369</v>
      </c>
      <c r="O5" s="705"/>
      <c r="P5" s="706" t="s">
        <v>369</v>
      </c>
      <c r="Q5" s="705"/>
      <c r="R5" s="706" t="s">
        <v>369</v>
      </c>
      <c r="S5" s="705"/>
      <c r="T5" s="706" t="s">
        <v>369</v>
      </c>
      <c r="U5" s="705"/>
      <c r="V5" s="706" t="s">
        <v>369</v>
      </c>
      <c r="W5" s="705"/>
      <c r="X5" s="706" t="s">
        <v>369</v>
      </c>
      <c r="Y5" s="705"/>
      <c r="Z5" s="706" t="s">
        <v>369</v>
      </c>
      <c r="AA5" s="705"/>
      <c r="AB5" s="706" t="s">
        <v>369</v>
      </c>
      <c r="AC5" s="705"/>
      <c r="AD5" s="706" t="s">
        <v>369</v>
      </c>
      <c r="AE5" s="705"/>
      <c r="AF5" s="706" t="s">
        <v>369</v>
      </c>
      <c r="AG5" s="705"/>
      <c r="AH5" s="706" t="s">
        <v>369</v>
      </c>
      <c r="AI5" s="705"/>
      <c r="AJ5" s="706" t="s">
        <v>369</v>
      </c>
      <c r="AK5" s="705"/>
      <c r="AL5" s="706" t="s">
        <v>369</v>
      </c>
      <c r="AM5" s="705"/>
      <c r="AN5" s="706" t="s">
        <v>369</v>
      </c>
      <c r="AO5" s="705"/>
      <c r="AP5" s="706" t="s">
        <v>369</v>
      </c>
      <c r="AQ5" s="705"/>
      <c r="AR5" s="706" t="s">
        <v>369</v>
      </c>
      <c r="AS5" s="705"/>
      <c r="AT5" s="706" t="s">
        <v>369</v>
      </c>
      <c r="AU5" s="705"/>
      <c r="AV5" s="706" t="s">
        <v>369</v>
      </c>
      <c r="AW5" s="705"/>
      <c r="AX5" s="706" t="s">
        <v>369</v>
      </c>
      <c r="AY5" s="705"/>
      <c r="AZ5" s="706" t="s">
        <v>369</v>
      </c>
      <c r="BA5" s="705"/>
      <c r="BB5" s="706" t="s">
        <v>369</v>
      </c>
      <c r="BC5" s="705"/>
      <c r="BD5" s="706" t="s">
        <v>369</v>
      </c>
      <c r="BE5" s="705"/>
      <c r="BF5" s="706" t="s">
        <v>369</v>
      </c>
      <c r="BG5" s="705"/>
      <c r="BH5" s="706" t="s">
        <v>369</v>
      </c>
      <c r="BI5" s="705"/>
      <c r="BJ5" s="706" t="s">
        <v>369</v>
      </c>
      <c r="BK5" s="705"/>
      <c r="BL5" s="706" t="s">
        <v>369</v>
      </c>
      <c r="BM5" s="705"/>
      <c r="BN5" s="706" t="s">
        <v>369</v>
      </c>
      <c r="BO5" s="705"/>
    </row>
    <row r="6" spans="8:67" ht="12.75">
      <c r="H6" s="705" t="s">
        <v>370</v>
      </c>
      <c r="I6" s="705"/>
      <c r="J6" s="705" t="s">
        <v>370</v>
      </c>
      <c r="K6" s="705"/>
      <c r="L6" s="705" t="s">
        <v>370</v>
      </c>
      <c r="M6" s="705"/>
      <c r="N6" s="705" t="s">
        <v>370</v>
      </c>
      <c r="O6" s="705"/>
      <c r="P6" s="705" t="s">
        <v>370</v>
      </c>
      <c r="Q6" s="705"/>
      <c r="R6" s="705" t="s">
        <v>370</v>
      </c>
      <c r="S6" s="705"/>
      <c r="T6" s="705" t="s">
        <v>370</v>
      </c>
      <c r="U6" s="705"/>
      <c r="V6" s="705" t="s">
        <v>370</v>
      </c>
      <c r="W6" s="705"/>
      <c r="X6" s="705" t="s">
        <v>370</v>
      </c>
      <c r="Y6" s="705"/>
      <c r="Z6" s="705" t="s">
        <v>370</v>
      </c>
      <c r="AA6" s="705"/>
      <c r="AB6" s="705" t="s">
        <v>370</v>
      </c>
      <c r="AC6" s="705"/>
      <c r="AD6" s="705" t="s">
        <v>370</v>
      </c>
      <c r="AE6" s="705"/>
      <c r="AF6" s="705" t="s">
        <v>370</v>
      </c>
      <c r="AG6" s="705"/>
      <c r="AH6" s="705" t="s">
        <v>370</v>
      </c>
      <c r="AI6" s="705"/>
      <c r="AJ6" s="705" t="s">
        <v>370</v>
      </c>
      <c r="AK6" s="705"/>
      <c r="AL6" s="705" t="s">
        <v>370</v>
      </c>
      <c r="AM6" s="705"/>
      <c r="AN6" s="705" t="s">
        <v>370</v>
      </c>
      <c r="AO6" s="705"/>
      <c r="AP6" s="705" t="s">
        <v>370</v>
      </c>
      <c r="AQ6" s="705"/>
      <c r="AR6" s="705" t="s">
        <v>370</v>
      </c>
      <c r="AS6" s="705"/>
      <c r="AT6" s="705" t="s">
        <v>370</v>
      </c>
      <c r="AU6" s="705"/>
      <c r="AV6" s="705" t="s">
        <v>370</v>
      </c>
      <c r="AW6" s="705"/>
      <c r="AX6" s="705" t="s">
        <v>370</v>
      </c>
      <c r="AY6" s="705"/>
      <c r="AZ6" s="705" t="s">
        <v>370</v>
      </c>
      <c r="BA6" s="705"/>
      <c r="BB6" s="705" t="s">
        <v>370</v>
      </c>
      <c r="BC6" s="705"/>
      <c r="BD6" s="705" t="s">
        <v>370</v>
      </c>
      <c r="BE6" s="705"/>
      <c r="BF6" s="705" t="s">
        <v>370</v>
      </c>
      <c r="BG6" s="705"/>
      <c r="BH6" s="705" t="s">
        <v>370</v>
      </c>
      <c r="BI6" s="705"/>
      <c r="BJ6" s="705" t="s">
        <v>370</v>
      </c>
      <c r="BK6" s="705"/>
      <c r="BL6" s="705" t="s">
        <v>370</v>
      </c>
      <c r="BM6" s="705"/>
      <c r="BN6" s="705" t="s">
        <v>370</v>
      </c>
      <c r="BO6" s="705"/>
    </row>
    <row r="7" spans="8:67" ht="12.75">
      <c r="H7" s="705" t="s">
        <v>371</v>
      </c>
      <c r="I7" s="705"/>
      <c r="J7" s="705" t="s">
        <v>371</v>
      </c>
      <c r="K7" s="705"/>
      <c r="L7" s="705" t="s">
        <v>371</v>
      </c>
      <c r="M7" s="705"/>
      <c r="N7" s="705" t="s">
        <v>371</v>
      </c>
      <c r="O7" s="705"/>
      <c r="P7" s="705" t="s">
        <v>371</v>
      </c>
      <c r="Q7" s="705"/>
      <c r="R7" s="705" t="s">
        <v>371</v>
      </c>
      <c r="S7" s="705"/>
      <c r="T7" s="705" t="s">
        <v>371</v>
      </c>
      <c r="U7" s="705"/>
      <c r="V7" s="705" t="s">
        <v>371</v>
      </c>
      <c r="W7" s="705"/>
      <c r="X7" s="705" t="s">
        <v>371</v>
      </c>
      <c r="Y7" s="705"/>
      <c r="Z7" s="705" t="s">
        <v>371</v>
      </c>
      <c r="AA7" s="705"/>
      <c r="AB7" s="705" t="s">
        <v>371</v>
      </c>
      <c r="AC7" s="705"/>
      <c r="AD7" s="705" t="s">
        <v>371</v>
      </c>
      <c r="AE7" s="705"/>
      <c r="AF7" s="705" t="s">
        <v>371</v>
      </c>
      <c r="AG7" s="705"/>
      <c r="AH7" s="705" t="s">
        <v>371</v>
      </c>
      <c r="AI7" s="705"/>
      <c r="AJ7" s="705" t="s">
        <v>371</v>
      </c>
      <c r="AK7" s="705"/>
      <c r="AL7" s="705" t="s">
        <v>371</v>
      </c>
      <c r="AM7" s="705"/>
      <c r="AN7" s="705" t="s">
        <v>371</v>
      </c>
      <c r="AO7" s="705"/>
      <c r="AP7" s="705" t="s">
        <v>371</v>
      </c>
      <c r="AQ7" s="705"/>
      <c r="AR7" s="705" t="s">
        <v>371</v>
      </c>
      <c r="AS7" s="705"/>
      <c r="AT7" s="705" t="s">
        <v>371</v>
      </c>
      <c r="AU7" s="705"/>
      <c r="AV7" s="705" t="s">
        <v>371</v>
      </c>
      <c r="AW7" s="705"/>
      <c r="AX7" s="705" t="s">
        <v>371</v>
      </c>
      <c r="AY7" s="705"/>
      <c r="AZ7" s="705" t="s">
        <v>371</v>
      </c>
      <c r="BA7" s="705"/>
      <c r="BB7" s="705" t="s">
        <v>371</v>
      </c>
      <c r="BC7" s="705"/>
      <c r="BD7" s="705" t="s">
        <v>371</v>
      </c>
      <c r="BE7" s="705"/>
      <c r="BF7" s="705" t="s">
        <v>371</v>
      </c>
      <c r="BG7" s="705"/>
      <c r="BH7" s="705" t="s">
        <v>371</v>
      </c>
      <c r="BI7" s="705"/>
      <c r="BJ7" s="705" t="s">
        <v>371</v>
      </c>
      <c r="BK7" s="705"/>
      <c r="BL7" s="705" t="s">
        <v>371</v>
      </c>
      <c r="BM7" s="705"/>
      <c r="BN7" s="705" t="s">
        <v>371</v>
      </c>
      <c r="BO7" s="705"/>
    </row>
    <row r="8" spans="1:27" ht="19.5" customHeight="1">
      <c r="A8" s="35"/>
      <c r="B8" s="934" t="s">
        <v>242</v>
      </c>
      <c r="C8" s="934"/>
      <c r="D8" s="934"/>
      <c r="E8" s="934"/>
      <c r="F8" s="934"/>
      <c r="G8" s="9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AA8" s="47"/>
    </row>
    <row r="9" spans="1:69" ht="12.75">
      <c r="A9" s="929" t="s">
        <v>0</v>
      </c>
      <c r="B9" s="932" t="s">
        <v>37</v>
      </c>
      <c r="C9" s="932"/>
      <c r="D9" s="932"/>
      <c r="E9" s="932"/>
      <c r="F9" s="889" t="s">
        <v>2</v>
      </c>
      <c r="G9" s="890" t="s">
        <v>38</v>
      </c>
      <c r="H9" s="869" t="s">
        <v>86</v>
      </c>
      <c r="I9" s="870"/>
      <c r="J9" s="869" t="s">
        <v>86</v>
      </c>
      <c r="K9" s="870"/>
      <c r="L9" s="869" t="s">
        <v>86</v>
      </c>
      <c r="M9" s="870"/>
      <c r="N9" s="869" t="s">
        <v>86</v>
      </c>
      <c r="O9" s="870"/>
      <c r="P9" s="869" t="s">
        <v>86</v>
      </c>
      <c r="Q9" s="870"/>
      <c r="R9" s="869" t="s">
        <v>86</v>
      </c>
      <c r="S9" s="870"/>
      <c r="T9" s="869" t="s">
        <v>86</v>
      </c>
      <c r="U9" s="870"/>
      <c r="V9" s="869" t="s">
        <v>86</v>
      </c>
      <c r="W9" s="870"/>
      <c r="X9" s="869" t="s">
        <v>86</v>
      </c>
      <c r="Y9" s="870"/>
      <c r="Z9" s="887" t="s">
        <v>86</v>
      </c>
      <c r="AA9" s="883"/>
      <c r="AB9" s="869" t="s">
        <v>86</v>
      </c>
      <c r="AC9" s="870"/>
      <c r="AD9" s="869" t="s">
        <v>86</v>
      </c>
      <c r="AE9" s="870"/>
      <c r="AF9" s="869" t="s">
        <v>86</v>
      </c>
      <c r="AG9" s="870"/>
      <c r="AH9" s="869" t="s">
        <v>86</v>
      </c>
      <c r="AI9" s="870"/>
      <c r="AJ9" s="869" t="s">
        <v>86</v>
      </c>
      <c r="AK9" s="870"/>
      <c r="AL9" s="869" t="s">
        <v>86</v>
      </c>
      <c r="AM9" s="870"/>
      <c r="AN9" s="869" t="s">
        <v>86</v>
      </c>
      <c r="AO9" s="870"/>
      <c r="AP9" s="869" t="s">
        <v>86</v>
      </c>
      <c r="AQ9" s="870"/>
      <c r="AR9" s="2" t="s">
        <v>86</v>
      </c>
      <c r="AS9" s="2"/>
      <c r="AT9" s="869" t="s">
        <v>86</v>
      </c>
      <c r="AU9" s="870"/>
      <c r="AV9" s="869" t="s">
        <v>86</v>
      </c>
      <c r="AW9" s="870"/>
      <c r="AX9" s="869" t="s">
        <v>86</v>
      </c>
      <c r="AY9" s="870"/>
      <c r="AZ9" s="869" t="s">
        <v>86</v>
      </c>
      <c r="BA9" s="870"/>
      <c r="BB9" s="869" t="s">
        <v>86</v>
      </c>
      <c r="BC9" s="870"/>
      <c r="BD9" s="869" t="s">
        <v>86</v>
      </c>
      <c r="BE9" s="870"/>
      <c r="BF9" s="869" t="s">
        <v>86</v>
      </c>
      <c r="BG9" s="870"/>
      <c r="BH9" s="869" t="s">
        <v>86</v>
      </c>
      <c r="BI9" s="870"/>
      <c r="BJ9" s="869" t="s">
        <v>86</v>
      </c>
      <c r="BK9" s="870"/>
      <c r="BL9" s="869" t="s">
        <v>86</v>
      </c>
      <c r="BM9" s="870"/>
      <c r="BN9" s="869" t="s">
        <v>86</v>
      </c>
      <c r="BO9" s="870"/>
      <c r="BP9" s="869" t="s">
        <v>80</v>
      </c>
      <c r="BQ9" s="870"/>
    </row>
    <row r="10" spans="1:69" ht="12.75">
      <c r="A10" s="930"/>
      <c r="B10" s="932"/>
      <c r="C10" s="932"/>
      <c r="D10" s="932"/>
      <c r="E10" s="932"/>
      <c r="F10" s="889"/>
      <c r="G10" s="889"/>
      <c r="H10" s="883" t="s">
        <v>3</v>
      </c>
      <c r="I10" s="868"/>
      <c r="J10" s="868">
        <v>2</v>
      </c>
      <c r="K10" s="868"/>
      <c r="L10" s="868">
        <v>3</v>
      </c>
      <c r="M10" s="868"/>
      <c r="N10" s="868">
        <v>4</v>
      </c>
      <c r="O10" s="868"/>
      <c r="P10" s="868">
        <v>5</v>
      </c>
      <c r="Q10" s="868"/>
      <c r="R10" s="868">
        <v>6</v>
      </c>
      <c r="S10" s="868"/>
      <c r="T10" s="868">
        <v>7</v>
      </c>
      <c r="U10" s="868"/>
      <c r="V10" s="868">
        <v>8</v>
      </c>
      <c r="W10" s="868"/>
      <c r="X10" s="868">
        <v>9</v>
      </c>
      <c r="Y10" s="868"/>
      <c r="Z10" s="888">
        <v>11</v>
      </c>
      <c r="AA10" s="888"/>
      <c r="AB10" s="868">
        <v>12</v>
      </c>
      <c r="AC10" s="868"/>
      <c r="AD10" s="868">
        <v>13</v>
      </c>
      <c r="AE10" s="868"/>
      <c r="AF10" s="868">
        <v>14</v>
      </c>
      <c r="AG10" s="868"/>
      <c r="AH10" s="868">
        <v>15</v>
      </c>
      <c r="AI10" s="868"/>
      <c r="AJ10" s="868">
        <v>16</v>
      </c>
      <c r="AK10" s="868"/>
      <c r="AL10" s="868">
        <v>17</v>
      </c>
      <c r="AM10" s="868"/>
      <c r="AN10" s="868">
        <v>18</v>
      </c>
      <c r="AO10" s="868"/>
      <c r="AP10" s="868">
        <v>19</v>
      </c>
      <c r="AQ10" s="868"/>
      <c r="AR10" s="868">
        <v>20</v>
      </c>
      <c r="AS10" s="868"/>
      <c r="AT10" s="868">
        <v>21</v>
      </c>
      <c r="AU10" s="868"/>
      <c r="AV10" s="888">
        <v>25</v>
      </c>
      <c r="AW10" s="888"/>
      <c r="AX10" s="888">
        <v>26</v>
      </c>
      <c r="AY10" s="888"/>
      <c r="AZ10" s="888">
        <v>27</v>
      </c>
      <c r="BA10" s="888"/>
      <c r="BB10" s="891">
        <v>28</v>
      </c>
      <c r="BC10" s="892"/>
      <c r="BD10" s="891">
        <v>29</v>
      </c>
      <c r="BE10" s="892"/>
      <c r="BF10" s="891">
        <v>30</v>
      </c>
      <c r="BG10" s="892"/>
      <c r="BH10" s="891">
        <v>31</v>
      </c>
      <c r="BI10" s="892"/>
      <c r="BJ10" s="891">
        <v>32</v>
      </c>
      <c r="BK10" s="892"/>
      <c r="BL10" s="891">
        <v>33</v>
      </c>
      <c r="BM10" s="892"/>
      <c r="BN10" s="888">
        <v>34</v>
      </c>
      <c r="BO10" s="888"/>
      <c r="BP10" s="936" t="s">
        <v>4</v>
      </c>
      <c r="BQ10" s="936" t="s">
        <v>5</v>
      </c>
    </row>
    <row r="11" spans="1:69" ht="26.25" thickBot="1">
      <c r="A11" s="931"/>
      <c r="B11" s="933"/>
      <c r="C11" s="933"/>
      <c r="D11" s="933"/>
      <c r="E11" s="933"/>
      <c r="F11" s="889"/>
      <c r="G11" s="889"/>
      <c r="H11" s="4" t="s">
        <v>6</v>
      </c>
      <c r="I11" s="7" t="s">
        <v>7</v>
      </c>
      <c r="J11" s="4" t="s">
        <v>6</v>
      </c>
      <c r="K11" s="7" t="s">
        <v>7</v>
      </c>
      <c r="L11" s="4" t="s">
        <v>6</v>
      </c>
      <c r="M11" s="7" t="s">
        <v>7</v>
      </c>
      <c r="N11" s="4" t="s">
        <v>6</v>
      </c>
      <c r="O11" s="7" t="s">
        <v>7</v>
      </c>
      <c r="P11" s="4" t="s">
        <v>6</v>
      </c>
      <c r="Q11" s="7" t="s">
        <v>7</v>
      </c>
      <c r="R11" s="3" t="s">
        <v>6</v>
      </c>
      <c r="S11" s="7" t="s">
        <v>7</v>
      </c>
      <c r="T11" s="3" t="s">
        <v>6</v>
      </c>
      <c r="U11" s="7" t="s">
        <v>7</v>
      </c>
      <c r="V11" s="3" t="s">
        <v>6</v>
      </c>
      <c r="W11" s="7" t="s">
        <v>7</v>
      </c>
      <c r="X11" s="3" t="s">
        <v>6</v>
      </c>
      <c r="Y11" s="7" t="s">
        <v>7</v>
      </c>
      <c r="Z11" s="3" t="s">
        <v>6</v>
      </c>
      <c r="AA11" s="7" t="s">
        <v>7</v>
      </c>
      <c r="AB11" s="3" t="s">
        <v>6</v>
      </c>
      <c r="AC11" s="7" t="s">
        <v>7</v>
      </c>
      <c r="AD11" s="3" t="s">
        <v>6</v>
      </c>
      <c r="AE11" s="7" t="s">
        <v>7</v>
      </c>
      <c r="AF11" s="3" t="s">
        <v>6</v>
      </c>
      <c r="AG11" s="7" t="s">
        <v>7</v>
      </c>
      <c r="AH11" s="3" t="s">
        <v>6</v>
      </c>
      <c r="AI11" s="7" t="s">
        <v>7</v>
      </c>
      <c r="AJ11" s="3" t="s">
        <v>6</v>
      </c>
      <c r="AK11" s="7" t="s">
        <v>7</v>
      </c>
      <c r="AL11" s="3" t="s">
        <v>6</v>
      </c>
      <c r="AM11" s="7" t="s">
        <v>7</v>
      </c>
      <c r="AN11" s="3" t="s">
        <v>6</v>
      </c>
      <c r="AO11" s="7" t="s">
        <v>7</v>
      </c>
      <c r="AP11" s="3" t="s">
        <v>6</v>
      </c>
      <c r="AQ11" s="7" t="s">
        <v>7</v>
      </c>
      <c r="AR11" s="3" t="s">
        <v>6</v>
      </c>
      <c r="AS11" s="7" t="s">
        <v>7</v>
      </c>
      <c r="AT11" s="3" t="s">
        <v>6</v>
      </c>
      <c r="AU11" s="7" t="s">
        <v>7</v>
      </c>
      <c r="AV11" s="5" t="s">
        <v>6</v>
      </c>
      <c r="AW11" s="8" t="s">
        <v>7</v>
      </c>
      <c r="AX11" s="5" t="s">
        <v>6</v>
      </c>
      <c r="AY11" s="8" t="s">
        <v>7</v>
      </c>
      <c r="AZ11" s="5" t="s">
        <v>6</v>
      </c>
      <c r="BA11" s="8" t="s">
        <v>7</v>
      </c>
      <c r="BB11" s="5" t="s">
        <v>6</v>
      </c>
      <c r="BC11" s="8" t="s">
        <v>7</v>
      </c>
      <c r="BD11" s="5" t="s">
        <v>6</v>
      </c>
      <c r="BE11" s="8" t="s">
        <v>7</v>
      </c>
      <c r="BF11" s="5" t="s">
        <v>6</v>
      </c>
      <c r="BG11" s="8" t="s">
        <v>7</v>
      </c>
      <c r="BH11" s="5" t="s">
        <v>6</v>
      </c>
      <c r="BI11" s="8" t="s">
        <v>7</v>
      </c>
      <c r="BJ11" s="5" t="s">
        <v>6</v>
      </c>
      <c r="BK11" s="8" t="s">
        <v>7</v>
      </c>
      <c r="BL11" s="5" t="s">
        <v>6</v>
      </c>
      <c r="BM11" s="8" t="s">
        <v>7</v>
      </c>
      <c r="BN11" s="5" t="s">
        <v>6</v>
      </c>
      <c r="BO11" s="8" t="s">
        <v>7</v>
      </c>
      <c r="BP11" s="936"/>
      <c r="BQ11" s="936"/>
    </row>
    <row r="12" spans="1:69" ht="15.75" thickBot="1">
      <c r="A12" s="288"/>
      <c r="B12" s="884" t="s">
        <v>39</v>
      </c>
      <c r="C12" s="885"/>
      <c r="D12" s="885"/>
      <c r="E12" s="886"/>
      <c r="F12" s="291"/>
      <c r="G12" s="124"/>
      <c r="H12" s="160"/>
      <c r="I12" s="8"/>
      <c r="J12" s="5"/>
      <c r="K12" s="8"/>
      <c r="L12" s="5"/>
      <c r="M12" s="8"/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8"/>
      <c r="Z12" s="5"/>
      <c r="AA12" s="8"/>
      <c r="AB12" s="5"/>
      <c r="AC12" s="8"/>
      <c r="AD12" s="5"/>
      <c r="AE12" s="8"/>
      <c r="AF12" s="5"/>
      <c r="AG12" s="8"/>
      <c r="AH12" s="5"/>
      <c r="AI12" s="8"/>
      <c r="AJ12" s="5"/>
      <c r="AK12" s="8"/>
      <c r="AL12" s="5"/>
      <c r="AM12" s="8"/>
      <c r="AN12" s="5"/>
      <c r="AO12" s="8"/>
      <c r="AP12" s="5"/>
      <c r="AQ12" s="8"/>
      <c r="AR12" s="5"/>
      <c r="AS12" s="8"/>
      <c r="AT12" s="5"/>
      <c r="AU12" s="8"/>
      <c r="AV12" s="5"/>
      <c r="AW12" s="8"/>
      <c r="AX12" s="5"/>
      <c r="AY12" s="8"/>
      <c r="AZ12" s="5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5"/>
      <c r="BO12" s="8"/>
      <c r="BP12" s="97"/>
      <c r="BQ12" s="97"/>
    </row>
    <row r="13" spans="1:69" ht="15" customHeight="1">
      <c r="A13" s="290">
        <v>1</v>
      </c>
      <c r="B13" s="900" t="s">
        <v>321</v>
      </c>
      <c r="C13" s="901"/>
      <c r="D13" s="901"/>
      <c r="E13" s="902"/>
      <c r="F13" s="78" t="s">
        <v>41</v>
      </c>
      <c r="G13" s="78">
        <v>2350</v>
      </c>
      <c r="H13" s="5"/>
      <c r="I13" s="8">
        <f>G13*H13</f>
        <v>0</v>
      </c>
      <c r="J13" s="5"/>
      <c r="K13" s="8">
        <f>G13*J13</f>
        <v>0</v>
      </c>
      <c r="L13" s="5"/>
      <c r="M13" s="8">
        <f>G13*L13</f>
        <v>0</v>
      </c>
      <c r="N13" s="5"/>
      <c r="O13" s="8">
        <f>G13*N13</f>
        <v>0</v>
      </c>
      <c r="P13" s="5"/>
      <c r="Q13" s="8">
        <f>G13*P13</f>
        <v>0</v>
      </c>
      <c r="R13" s="5"/>
      <c r="S13" s="8">
        <f>G13*R13</f>
        <v>0</v>
      </c>
      <c r="T13" s="5"/>
      <c r="U13" s="8">
        <f>G13*T13</f>
        <v>0</v>
      </c>
      <c r="V13" s="5"/>
      <c r="W13" s="8">
        <f>G13*V13</f>
        <v>0</v>
      </c>
      <c r="X13" s="5"/>
      <c r="Y13" s="8">
        <f>G13*X13</f>
        <v>0</v>
      </c>
      <c r="Z13" s="5"/>
      <c r="AA13" s="8">
        <f aca="true" t="shared" si="0" ref="AA13:AA52">G13*Z13</f>
        <v>0</v>
      </c>
      <c r="AB13" s="5"/>
      <c r="AC13" s="8">
        <f aca="true" t="shared" si="1" ref="AC13:AC52">G13*AB13</f>
        <v>0</v>
      </c>
      <c r="AD13" s="5"/>
      <c r="AE13" s="8">
        <f aca="true" t="shared" si="2" ref="AE13:AE52">G13*AD13</f>
        <v>0</v>
      </c>
      <c r="AF13" s="5"/>
      <c r="AG13" s="8">
        <f aca="true" t="shared" si="3" ref="AG13:AG52">G13*AF13</f>
        <v>0</v>
      </c>
      <c r="AH13" s="5"/>
      <c r="AI13" s="8">
        <f aca="true" t="shared" si="4" ref="AI13:AI44">G13*AH13</f>
        <v>0</v>
      </c>
      <c r="AJ13" s="5"/>
      <c r="AK13" s="8">
        <f aca="true" t="shared" si="5" ref="AK13:AK44">G13*AJ13</f>
        <v>0</v>
      </c>
      <c r="AL13" s="8"/>
      <c r="AM13" s="8">
        <f aca="true" t="shared" si="6" ref="AM13:AM44">G13*AL13</f>
        <v>0</v>
      </c>
      <c r="AN13" s="8"/>
      <c r="AO13" s="8">
        <f aca="true" t="shared" si="7" ref="AO13:AO44">G13*AN13</f>
        <v>0</v>
      </c>
      <c r="AP13" s="8"/>
      <c r="AQ13" s="8">
        <f aca="true" t="shared" si="8" ref="AQ13:AQ40">G13*AP13</f>
        <v>0</v>
      </c>
      <c r="AR13" s="8"/>
      <c r="AS13" s="8">
        <f aca="true" t="shared" si="9" ref="AS13:AS44">G13*AR13</f>
        <v>0</v>
      </c>
      <c r="AT13" s="8"/>
      <c r="AU13" s="8">
        <f aca="true" t="shared" si="10" ref="AU13:AU40">G13*AT13</f>
        <v>0</v>
      </c>
      <c r="AV13" s="8"/>
      <c r="AW13" s="8">
        <f aca="true" t="shared" si="11" ref="AW13:AW52">G13*AV13</f>
        <v>0</v>
      </c>
      <c r="AX13" s="8"/>
      <c r="AY13" s="8">
        <f aca="true" t="shared" si="12" ref="AY13:AY32">G13*AX13</f>
        <v>0</v>
      </c>
      <c r="AZ13" s="8"/>
      <c r="BA13" s="8">
        <f>G13*AZ13</f>
        <v>0</v>
      </c>
      <c r="BB13" s="8"/>
      <c r="BC13" s="8">
        <f>G13*BB13</f>
        <v>0</v>
      </c>
      <c r="BD13" s="8"/>
      <c r="BE13" s="8">
        <f>G13*BD13</f>
        <v>0</v>
      </c>
      <c r="BF13" s="8"/>
      <c r="BG13" s="8">
        <f>G13*BF13</f>
        <v>0</v>
      </c>
      <c r="BH13" s="8"/>
      <c r="BI13" s="8">
        <f>G13*BH13</f>
        <v>0</v>
      </c>
      <c r="BJ13" s="8"/>
      <c r="BK13" s="8">
        <f>G13*BJ13</f>
        <v>0</v>
      </c>
      <c r="BL13" s="8"/>
      <c r="BM13" s="8">
        <f>G13*BL13</f>
        <v>0</v>
      </c>
      <c r="BN13" s="8"/>
      <c r="BO13" s="8">
        <f aca="true" t="shared" si="13" ref="BO13:BO44">G13*BN13</f>
        <v>0</v>
      </c>
      <c r="BP13" s="8">
        <f>H13+J13+L13+N13+P13+R13+T13+V13+X13+Z13+AB13+AD13+AF13+AH13+AJ13+AL13+AN13+AP13+AR13+AT13+AV13+AX13+BN13+AZ13+BB13+BD13+BF13+BH13+BJ13+BL13</f>
        <v>0</v>
      </c>
      <c r="BQ13" s="8">
        <f>I13+K13+M13+O13+Q13+S13+U13+W13+Y13+AA13+AC13+AE13+AG13+AI13+AK13+AM13+AO13+AQ13+AS13+AU13+AW13+AY13+BO13+BA13+BC13+BE13+BG13+BI13+BK13+BM13</f>
        <v>0</v>
      </c>
    </row>
    <row r="14" spans="1:69" ht="17.25" customHeight="1">
      <c r="A14" s="153">
        <v>2</v>
      </c>
      <c r="B14" s="874" t="s">
        <v>90</v>
      </c>
      <c r="C14" s="875"/>
      <c r="D14" s="875"/>
      <c r="E14" s="876"/>
      <c r="F14" s="78" t="s">
        <v>40</v>
      </c>
      <c r="G14" s="78">
        <v>9500</v>
      </c>
      <c r="H14" s="5"/>
      <c r="I14" s="8">
        <f aca="true" t="shared" si="14" ref="I14:I68">G14*H14</f>
        <v>0</v>
      </c>
      <c r="J14" s="5"/>
      <c r="K14" s="8">
        <f aca="true" t="shared" si="15" ref="K14:K68">G14*J14</f>
        <v>0</v>
      </c>
      <c r="L14" s="5"/>
      <c r="M14" s="8">
        <f aca="true" t="shared" si="16" ref="M14:M68">G14*L14</f>
        <v>0</v>
      </c>
      <c r="N14" s="5"/>
      <c r="O14" s="8">
        <f aca="true" t="shared" si="17" ref="O14:O68">G14*N14</f>
        <v>0</v>
      </c>
      <c r="P14" s="5"/>
      <c r="Q14" s="8">
        <f aca="true" t="shared" si="18" ref="Q14:Q68">G14*P14</f>
        <v>0</v>
      </c>
      <c r="R14" s="5"/>
      <c r="S14" s="8">
        <f aca="true" t="shared" si="19" ref="S14:S68">G14*R14</f>
        <v>0</v>
      </c>
      <c r="T14" s="5"/>
      <c r="U14" s="8">
        <f aca="true" t="shared" si="20" ref="U14:U68">G14*T14</f>
        <v>0</v>
      </c>
      <c r="V14" s="5"/>
      <c r="W14" s="8">
        <f aca="true" t="shared" si="21" ref="W14:W68">G14*V14</f>
        <v>0</v>
      </c>
      <c r="X14" s="5"/>
      <c r="Y14" s="8">
        <f aca="true" t="shared" si="22" ref="Y14:Y68">G14*X14</f>
        <v>0</v>
      </c>
      <c r="Z14" s="5"/>
      <c r="AA14" s="8">
        <f t="shared" si="0"/>
        <v>0</v>
      </c>
      <c r="AB14" s="5"/>
      <c r="AC14" s="8">
        <f t="shared" si="1"/>
        <v>0</v>
      </c>
      <c r="AD14" s="5"/>
      <c r="AE14" s="8">
        <f t="shared" si="2"/>
        <v>0</v>
      </c>
      <c r="AF14" s="5"/>
      <c r="AG14" s="8">
        <f t="shared" si="3"/>
        <v>0</v>
      </c>
      <c r="AH14" s="5"/>
      <c r="AI14" s="8">
        <f t="shared" si="4"/>
        <v>0</v>
      </c>
      <c r="AJ14" s="5"/>
      <c r="AK14" s="8">
        <f t="shared" si="5"/>
        <v>0</v>
      </c>
      <c r="AL14" s="5"/>
      <c r="AM14" s="8">
        <f t="shared" si="6"/>
        <v>0</v>
      </c>
      <c r="AN14" s="5"/>
      <c r="AO14" s="8">
        <f t="shared" si="7"/>
        <v>0</v>
      </c>
      <c r="AP14" s="5"/>
      <c r="AQ14" s="8">
        <f t="shared" si="8"/>
        <v>0</v>
      </c>
      <c r="AR14" s="5"/>
      <c r="AS14" s="8">
        <f t="shared" si="9"/>
        <v>0</v>
      </c>
      <c r="AT14" s="5"/>
      <c r="AU14" s="8">
        <f t="shared" si="10"/>
        <v>0</v>
      </c>
      <c r="AV14" s="5"/>
      <c r="AW14" s="8">
        <f t="shared" si="11"/>
        <v>0</v>
      </c>
      <c r="AX14" s="5"/>
      <c r="AY14" s="8">
        <f t="shared" si="12"/>
        <v>0</v>
      </c>
      <c r="AZ14" s="5"/>
      <c r="BA14" s="8">
        <f aca="true" t="shared" si="23" ref="BA14:BA68">G14*AZ14</f>
        <v>0</v>
      </c>
      <c r="BB14" s="8"/>
      <c r="BC14" s="8">
        <f aca="true" t="shared" si="24" ref="BC14:BC68">G14*BB14</f>
        <v>0</v>
      </c>
      <c r="BD14" s="8"/>
      <c r="BE14" s="8">
        <f aca="true" t="shared" si="25" ref="BE14:BE68">G14*BD14</f>
        <v>0</v>
      </c>
      <c r="BF14" s="8"/>
      <c r="BG14" s="8">
        <f aca="true" t="shared" si="26" ref="BG14:BG68">G14*BF14</f>
        <v>0</v>
      </c>
      <c r="BH14" s="8"/>
      <c r="BI14" s="8">
        <f aca="true" t="shared" si="27" ref="BI14:BI68">G14*BH14</f>
        <v>0</v>
      </c>
      <c r="BJ14" s="8"/>
      <c r="BK14" s="8">
        <f aca="true" t="shared" si="28" ref="BK14:BK68">G14*BJ14</f>
        <v>0</v>
      </c>
      <c r="BL14" s="8"/>
      <c r="BM14" s="8">
        <f aca="true" t="shared" si="29" ref="BM14:BM68">G14*BL14</f>
        <v>0</v>
      </c>
      <c r="BN14" s="5"/>
      <c r="BO14" s="8">
        <f t="shared" si="13"/>
        <v>0</v>
      </c>
      <c r="BP14" s="8">
        <f aca="true" t="shared" si="30" ref="BP14:BP71">H14+J14+L14+N14+P14+R14+T14+V14+X14+Z14+AB14+AD14+AF14+AH14+AJ14+AL14+AN14+AP14+AR14+AT14+AV14+AX14+BN14+AZ14+BB14+BD14+BF14+BH14+BJ14+BL14</f>
        <v>0</v>
      </c>
      <c r="BQ14" s="8">
        <f aca="true" t="shared" si="31" ref="BQ14:BQ68">I14+K14+M14+O14+Q14+S14+U14+W14+Y14+AA14+AC14+AE14+AG14+AI14+AK14+AM14+AO14+AQ14+AS14+AU14+AW14+AY14+BO14+BA14+BC14+BE14+BG14+BI14+BK14+BM14</f>
        <v>0</v>
      </c>
    </row>
    <row r="15" spans="1:69" ht="17.25" customHeight="1">
      <c r="A15" s="153">
        <v>3</v>
      </c>
      <c r="B15" s="871" t="s">
        <v>143</v>
      </c>
      <c r="C15" s="872"/>
      <c r="D15" s="872"/>
      <c r="E15" s="873"/>
      <c r="F15" s="78" t="s">
        <v>41</v>
      </c>
      <c r="G15" s="78">
        <v>350</v>
      </c>
      <c r="H15" s="5"/>
      <c r="I15" s="8">
        <f t="shared" si="14"/>
        <v>0</v>
      </c>
      <c r="J15" s="5"/>
      <c r="K15" s="8">
        <f t="shared" si="15"/>
        <v>0</v>
      </c>
      <c r="L15" s="5"/>
      <c r="M15" s="8">
        <f t="shared" si="16"/>
        <v>0</v>
      </c>
      <c r="N15" s="5"/>
      <c r="O15" s="8">
        <f t="shared" si="17"/>
        <v>0</v>
      </c>
      <c r="P15" s="5"/>
      <c r="Q15" s="8">
        <f t="shared" si="18"/>
        <v>0</v>
      </c>
      <c r="R15" s="5"/>
      <c r="S15" s="8">
        <f t="shared" si="19"/>
        <v>0</v>
      </c>
      <c r="T15" s="5"/>
      <c r="U15" s="8">
        <f t="shared" si="20"/>
        <v>0</v>
      </c>
      <c r="V15" s="5"/>
      <c r="W15" s="8">
        <f t="shared" si="21"/>
        <v>0</v>
      </c>
      <c r="X15" s="5"/>
      <c r="Y15" s="8">
        <f t="shared" si="22"/>
        <v>0</v>
      </c>
      <c r="Z15" s="5"/>
      <c r="AA15" s="8">
        <f t="shared" si="0"/>
        <v>0</v>
      </c>
      <c r="AB15" s="5"/>
      <c r="AC15" s="8">
        <f t="shared" si="1"/>
        <v>0</v>
      </c>
      <c r="AD15" s="5"/>
      <c r="AE15" s="8">
        <f t="shared" si="2"/>
        <v>0</v>
      </c>
      <c r="AF15" s="5"/>
      <c r="AG15" s="8">
        <f t="shared" si="3"/>
        <v>0</v>
      </c>
      <c r="AH15" s="5"/>
      <c r="AI15" s="8">
        <f t="shared" si="4"/>
        <v>0</v>
      </c>
      <c r="AJ15" s="5"/>
      <c r="AK15" s="8">
        <f t="shared" si="5"/>
        <v>0</v>
      </c>
      <c r="AL15" s="5"/>
      <c r="AM15" s="8">
        <f t="shared" si="6"/>
        <v>0</v>
      </c>
      <c r="AN15" s="5"/>
      <c r="AO15" s="8">
        <f t="shared" si="7"/>
        <v>0</v>
      </c>
      <c r="AP15" s="5"/>
      <c r="AQ15" s="8">
        <f t="shared" si="8"/>
        <v>0</v>
      </c>
      <c r="AR15" s="5"/>
      <c r="AS15" s="8">
        <f t="shared" si="9"/>
        <v>0</v>
      </c>
      <c r="AT15" s="5"/>
      <c r="AU15" s="8">
        <f t="shared" si="10"/>
        <v>0</v>
      </c>
      <c r="AV15" s="5"/>
      <c r="AW15" s="8">
        <f t="shared" si="11"/>
        <v>0</v>
      </c>
      <c r="AX15" s="5"/>
      <c r="AY15" s="8">
        <f t="shared" si="12"/>
        <v>0</v>
      </c>
      <c r="AZ15" s="5"/>
      <c r="BA15" s="8">
        <f t="shared" si="23"/>
        <v>0</v>
      </c>
      <c r="BB15" s="8"/>
      <c r="BC15" s="8">
        <f t="shared" si="24"/>
        <v>0</v>
      </c>
      <c r="BD15" s="8"/>
      <c r="BE15" s="8">
        <f t="shared" si="25"/>
        <v>0</v>
      </c>
      <c r="BF15" s="8"/>
      <c r="BG15" s="8">
        <f t="shared" si="26"/>
        <v>0</v>
      </c>
      <c r="BH15" s="8"/>
      <c r="BI15" s="8">
        <f t="shared" si="27"/>
        <v>0</v>
      </c>
      <c r="BJ15" s="8"/>
      <c r="BK15" s="8">
        <f t="shared" si="28"/>
        <v>0</v>
      </c>
      <c r="BL15" s="8"/>
      <c r="BM15" s="8">
        <f t="shared" si="29"/>
        <v>0</v>
      </c>
      <c r="BN15" s="5"/>
      <c r="BO15" s="8">
        <f t="shared" si="13"/>
        <v>0</v>
      </c>
      <c r="BP15" s="8">
        <f t="shared" si="30"/>
        <v>0</v>
      </c>
      <c r="BQ15" s="8">
        <f t="shared" si="31"/>
        <v>0</v>
      </c>
    </row>
    <row r="16" spans="1:69" ht="15" customHeight="1">
      <c r="A16" s="153">
        <v>4</v>
      </c>
      <c r="B16" s="874" t="s">
        <v>352</v>
      </c>
      <c r="C16" s="872"/>
      <c r="D16" s="872"/>
      <c r="E16" s="873"/>
      <c r="F16" s="78" t="s">
        <v>41</v>
      </c>
      <c r="G16" s="78">
        <v>1600</v>
      </c>
      <c r="H16" s="5"/>
      <c r="I16" s="8">
        <f t="shared" si="14"/>
        <v>0</v>
      </c>
      <c r="J16" s="5"/>
      <c r="K16" s="8">
        <f t="shared" si="15"/>
        <v>0</v>
      </c>
      <c r="L16" s="5"/>
      <c r="M16" s="8">
        <f t="shared" si="16"/>
        <v>0</v>
      </c>
      <c r="N16" s="5"/>
      <c r="O16" s="8">
        <f t="shared" si="17"/>
        <v>0</v>
      </c>
      <c r="P16" s="5"/>
      <c r="Q16" s="8">
        <f t="shared" si="18"/>
        <v>0</v>
      </c>
      <c r="R16" s="5"/>
      <c r="S16" s="8">
        <f t="shared" si="19"/>
        <v>0</v>
      </c>
      <c r="T16" s="5"/>
      <c r="U16" s="8">
        <f t="shared" si="20"/>
        <v>0</v>
      </c>
      <c r="V16" s="5"/>
      <c r="W16" s="8">
        <f t="shared" si="21"/>
        <v>0</v>
      </c>
      <c r="X16" s="5"/>
      <c r="Y16" s="8">
        <f t="shared" si="22"/>
        <v>0</v>
      </c>
      <c r="Z16" s="5"/>
      <c r="AA16" s="8">
        <f t="shared" si="0"/>
        <v>0</v>
      </c>
      <c r="AB16" s="5"/>
      <c r="AC16" s="8">
        <f t="shared" si="1"/>
        <v>0</v>
      </c>
      <c r="AD16" s="5"/>
      <c r="AE16" s="8">
        <f t="shared" si="2"/>
        <v>0</v>
      </c>
      <c r="AF16" s="5"/>
      <c r="AG16" s="8">
        <f t="shared" si="3"/>
        <v>0</v>
      </c>
      <c r="AH16" s="5"/>
      <c r="AI16" s="8">
        <f t="shared" si="4"/>
        <v>0</v>
      </c>
      <c r="AJ16" s="5"/>
      <c r="AK16" s="8">
        <f t="shared" si="5"/>
        <v>0</v>
      </c>
      <c r="AL16" s="5"/>
      <c r="AM16" s="8">
        <f t="shared" si="6"/>
        <v>0</v>
      </c>
      <c r="AN16" s="5"/>
      <c r="AO16" s="8">
        <f t="shared" si="7"/>
        <v>0</v>
      </c>
      <c r="AP16" s="5"/>
      <c r="AQ16" s="8">
        <f t="shared" si="8"/>
        <v>0</v>
      </c>
      <c r="AR16" s="5"/>
      <c r="AS16" s="8">
        <f t="shared" si="9"/>
        <v>0</v>
      </c>
      <c r="AT16" s="5"/>
      <c r="AU16" s="8">
        <f t="shared" si="10"/>
        <v>0</v>
      </c>
      <c r="AV16" s="5"/>
      <c r="AW16" s="8">
        <f t="shared" si="11"/>
        <v>0</v>
      </c>
      <c r="AX16" s="5"/>
      <c r="AY16" s="8">
        <f t="shared" si="12"/>
        <v>0</v>
      </c>
      <c r="AZ16" s="5"/>
      <c r="BA16" s="8">
        <f t="shared" si="23"/>
        <v>0</v>
      </c>
      <c r="BB16" s="8"/>
      <c r="BC16" s="8">
        <f t="shared" si="24"/>
        <v>0</v>
      </c>
      <c r="BD16" s="8"/>
      <c r="BE16" s="8">
        <f t="shared" si="25"/>
        <v>0</v>
      </c>
      <c r="BF16" s="8"/>
      <c r="BG16" s="8">
        <f t="shared" si="26"/>
        <v>0</v>
      </c>
      <c r="BH16" s="8"/>
      <c r="BI16" s="8">
        <f t="shared" si="27"/>
        <v>0</v>
      </c>
      <c r="BJ16" s="8"/>
      <c r="BK16" s="8">
        <f t="shared" si="28"/>
        <v>0</v>
      </c>
      <c r="BL16" s="8"/>
      <c r="BM16" s="8">
        <f t="shared" si="29"/>
        <v>0</v>
      </c>
      <c r="BN16" s="5"/>
      <c r="BO16" s="8">
        <f t="shared" si="13"/>
        <v>0</v>
      </c>
      <c r="BP16" s="8">
        <f t="shared" si="30"/>
        <v>0</v>
      </c>
      <c r="BQ16" s="8">
        <f t="shared" si="31"/>
        <v>0</v>
      </c>
    </row>
    <row r="17" spans="1:69" ht="15.75" customHeight="1">
      <c r="A17" s="153">
        <v>5</v>
      </c>
      <c r="B17" s="874" t="s">
        <v>322</v>
      </c>
      <c r="C17" s="872"/>
      <c r="D17" s="872"/>
      <c r="E17" s="873"/>
      <c r="F17" s="78" t="s">
        <v>343</v>
      </c>
      <c r="G17" s="78">
        <v>1550</v>
      </c>
      <c r="H17" s="5"/>
      <c r="I17" s="8">
        <f t="shared" si="14"/>
        <v>0</v>
      </c>
      <c r="J17" s="5"/>
      <c r="K17" s="8">
        <f t="shared" si="15"/>
        <v>0</v>
      </c>
      <c r="L17" s="5"/>
      <c r="M17" s="8">
        <f t="shared" si="16"/>
        <v>0</v>
      </c>
      <c r="N17" s="5"/>
      <c r="O17" s="8">
        <f t="shared" si="17"/>
        <v>0</v>
      </c>
      <c r="P17" s="5"/>
      <c r="Q17" s="8">
        <f t="shared" si="18"/>
        <v>0</v>
      </c>
      <c r="R17" s="5"/>
      <c r="S17" s="8">
        <f t="shared" si="19"/>
        <v>0</v>
      </c>
      <c r="T17" s="5"/>
      <c r="U17" s="8">
        <f t="shared" si="20"/>
        <v>0</v>
      </c>
      <c r="V17" s="5"/>
      <c r="W17" s="8">
        <f t="shared" si="21"/>
        <v>0</v>
      </c>
      <c r="X17" s="5"/>
      <c r="Y17" s="8">
        <f t="shared" si="22"/>
        <v>0</v>
      </c>
      <c r="Z17" s="5"/>
      <c r="AA17" s="8">
        <f t="shared" si="0"/>
        <v>0</v>
      </c>
      <c r="AB17" s="5"/>
      <c r="AC17" s="8">
        <f t="shared" si="1"/>
        <v>0</v>
      </c>
      <c r="AD17" s="5"/>
      <c r="AE17" s="8">
        <f t="shared" si="2"/>
        <v>0</v>
      </c>
      <c r="AF17" s="5"/>
      <c r="AG17" s="8">
        <f t="shared" si="3"/>
        <v>0</v>
      </c>
      <c r="AH17" s="5"/>
      <c r="AI17" s="8">
        <f t="shared" si="4"/>
        <v>0</v>
      </c>
      <c r="AJ17" s="5"/>
      <c r="AK17" s="8">
        <f t="shared" si="5"/>
        <v>0</v>
      </c>
      <c r="AL17" s="5"/>
      <c r="AM17" s="8">
        <f t="shared" si="6"/>
        <v>0</v>
      </c>
      <c r="AN17" s="5"/>
      <c r="AO17" s="8">
        <f t="shared" si="7"/>
        <v>0</v>
      </c>
      <c r="AP17" s="5"/>
      <c r="AQ17" s="8">
        <f t="shared" si="8"/>
        <v>0</v>
      </c>
      <c r="AR17" s="5"/>
      <c r="AS17" s="8">
        <f t="shared" si="9"/>
        <v>0</v>
      </c>
      <c r="AT17" s="5"/>
      <c r="AU17" s="8">
        <f t="shared" si="10"/>
        <v>0</v>
      </c>
      <c r="AV17" s="5"/>
      <c r="AW17" s="8">
        <f t="shared" si="11"/>
        <v>0</v>
      </c>
      <c r="AX17" s="5"/>
      <c r="AY17" s="8">
        <f t="shared" si="12"/>
        <v>0</v>
      </c>
      <c r="AZ17" s="5"/>
      <c r="BA17" s="8">
        <f t="shared" si="23"/>
        <v>0</v>
      </c>
      <c r="BB17" s="8"/>
      <c r="BC17" s="8">
        <f t="shared" si="24"/>
        <v>0</v>
      </c>
      <c r="BD17" s="8"/>
      <c r="BE17" s="8">
        <f t="shared" si="25"/>
        <v>0</v>
      </c>
      <c r="BF17" s="8"/>
      <c r="BG17" s="8">
        <f t="shared" si="26"/>
        <v>0</v>
      </c>
      <c r="BH17" s="8"/>
      <c r="BI17" s="8">
        <f t="shared" si="27"/>
        <v>0</v>
      </c>
      <c r="BJ17" s="8"/>
      <c r="BK17" s="8">
        <f t="shared" si="28"/>
        <v>0</v>
      </c>
      <c r="BL17" s="8"/>
      <c r="BM17" s="8">
        <f t="shared" si="29"/>
        <v>0</v>
      </c>
      <c r="BN17" s="5"/>
      <c r="BO17" s="8">
        <f t="shared" si="13"/>
        <v>0</v>
      </c>
      <c r="BP17" s="8">
        <f t="shared" si="30"/>
        <v>0</v>
      </c>
      <c r="BQ17" s="8">
        <f t="shared" si="31"/>
        <v>0</v>
      </c>
    </row>
    <row r="18" spans="1:69" ht="16.5" customHeight="1">
      <c r="A18" s="153">
        <v>6</v>
      </c>
      <c r="B18" s="871" t="s">
        <v>323</v>
      </c>
      <c r="C18" s="872"/>
      <c r="D18" s="872"/>
      <c r="E18" s="873"/>
      <c r="F18" s="78" t="s">
        <v>91</v>
      </c>
      <c r="G18" s="78">
        <v>560</v>
      </c>
      <c r="H18" s="5"/>
      <c r="I18" s="8">
        <f t="shared" si="14"/>
        <v>0</v>
      </c>
      <c r="J18" s="5"/>
      <c r="K18" s="8">
        <f t="shared" si="15"/>
        <v>0</v>
      </c>
      <c r="L18" s="5"/>
      <c r="M18" s="8">
        <f t="shared" si="16"/>
        <v>0</v>
      </c>
      <c r="N18" s="5"/>
      <c r="O18" s="8">
        <f t="shared" si="17"/>
        <v>0</v>
      </c>
      <c r="P18" s="5"/>
      <c r="Q18" s="8">
        <f t="shared" si="18"/>
        <v>0</v>
      </c>
      <c r="R18" s="5"/>
      <c r="S18" s="8">
        <f t="shared" si="19"/>
        <v>0</v>
      </c>
      <c r="T18" s="5"/>
      <c r="U18" s="8">
        <f t="shared" si="20"/>
        <v>0</v>
      </c>
      <c r="V18" s="5"/>
      <c r="W18" s="8">
        <f t="shared" si="21"/>
        <v>0</v>
      </c>
      <c r="X18" s="5"/>
      <c r="Y18" s="8">
        <f t="shared" si="22"/>
        <v>0</v>
      </c>
      <c r="Z18" s="5"/>
      <c r="AA18" s="8">
        <f t="shared" si="0"/>
        <v>0</v>
      </c>
      <c r="AB18" s="5"/>
      <c r="AC18" s="8">
        <f t="shared" si="1"/>
        <v>0</v>
      </c>
      <c r="AD18" s="5"/>
      <c r="AE18" s="8">
        <f t="shared" si="2"/>
        <v>0</v>
      </c>
      <c r="AF18" s="5"/>
      <c r="AG18" s="8">
        <f t="shared" si="3"/>
        <v>0</v>
      </c>
      <c r="AH18" s="5"/>
      <c r="AI18" s="8">
        <f t="shared" si="4"/>
        <v>0</v>
      </c>
      <c r="AJ18" s="5"/>
      <c r="AK18" s="8">
        <f t="shared" si="5"/>
        <v>0</v>
      </c>
      <c r="AL18" s="5"/>
      <c r="AM18" s="8">
        <f t="shared" si="6"/>
        <v>0</v>
      </c>
      <c r="AN18" s="5"/>
      <c r="AO18" s="8">
        <f t="shared" si="7"/>
        <v>0</v>
      </c>
      <c r="AP18" s="5"/>
      <c r="AQ18" s="8">
        <f t="shared" si="8"/>
        <v>0</v>
      </c>
      <c r="AR18" s="5"/>
      <c r="AS18" s="8">
        <f t="shared" si="9"/>
        <v>0</v>
      </c>
      <c r="AT18" s="5"/>
      <c r="AU18" s="8">
        <f t="shared" si="10"/>
        <v>0</v>
      </c>
      <c r="AV18" s="5"/>
      <c r="AW18" s="8">
        <f t="shared" si="11"/>
        <v>0</v>
      </c>
      <c r="AX18" s="5"/>
      <c r="AY18" s="8">
        <f t="shared" si="12"/>
        <v>0</v>
      </c>
      <c r="AZ18" s="5"/>
      <c r="BA18" s="8">
        <f t="shared" si="23"/>
        <v>0</v>
      </c>
      <c r="BB18" s="8"/>
      <c r="BC18" s="8">
        <f t="shared" si="24"/>
        <v>0</v>
      </c>
      <c r="BD18" s="8"/>
      <c r="BE18" s="8">
        <f t="shared" si="25"/>
        <v>0</v>
      </c>
      <c r="BF18" s="8"/>
      <c r="BG18" s="8">
        <f t="shared" si="26"/>
        <v>0</v>
      </c>
      <c r="BH18" s="8"/>
      <c r="BI18" s="8">
        <f t="shared" si="27"/>
        <v>0</v>
      </c>
      <c r="BJ18" s="8"/>
      <c r="BK18" s="8">
        <f t="shared" si="28"/>
        <v>0</v>
      </c>
      <c r="BL18" s="8"/>
      <c r="BM18" s="8">
        <f t="shared" si="29"/>
        <v>0</v>
      </c>
      <c r="BN18" s="5"/>
      <c r="BO18" s="8">
        <f t="shared" si="13"/>
        <v>0</v>
      </c>
      <c r="BP18" s="8">
        <f t="shared" si="30"/>
        <v>0</v>
      </c>
      <c r="BQ18" s="8">
        <f t="shared" si="31"/>
        <v>0</v>
      </c>
    </row>
    <row r="19" spans="1:69" ht="16.5" customHeight="1">
      <c r="A19" s="153">
        <v>7</v>
      </c>
      <c r="B19" s="871" t="s">
        <v>142</v>
      </c>
      <c r="C19" s="872"/>
      <c r="D19" s="872"/>
      <c r="E19" s="873"/>
      <c r="F19" s="78" t="s">
        <v>41</v>
      </c>
      <c r="G19" s="78">
        <v>450</v>
      </c>
      <c r="H19" s="652">
        <f>50*0</f>
        <v>0</v>
      </c>
      <c r="I19" s="649">
        <f t="shared" si="14"/>
        <v>0</v>
      </c>
      <c r="J19" s="5">
        <v>50</v>
      </c>
      <c r="K19" s="8">
        <f t="shared" si="15"/>
        <v>22500</v>
      </c>
      <c r="L19" s="5"/>
      <c r="M19" s="8">
        <f t="shared" si="16"/>
        <v>0</v>
      </c>
      <c r="N19" s="5">
        <v>50</v>
      </c>
      <c r="O19" s="8">
        <f t="shared" si="17"/>
        <v>22500</v>
      </c>
      <c r="P19" s="5">
        <v>50</v>
      </c>
      <c r="Q19" s="8">
        <f t="shared" si="18"/>
        <v>22500</v>
      </c>
      <c r="R19" s="5"/>
      <c r="S19" s="8">
        <f t="shared" si="19"/>
        <v>0</v>
      </c>
      <c r="T19" s="5">
        <v>50</v>
      </c>
      <c r="U19" s="8">
        <f t="shared" si="20"/>
        <v>22500</v>
      </c>
      <c r="V19" s="662">
        <f>50*0</f>
        <v>0</v>
      </c>
      <c r="W19" s="8">
        <f t="shared" si="21"/>
        <v>0</v>
      </c>
      <c r="X19" s="5">
        <v>50</v>
      </c>
      <c r="Y19" s="8">
        <f t="shared" si="22"/>
        <v>22500</v>
      </c>
      <c r="Z19" s="5"/>
      <c r="AA19" s="8">
        <f t="shared" si="0"/>
        <v>0</v>
      </c>
      <c r="AB19" s="5">
        <v>50</v>
      </c>
      <c r="AC19" s="8">
        <f t="shared" si="1"/>
        <v>22500</v>
      </c>
      <c r="AD19" s="5">
        <v>50</v>
      </c>
      <c r="AE19" s="8">
        <f t="shared" si="2"/>
        <v>22500</v>
      </c>
      <c r="AF19" s="662">
        <f>50*0</f>
        <v>0</v>
      </c>
      <c r="AG19" s="8">
        <f t="shared" si="3"/>
        <v>0</v>
      </c>
      <c r="AH19" s="5">
        <v>50</v>
      </c>
      <c r="AI19" s="8">
        <f t="shared" si="4"/>
        <v>22500</v>
      </c>
      <c r="AJ19" s="5"/>
      <c r="AK19" s="8">
        <f t="shared" si="5"/>
        <v>0</v>
      </c>
      <c r="AL19" s="5"/>
      <c r="AM19" s="8">
        <f t="shared" si="6"/>
        <v>0</v>
      </c>
      <c r="AN19" s="5">
        <v>50</v>
      </c>
      <c r="AO19" s="8">
        <f t="shared" si="7"/>
        <v>22500</v>
      </c>
      <c r="AP19" s="5">
        <v>50</v>
      </c>
      <c r="AQ19" s="8">
        <f t="shared" si="8"/>
        <v>22500</v>
      </c>
      <c r="AR19" s="5">
        <v>50</v>
      </c>
      <c r="AS19" s="8">
        <f t="shared" si="9"/>
        <v>22500</v>
      </c>
      <c r="AT19" s="5">
        <v>50</v>
      </c>
      <c r="AU19" s="8">
        <f t="shared" si="10"/>
        <v>22500</v>
      </c>
      <c r="AV19" s="5">
        <v>50</v>
      </c>
      <c r="AW19" s="8">
        <f t="shared" si="11"/>
        <v>22500</v>
      </c>
      <c r="AX19" s="5">
        <v>50</v>
      </c>
      <c r="AY19" s="8">
        <f t="shared" si="12"/>
        <v>22500</v>
      </c>
      <c r="AZ19" s="5">
        <v>50</v>
      </c>
      <c r="BA19" s="8">
        <f t="shared" si="23"/>
        <v>22500</v>
      </c>
      <c r="BB19" s="8">
        <v>50</v>
      </c>
      <c r="BC19" s="8">
        <f t="shared" si="24"/>
        <v>22500</v>
      </c>
      <c r="BD19" s="8">
        <v>50</v>
      </c>
      <c r="BE19" s="8">
        <f t="shared" si="25"/>
        <v>22500</v>
      </c>
      <c r="BF19" s="8">
        <v>50</v>
      </c>
      <c r="BG19" s="8">
        <f t="shared" si="26"/>
        <v>22500</v>
      </c>
      <c r="BH19" s="8">
        <v>50</v>
      </c>
      <c r="BI19" s="8">
        <f t="shared" si="27"/>
        <v>22500</v>
      </c>
      <c r="BJ19" s="8">
        <v>50</v>
      </c>
      <c r="BK19" s="8">
        <f t="shared" si="28"/>
        <v>22500</v>
      </c>
      <c r="BL19" s="8"/>
      <c r="BM19" s="8">
        <f t="shared" si="29"/>
        <v>0</v>
      </c>
      <c r="BN19" s="5"/>
      <c r="BO19" s="8">
        <f t="shared" si="13"/>
        <v>0</v>
      </c>
      <c r="BP19" s="8">
        <f t="shared" si="30"/>
        <v>1000</v>
      </c>
      <c r="BQ19" s="8">
        <f t="shared" si="31"/>
        <v>450000</v>
      </c>
    </row>
    <row r="20" spans="1:69" ht="15.75" customHeight="1" thickBot="1">
      <c r="A20" s="289">
        <v>8</v>
      </c>
      <c r="B20" s="880" t="s">
        <v>320</v>
      </c>
      <c r="C20" s="881"/>
      <c r="D20" s="881"/>
      <c r="E20" s="882"/>
      <c r="F20" s="78" t="s">
        <v>41</v>
      </c>
      <c r="G20" s="78">
        <v>1350</v>
      </c>
      <c r="H20" s="5"/>
      <c r="I20" s="8">
        <f t="shared" si="14"/>
        <v>0</v>
      </c>
      <c r="J20" s="5"/>
      <c r="K20" s="8">
        <f t="shared" si="15"/>
        <v>0</v>
      </c>
      <c r="L20" s="5"/>
      <c r="M20" s="8">
        <f t="shared" si="16"/>
        <v>0</v>
      </c>
      <c r="N20" s="5"/>
      <c r="O20" s="8">
        <f t="shared" si="17"/>
        <v>0</v>
      </c>
      <c r="P20" s="5"/>
      <c r="Q20" s="8">
        <f t="shared" si="18"/>
        <v>0</v>
      </c>
      <c r="R20" s="5"/>
      <c r="S20" s="8">
        <f t="shared" si="19"/>
        <v>0</v>
      </c>
      <c r="T20" s="5"/>
      <c r="U20" s="8">
        <f t="shared" si="20"/>
        <v>0</v>
      </c>
      <c r="V20" s="5"/>
      <c r="W20" s="8">
        <f t="shared" si="21"/>
        <v>0</v>
      </c>
      <c r="X20" s="5"/>
      <c r="Y20" s="8">
        <f t="shared" si="22"/>
        <v>0</v>
      </c>
      <c r="Z20" s="5"/>
      <c r="AA20" s="8">
        <f t="shared" si="0"/>
        <v>0</v>
      </c>
      <c r="AB20" s="5"/>
      <c r="AC20" s="8">
        <f t="shared" si="1"/>
        <v>0</v>
      </c>
      <c r="AD20" s="5"/>
      <c r="AE20" s="8">
        <f t="shared" si="2"/>
        <v>0</v>
      </c>
      <c r="AF20" s="5"/>
      <c r="AG20" s="8">
        <f t="shared" si="3"/>
        <v>0</v>
      </c>
      <c r="AH20" s="5"/>
      <c r="AI20" s="8">
        <f t="shared" si="4"/>
        <v>0</v>
      </c>
      <c r="AJ20" s="5"/>
      <c r="AK20" s="8">
        <f t="shared" si="5"/>
        <v>0</v>
      </c>
      <c r="AL20" s="5"/>
      <c r="AM20" s="8">
        <f t="shared" si="6"/>
        <v>0</v>
      </c>
      <c r="AN20" s="5"/>
      <c r="AO20" s="8">
        <f t="shared" si="7"/>
        <v>0</v>
      </c>
      <c r="AP20" s="5"/>
      <c r="AQ20" s="8">
        <f t="shared" si="8"/>
        <v>0</v>
      </c>
      <c r="AR20" s="5"/>
      <c r="AS20" s="8">
        <f t="shared" si="9"/>
        <v>0</v>
      </c>
      <c r="AT20" s="5"/>
      <c r="AU20" s="8">
        <f t="shared" si="10"/>
        <v>0</v>
      </c>
      <c r="AV20" s="5"/>
      <c r="AW20" s="8">
        <f t="shared" si="11"/>
        <v>0</v>
      </c>
      <c r="AX20" s="5"/>
      <c r="AY20" s="8">
        <f t="shared" si="12"/>
        <v>0</v>
      </c>
      <c r="AZ20" s="5"/>
      <c r="BA20" s="8">
        <f t="shared" si="23"/>
        <v>0</v>
      </c>
      <c r="BB20" s="8"/>
      <c r="BC20" s="8">
        <f t="shared" si="24"/>
        <v>0</v>
      </c>
      <c r="BD20" s="8"/>
      <c r="BE20" s="8">
        <f t="shared" si="25"/>
        <v>0</v>
      </c>
      <c r="BF20" s="8"/>
      <c r="BG20" s="8">
        <f t="shared" si="26"/>
        <v>0</v>
      </c>
      <c r="BH20" s="8"/>
      <c r="BI20" s="8">
        <f t="shared" si="27"/>
        <v>0</v>
      </c>
      <c r="BJ20" s="8"/>
      <c r="BK20" s="8">
        <f t="shared" si="28"/>
        <v>0</v>
      </c>
      <c r="BL20" s="8"/>
      <c r="BM20" s="8">
        <f t="shared" si="29"/>
        <v>0</v>
      </c>
      <c r="BN20" s="5"/>
      <c r="BO20" s="8">
        <f t="shared" si="13"/>
        <v>0</v>
      </c>
      <c r="BP20" s="8">
        <f t="shared" si="30"/>
        <v>0</v>
      </c>
      <c r="BQ20" s="8">
        <f t="shared" si="31"/>
        <v>0</v>
      </c>
    </row>
    <row r="21" spans="1:69" ht="18" customHeight="1" thickBot="1">
      <c r="A21" s="294"/>
      <c r="B21" s="884" t="s">
        <v>43</v>
      </c>
      <c r="C21" s="885"/>
      <c r="D21" s="885"/>
      <c r="E21" s="886"/>
      <c r="F21" s="210"/>
      <c r="G21" s="78"/>
      <c r="H21" s="5"/>
      <c r="I21" s="8">
        <f t="shared" si="14"/>
        <v>0</v>
      </c>
      <c r="J21" s="5"/>
      <c r="K21" s="8">
        <f t="shared" si="15"/>
        <v>0</v>
      </c>
      <c r="L21" s="5"/>
      <c r="M21" s="8">
        <f t="shared" si="16"/>
        <v>0</v>
      </c>
      <c r="N21" s="5"/>
      <c r="O21" s="8">
        <f t="shared" si="17"/>
        <v>0</v>
      </c>
      <c r="P21" s="5"/>
      <c r="Q21" s="8">
        <f t="shared" si="18"/>
        <v>0</v>
      </c>
      <c r="R21" s="5"/>
      <c r="S21" s="8">
        <f t="shared" si="19"/>
        <v>0</v>
      </c>
      <c r="T21" s="5"/>
      <c r="U21" s="8">
        <f t="shared" si="20"/>
        <v>0</v>
      </c>
      <c r="V21" s="5"/>
      <c r="W21" s="8">
        <f t="shared" si="21"/>
        <v>0</v>
      </c>
      <c r="X21" s="5"/>
      <c r="Y21" s="8">
        <f t="shared" si="22"/>
        <v>0</v>
      </c>
      <c r="Z21" s="5"/>
      <c r="AA21" s="8">
        <f t="shared" si="0"/>
        <v>0</v>
      </c>
      <c r="AB21" s="5"/>
      <c r="AC21" s="8">
        <f t="shared" si="1"/>
        <v>0</v>
      </c>
      <c r="AD21" s="5"/>
      <c r="AE21" s="8">
        <f t="shared" si="2"/>
        <v>0</v>
      </c>
      <c r="AF21" s="5"/>
      <c r="AG21" s="8">
        <f t="shared" si="3"/>
        <v>0</v>
      </c>
      <c r="AH21" s="5"/>
      <c r="AI21" s="8">
        <f t="shared" si="4"/>
        <v>0</v>
      </c>
      <c r="AJ21" s="5"/>
      <c r="AK21" s="8">
        <f t="shared" si="5"/>
        <v>0</v>
      </c>
      <c r="AL21" s="5"/>
      <c r="AM21" s="8">
        <f t="shared" si="6"/>
        <v>0</v>
      </c>
      <c r="AN21" s="5"/>
      <c r="AO21" s="8">
        <f t="shared" si="7"/>
        <v>0</v>
      </c>
      <c r="AP21" s="5"/>
      <c r="AQ21" s="8">
        <f t="shared" si="8"/>
        <v>0</v>
      </c>
      <c r="AR21" s="5"/>
      <c r="AS21" s="8">
        <f t="shared" si="9"/>
        <v>0</v>
      </c>
      <c r="AT21" s="5"/>
      <c r="AU21" s="8">
        <f t="shared" si="10"/>
        <v>0</v>
      </c>
      <c r="AV21" s="5"/>
      <c r="AW21" s="8">
        <f t="shared" si="11"/>
        <v>0</v>
      </c>
      <c r="AX21" s="5"/>
      <c r="AY21" s="8">
        <f t="shared" si="12"/>
        <v>0</v>
      </c>
      <c r="AZ21" s="5"/>
      <c r="BA21" s="8">
        <f t="shared" si="23"/>
        <v>0</v>
      </c>
      <c r="BB21" s="8"/>
      <c r="BC21" s="8">
        <f t="shared" si="24"/>
        <v>0</v>
      </c>
      <c r="BD21" s="8"/>
      <c r="BE21" s="8">
        <f t="shared" si="25"/>
        <v>0</v>
      </c>
      <c r="BF21" s="8"/>
      <c r="BG21" s="8">
        <f t="shared" si="26"/>
        <v>0</v>
      </c>
      <c r="BH21" s="8"/>
      <c r="BI21" s="8">
        <f t="shared" si="27"/>
        <v>0</v>
      </c>
      <c r="BJ21" s="8"/>
      <c r="BK21" s="8">
        <f t="shared" si="28"/>
        <v>0</v>
      </c>
      <c r="BL21" s="8"/>
      <c r="BM21" s="8">
        <f t="shared" si="29"/>
        <v>0</v>
      </c>
      <c r="BN21" s="5"/>
      <c r="BO21" s="8">
        <f t="shared" si="13"/>
        <v>0</v>
      </c>
      <c r="BP21" s="8">
        <f t="shared" si="30"/>
        <v>0</v>
      </c>
      <c r="BQ21" s="8">
        <f t="shared" si="31"/>
        <v>0</v>
      </c>
    </row>
    <row r="22" spans="1:69" ht="17.25" customHeight="1">
      <c r="A22" s="290">
        <v>9</v>
      </c>
      <c r="B22" s="877" t="s">
        <v>121</v>
      </c>
      <c r="C22" s="878"/>
      <c r="D22" s="878"/>
      <c r="E22" s="879"/>
      <c r="F22" s="78" t="s">
        <v>42</v>
      </c>
      <c r="G22" s="78">
        <v>600</v>
      </c>
      <c r="H22" s="5"/>
      <c r="I22" s="8">
        <f t="shared" si="14"/>
        <v>0</v>
      </c>
      <c r="J22" s="5"/>
      <c r="K22" s="8">
        <f t="shared" si="15"/>
        <v>0</v>
      </c>
      <c r="L22" s="5"/>
      <c r="M22" s="8">
        <f t="shared" si="16"/>
        <v>0</v>
      </c>
      <c r="N22" s="5"/>
      <c r="O22" s="8">
        <f t="shared" si="17"/>
        <v>0</v>
      </c>
      <c r="P22" s="5"/>
      <c r="Q22" s="8">
        <f t="shared" si="18"/>
        <v>0</v>
      </c>
      <c r="R22" s="5"/>
      <c r="S22" s="8">
        <f t="shared" si="19"/>
        <v>0</v>
      </c>
      <c r="T22" s="5"/>
      <c r="U22" s="8">
        <f t="shared" si="20"/>
        <v>0</v>
      </c>
      <c r="V22" s="5"/>
      <c r="W22" s="8">
        <f t="shared" si="21"/>
        <v>0</v>
      </c>
      <c r="X22" s="5"/>
      <c r="Y22" s="8">
        <f t="shared" si="22"/>
        <v>0</v>
      </c>
      <c r="Z22" s="5"/>
      <c r="AA22" s="8">
        <f t="shared" si="0"/>
        <v>0</v>
      </c>
      <c r="AB22" s="5">
        <v>30</v>
      </c>
      <c r="AC22" s="8">
        <f t="shared" si="1"/>
        <v>18000</v>
      </c>
      <c r="AD22" s="5"/>
      <c r="AE22" s="8">
        <f t="shared" si="2"/>
        <v>0</v>
      </c>
      <c r="AF22" s="5"/>
      <c r="AG22" s="8">
        <f t="shared" si="3"/>
        <v>0</v>
      </c>
      <c r="AH22" s="5"/>
      <c r="AI22" s="8">
        <f t="shared" si="4"/>
        <v>0</v>
      </c>
      <c r="AJ22" s="5"/>
      <c r="AK22" s="8">
        <f t="shared" si="5"/>
        <v>0</v>
      </c>
      <c r="AL22" s="5"/>
      <c r="AM22" s="8">
        <f t="shared" si="6"/>
        <v>0</v>
      </c>
      <c r="AN22" s="5"/>
      <c r="AO22" s="8">
        <f t="shared" si="7"/>
        <v>0</v>
      </c>
      <c r="AP22" s="5"/>
      <c r="AQ22" s="8">
        <f t="shared" si="8"/>
        <v>0</v>
      </c>
      <c r="AR22" s="5"/>
      <c r="AS22" s="8">
        <f t="shared" si="9"/>
        <v>0</v>
      </c>
      <c r="AT22" s="5"/>
      <c r="AU22" s="8">
        <f t="shared" si="10"/>
        <v>0</v>
      </c>
      <c r="AV22" s="5">
        <v>20</v>
      </c>
      <c r="AW22" s="8">
        <f t="shared" si="11"/>
        <v>12000</v>
      </c>
      <c r="AX22" s="5"/>
      <c r="AY22" s="8">
        <f t="shared" si="12"/>
        <v>0</v>
      </c>
      <c r="AZ22" s="5"/>
      <c r="BA22" s="8">
        <f t="shared" si="23"/>
        <v>0</v>
      </c>
      <c r="BB22" s="8"/>
      <c r="BC22" s="8">
        <f t="shared" si="24"/>
        <v>0</v>
      </c>
      <c r="BD22" s="8"/>
      <c r="BE22" s="8">
        <f t="shared" si="25"/>
        <v>0</v>
      </c>
      <c r="BF22" s="8"/>
      <c r="BG22" s="8">
        <f t="shared" si="26"/>
        <v>0</v>
      </c>
      <c r="BH22" s="8"/>
      <c r="BI22" s="8">
        <f t="shared" si="27"/>
        <v>0</v>
      </c>
      <c r="BJ22" s="8"/>
      <c r="BK22" s="8">
        <f t="shared" si="28"/>
        <v>0</v>
      </c>
      <c r="BL22" s="8"/>
      <c r="BM22" s="8">
        <f t="shared" si="29"/>
        <v>0</v>
      </c>
      <c r="BN22" s="5"/>
      <c r="BO22" s="8">
        <f t="shared" si="13"/>
        <v>0</v>
      </c>
      <c r="BP22" s="8">
        <f t="shared" si="30"/>
        <v>50</v>
      </c>
      <c r="BQ22" s="8">
        <f t="shared" si="31"/>
        <v>30000</v>
      </c>
    </row>
    <row r="23" spans="1:69" ht="17.25" customHeight="1">
      <c r="A23" s="290">
        <v>10</v>
      </c>
      <c r="B23" s="871" t="s">
        <v>325</v>
      </c>
      <c r="C23" s="875"/>
      <c r="D23" s="875"/>
      <c r="E23" s="876"/>
      <c r="F23" s="78" t="s">
        <v>41</v>
      </c>
      <c r="G23" s="78">
        <v>4500</v>
      </c>
      <c r="H23" s="5"/>
      <c r="I23" s="8">
        <f t="shared" si="14"/>
        <v>0</v>
      </c>
      <c r="J23" s="5"/>
      <c r="K23" s="8">
        <f t="shared" si="15"/>
        <v>0</v>
      </c>
      <c r="L23" s="5"/>
      <c r="M23" s="8">
        <f t="shared" si="16"/>
        <v>0</v>
      </c>
      <c r="N23" s="5"/>
      <c r="O23" s="8">
        <f t="shared" si="17"/>
        <v>0</v>
      </c>
      <c r="P23" s="5"/>
      <c r="Q23" s="8">
        <f t="shared" si="18"/>
        <v>0</v>
      </c>
      <c r="R23" s="5"/>
      <c r="S23" s="8">
        <f t="shared" si="19"/>
        <v>0</v>
      </c>
      <c r="T23" s="5"/>
      <c r="U23" s="8">
        <f t="shared" si="20"/>
        <v>0</v>
      </c>
      <c r="V23" s="5"/>
      <c r="W23" s="8">
        <f t="shared" si="21"/>
        <v>0</v>
      </c>
      <c r="X23" s="5"/>
      <c r="Y23" s="8">
        <f t="shared" si="22"/>
        <v>0</v>
      </c>
      <c r="Z23" s="5"/>
      <c r="AA23" s="8">
        <f t="shared" si="0"/>
        <v>0</v>
      </c>
      <c r="AB23" s="5"/>
      <c r="AC23" s="8">
        <f t="shared" si="1"/>
        <v>0</v>
      </c>
      <c r="AD23" s="5"/>
      <c r="AE23" s="8">
        <f t="shared" si="2"/>
        <v>0</v>
      </c>
      <c r="AF23" s="5"/>
      <c r="AG23" s="8">
        <f t="shared" si="3"/>
        <v>0</v>
      </c>
      <c r="AH23" s="5"/>
      <c r="AI23" s="8">
        <f t="shared" si="4"/>
        <v>0</v>
      </c>
      <c r="AJ23" s="5"/>
      <c r="AK23" s="8">
        <f t="shared" si="5"/>
        <v>0</v>
      </c>
      <c r="AL23" s="5"/>
      <c r="AM23" s="8">
        <f t="shared" si="6"/>
        <v>0</v>
      </c>
      <c r="AN23" s="5"/>
      <c r="AO23" s="8">
        <f t="shared" si="7"/>
        <v>0</v>
      </c>
      <c r="AP23" s="5"/>
      <c r="AQ23" s="8">
        <f t="shared" si="8"/>
        <v>0</v>
      </c>
      <c r="AR23" s="5"/>
      <c r="AS23" s="8">
        <f t="shared" si="9"/>
        <v>0</v>
      </c>
      <c r="AT23" s="5"/>
      <c r="AU23" s="8">
        <f t="shared" si="10"/>
        <v>0</v>
      </c>
      <c r="AV23" s="5"/>
      <c r="AW23" s="8">
        <f t="shared" si="11"/>
        <v>0</v>
      </c>
      <c r="AX23" s="5"/>
      <c r="AY23" s="8">
        <f t="shared" si="12"/>
        <v>0</v>
      </c>
      <c r="AZ23" s="5"/>
      <c r="BA23" s="8">
        <f t="shared" si="23"/>
        <v>0</v>
      </c>
      <c r="BB23" s="8"/>
      <c r="BC23" s="8">
        <f t="shared" si="24"/>
        <v>0</v>
      </c>
      <c r="BD23" s="8"/>
      <c r="BE23" s="8">
        <f t="shared" si="25"/>
        <v>0</v>
      </c>
      <c r="BF23" s="8"/>
      <c r="BG23" s="8">
        <f t="shared" si="26"/>
        <v>0</v>
      </c>
      <c r="BH23" s="8"/>
      <c r="BI23" s="8">
        <f t="shared" si="27"/>
        <v>0</v>
      </c>
      <c r="BJ23" s="8"/>
      <c r="BK23" s="8">
        <f t="shared" si="28"/>
        <v>0</v>
      </c>
      <c r="BL23" s="8"/>
      <c r="BM23" s="8">
        <f t="shared" si="29"/>
        <v>0</v>
      </c>
      <c r="BN23" s="5"/>
      <c r="BO23" s="8">
        <f t="shared" si="13"/>
        <v>0</v>
      </c>
      <c r="BP23" s="8">
        <f t="shared" si="30"/>
        <v>0</v>
      </c>
      <c r="BQ23" s="8">
        <f t="shared" si="31"/>
        <v>0</v>
      </c>
    </row>
    <row r="24" spans="1:69" ht="15.75" customHeight="1">
      <c r="A24" s="290">
        <v>11</v>
      </c>
      <c r="B24" s="874" t="s">
        <v>324</v>
      </c>
      <c r="C24" s="875"/>
      <c r="D24" s="875"/>
      <c r="E24" s="876"/>
      <c r="F24" s="78" t="s">
        <v>41</v>
      </c>
      <c r="G24" s="78">
        <v>3000</v>
      </c>
      <c r="H24" s="5"/>
      <c r="I24" s="8">
        <f t="shared" si="14"/>
        <v>0</v>
      </c>
      <c r="J24" s="5"/>
      <c r="K24" s="8">
        <f t="shared" si="15"/>
        <v>0</v>
      </c>
      <c r="L24" s="5"/>
      <c r="M24" s="8">
        <f t="shared" si="16"/>
        <v>0</v>
      </c>
      <c r="N24" s="5"/>
      <c r="O24" s="8">
        <f t="shared" si="17"/>
        <v>0</v>
      </c>
      <c r="P24" s="5"/>
      <c r="Q24" s="8">
        <f t="shared" si="18"/>
        <v>0</v>
      </c>
      <c r="R24" s="5"/>
      <c r="S24" s="8">
        <f t="shared" si="19"/>
        <v>0</v>
      </c>
      <c r="T24" s="5"/>
      <c r="U24" s="8">
        <f t="shared" si="20"/>
        <v>0</v>
      </c>
      <c r="V24" s="5"/>
      <c r="W24" s="8">
        <f t="shared" si="21"/>
        <v>0</v>
      </c>
      <c r="X24" s="5"/>
      <c r="Y24" s="8">
        <f t="shared" si="22"/>
        <v>0</v>
      </c>
      <c r="Z24" s="5"/>
      <c r="AA24" s="8">
        <f t="shared" si="0"/>
        <v>0</v>
      </c>
      <c r="AB24" s="5"/>
      <c r="AC24" s="8">
        <f t="shared" si="1"/>
        <v>0</v>
      </c>
      <c r="AD24" s="5"/>
      <c r="AE24" s="8">
        <f t="shared" si="2"/>
        <v>0</v>
      </c>
      <c r="AF24" s="5"/>
      <c r="AG24" s="8">
        <f t="shared" si="3"/>
        <v>0</v>
      </c>
      <c r="AH24" s="5"/>
      <c r="AI24" s="8">
        <f t="shared" si="4"/>
        <v>0</v>
      </c>
      <c r="AJ24" s="5"/>
      <c r="AK24" s="8">
        <f t="shared" si="5"/>
        <v>0</v>
      </c>
      <c r="AL24" s="5"/>
      <c r="AM24" s="8">
        <f t="shared" si="6"/>
        <v>0</v>
      </c>
      <c r="AN24" s="5"/>
      <c r="AO24" s="8">
        <f t="shared" si="7"/>
        <v>0</v>
      </c>
      <c r="AP24" s="5"/>
      <c r="AQ24" s="8">
        <f t="shared" si="8"/>
        <v>0</v>
      </c>
      <c r="AR24" s="5"/>
      <c r="AS24" s="8">
        <f t="shared" si="9"/>
        <v>0</v>
      </c>
      <c r="AT24" s="5"/>
      <c r="AU24" s="8">
        <f t="shared" si="10"/>
        <v>0</v>
      </c>
      <c r="AV24" s="5"/>
      <c r="AW24" s="8">
        <f t="shared" si="11"/>
        <v>0</v>
      </c>
      <c r="AX24" s="5"/>
      <c r="AY24" s="8">
        <f t="shared" si="12"/>
        <v>0</v>
      </c>
      <c r="AZ24" s="5"/>
      <c r="BA24" s="8">
        <f t="shared" si="23"/>
        <v>0</v>
      </c>
      <c r="BB24" s="8"/>
      <c r="BC24" s="8">
        <f t="shared" si="24"/>
        <v>0</v>
      </c>
      <c r="BD24" s="8">
        <v>16</v>
      </c>
      <c r="BE24" s="8">
        <f t="shared" si="25"/>
        <v>48000</v>
      </c>
      <c r="BF24" s="8">
        <v>11</v>
      </c>
      <c r="BG24" s="8">
        <f t="shared" si="26"/>
        <v>33000</v>
      </c>
      <c r="BH24" s="8"/>
      <c r="BI24" s="8">
        <f t="shared" si="27"/>
        <v>0</v>
      </c>
      <c r="BJ24" s="8"/>
      <c r="BK24" s="8">
        <f t="shared" si="28"/>
        <v>0</v>
      </c>
      <c r="BL24" s="8"/>
      <c r="BM24" s="8">
        <f t="shared" si="29"/>
        <v>0</v>
      </c>
      <c r="BN24" s="5"/>
      <c r="BO24" s="8">
        <f t="shared" si="13"/>
        <v>0</v>
      </c>
      <c r="BP24" s="8">
        <f t="shared" si="30"/>
        <v>27</v>
      </c>
      <c r="BQ24" s="8">
        <f t="shared" si="31"/>
        <v>81000</v>
      </c>
    </row>
    <row r="25" spans="1:78" s="77" customFormat="1" ht="15.75" customHeight="1">
      <c r="A25" s="290">
        <v>12</v>
      </c>
      <c r="B25" s="874" t="s">
        <v>44</v>
      </c>
      <c r="C25" s="875"/>
      <c r="D25" s="875"/>
      <c r="E25" s="876"/>
      <c r="F25" s="78" t="s">
        <v>41</v>
      </c>
      <c r="G25" s="78">
        <v>860</v>
      </c>
      <c r="H25" s="5"/>
      <c r="I25" s="8">
        <f t="shared" si="14"/>
        <v>0</v>
      </c>
      <c r="J25" s="5"/>
      <c r="K25" s="8">
        <f t="shared" si="15"/>
        <v>0</v>
      </c>
      <c r="L25" s="5"/>
      <c r="M25" s="8">
        <f t="shared" si="16"/>
        <v>0</v>
      </c>
      <c r="N25" s="5"/>
      <c r="O25" s="8">
        <f t="shared" si="17"/>
        <v>0</v>
      </c>
      <c r="P25" s="5"/>
      <c r="Q25" s="8">
        <f t="shared" si="18"/>
        <v>0</v>
      </c>
      <c r="R25" s="5"/>
      <c r="S25" s="8">
        <f t="shared" si="19"/>
        <v>0</v>
      </c>
      <c r="T25" s="5"/>
      <c r="U25" s="8">
        <f t="shared" si="20"/>
        <v>0</v>
      </c>
      <c r="V25" s="5"/>
      <c r="W25" s="8">
        <f t="shared" si="21"/>
        <v>0</v>
      </c>
      <c r="X25" s="5"/>
      <c r="Y25" s="8">
        <f t="shared" si="22"/>
        <v>0</v>
      </c>
      <c r="Z25" s="5"/>
      <c r="AA25" s="8">
        <f t="shared" si="0"/>
        <v>0</v>
      </c>
      <c r="AB25" s="5"/>
      <c r="AC25" s="8">
        <f t="shared" si="1"/>
        <v>0</v>
      </c>
      <c r="AD25" s="5"/>
      <c r="AE25" s="8">
        <f t="shared" si="2"/>
        <v>0</v>
      </c>
      <c r="AF25" s="5"/>
      <c r="AG25" s="8">
        <f t="shared" si="3"/>
        <v>0</v>
      </c>
      <c r="AH25" s="5"/>
      <c r="AI25" s="8">
        <f t="shared" si="4"/>
        <v>0</v>
      </c>
      <c r="AJ25" s="5"/>
      <c r="AK25" s="8">
        <f t="shared" si="5"/>
        <v>0</v>
      </c>
      <c r="AL25" s="5"/>
      <c r="AM25" s="8">
        <f t="shared" si="6"/>
        <v>0</v>
      </c>
      <c r="AN25" s="5"/>
      <c r="AO25" s="8">
        <f t="shared" si="7"/>
        <v>0</v>
      </c>
      <c r="AP25" s="5"/>
      <c r="AQ25" s="8">
        <f t="shared" si="8"/>
        <v>0</v>
      </c>
      <c r="AR25" s="5">
        <v>5</v>
      </c>
      <c r="AS25" s="8">
        <f t="shared" si="9"/>
        <v>4300</v>
      </c>
      <c r="AT25" s="5"/>
      <c r="AU25" s="8">
        <f t="shared" si="10"/>
        <v>0</v>
      </c>
      <c r="AV25" s="5"/>
      <c r="AW25" s="8">
        <f t="shared" si="11"/>
        <v>0</v>
      </c>
      <c r="AX25" s="5"/>
      <c r="AY25" s="8">
        <f t="shared" si="12"/>
        <v>0</v>
      </c>
      <c r="AZ25" s="5"/>
      <c r="BA25" s="8">
        <f t="shared" si="23"/>
        <v>0</v>
      </c>
      <c r="BB25" s="8"/>
      <c r="BC25" s="8">
        <f t="shared" si="24"/>
        <v>0</v>
      </c>
      <c r="BD25" s="8"/>
      <c r="BE25" s="8">
        <f t="shared" si="25"/>
        <v>0</v>
      </c>
      <c r="BF25" s="8"/>
      <c r="BG25" s="8">
        <f t="shared" si="26"/>
        <v>0</v>
      </c>
      <c r="BH25" s="8"/>
      <c r="BI25" s="8">
        <f t="shared" si="27"/>
        <v>0</v>
      </c>
      <c r="BJ25" s="8"/>
      <c r="BK25" s="8">
        <f t="shared" si="28"/>
        <v>0</v>
      </c>
      <c r="BL25" s="8"/>
      <c r="BM25" s="8">
        <f t="shared" si="29"/>
        <v>0</v>
      </c>
      <c r="BN25" s="5"/>
      <c r="BO25" s="8">
        <f t="shared" si="13"/>
        <v>0</v>
      </c>
      <c r="BP25" s="8">
        <f t="shared" si="30"/>
        <v>5</v>
      </c>
      <c r="BQ25" s="8">
        <f t="shared" si="31"/>
        <v>4300</v>
      </c>
      <c r="BR25" s="47"/>
      <c r="BS25" s="47"/>
      <c r="BT25" s="47"/>
      <c r="BU25" s="47"/>
      <c r="BV25" s="47"/>
      <c r="BW25" s="47"/>
      <c r="BX25" s="47"/>
      <c r="BY25" s="47"/>
      <c r="BZ25" s="47"/>
    </row>
    <row r="26" spans="1:69" ht="17.25" customHeight="1">
      <c r="A26" s="290">
        <v>13</v>
      </c>
      <c r="B26" s="895" t="s">
        <v>94</v>
      </c>
      <c r="C26" s="896"/>
      <c r="D26" s="896"/>
      <c r="E26" s="897"/>
      <c r="F26" s="78" t="s">
        <v>91</v>
      </c>
      <c r="G26" s="78">
        <v>650</v>
      </c>
      <c r="H26" s="5"/>
      <c r="I26" s="8">
        <f t="shared" si="14"/>
        <v>0</v>
      </c>
      <c r="J26" s="5"/>
      <c r="K26" s="8">
        <f t="shared" si="15"/>
        <v>0</v>
      </c>
      <c r="L26" s="5"/>
      <c r="M26" s="8">
        <f t="shared" si="16"/>
        <v>0</v>
      </c>
      <c r="N26" s="5"/>
      <c r="O26" s="8">
        <f t="shared" si="17"/>
        <v>0</v>
      </c>
      <c r="P26" s="5"/>
      <c r="Q26" s="8">
        <f t="shared" si="18"/>
        <v>0</v>
      </c>
      <c r="R26" s="5"/>
      <c r="S26" s="8">
        <f t="shared" si="19"/>
        <v>0</v>
      </c>
      <c r="T26" s="5"/>
      <c r="U26" s="8">
        <f t="shared" si="20"/>
        <v>0</v>
      </c>
      <c r="V26" s="5"/>
      <c r="W26" s="8">
        <f t="shared" si="21"/>
        <v>0</v>
      </c>
      <c r="X26" s="5"/>
      <c r="Y26" s="8">
        <f t="shared" si="22"/>
        <v>0</v>
      </c>
      <c r="Z26" s="5"/>
      <c r="AA26" s="8">
        <f t="shared" si="0"/>
        <v>0</v>
      </c>
      <c r="AB26" s="5"/>
      <c r="AC26" s="8">
        <f t="shared" si="1"/>
        <v>0</v>
      </c>
      <c r="AD26" s="5"/>
      <c r="AE26" s="8">
        <f t="shared" si="2"/>
        <v>0</v>
      </c>
      <c r="AF26" s="5"/>
      <c r="AG26" s="8">
        <f t="shared" si="3"/>
        <v>0</v>
      </c>
      <c r="AH26" s="5"/>
      <c r="AI26" s="8">
        <f t="shared" si="4"/>
        <v>0</v>
      </c>
      <c r="AJ26" s="5"/>
      <c r="AK26" s="8">
        <f t="shared" si="5"/>
        <v>0</v>
      </c>
      <c r="AL26" s="5"/>
      <c r="AM26" s="8">
        <f t="shared" si="6"/>
        <v>0</v>
      </c>
      <c r="AN26" s="5"/>
      <c r="AO26" s="8">
        <f t="shared" si="7"/>
        <v>0</v>
      </c>
      <c r="AP26" s="5"/>
      <c r="AQ26" s="8">
        <f t="shared" si="8"/>
        <v>0</v>
      </c>
      <c r="AR26" s="5"/>
      <c r="AS26" s="8">
        <f t="shared" si="9"/>
        <v>0</v>
      </c>
      <c r="AT26" s="5"/>
      <c r="AU26" s="8">
        <f t="shared" si="10"/>
        <v>0</v>
      </c>
      <c r="AV26" s="5"/>
      <c r="AW26" s="8">
        <f t="shared" si="11"/>
        <v>0</v>
      </c>
      <c r="AX26" s="5"/>
      <c r="AY26" s="8">
        <f t="shared" si="12"/>
        <v>0</v>
      </c>
      <c r="AZ26" s="5"/>
      <c r="BA26" s="8">
        <f t="shared" si="23"/>
        <v>0</v>
      </c>
      <c r="BB26" s="8"/>
      <c r="BC26" s="8">
        <f t="shared" si="24"/>
        <v>0</v>
      </c>
      <c r="BD26" s="8"/>
      <c r="BE26" s="8">
        <f t="shared" si="25"/>
        <v>0</v>
      </c>
      <c r="BF26" s="8"/>
      <c r="BG26" s="8">
        <f t="shared" si="26"/>
        <v>0</v>
      </c>
      <c r="BH26" s="8"/>
      <c r="BI26" s="8">
        <f t="shared" si="27"/>
        <v>0</v>
      </c>
      <c r="BJ26" s="8"/>
      <c r="BK26" s="8">
        <f t="shared" si="28"/>
        <v>0</v>
      </c>
      <c r="BL26" s="8"/>
      <c r="BM26" s="8">
        <f t="shared" si="29"/>
        <v>0</v>
      </c>
      <c r="BN26" s="5"/>
      <c r="BO26" s="8">
        <f t="shared" si="13"/>
        <v>0</v>
      </c>
      <c r="BP26" s="8">
        <f t="shared" si="30"/>
        <v>0</v>
      </c>
      <c r="BQ26" s="8">
        <f t="shared" si="31"/>
        <v>0</v>
      </c>
    </row>
    <row r="27" spans="1:69" ht="15" customHeight="1">
      <c r="A27" s="290">
        <v>14</v>
      </c>
      <c r="B27" s="874" t="s">
        <v>307</v>
      </c>
      <c r="C27" s="875"/>
      <c r="D27" s="875"/>
      <c r="E27" s="876"/>
      <c r="F27" s="78" t="s">
        <v>41</v>
      </c>
      <c r="G27" s="78">
        <v>1200</v>
      </c>
      <c r="H27" s="5"/>
      <c r="I27" s="8">
        <f t="shared" si="14"/>
        <v>0</v>
      </c>
      <c r="J27" s="5"/>
      <c r="K27" s="8">
        <f t="shared" si="15"/>
        <v>0</v>
      </c>
      <c r="L27" s="5"/>
      <c r="M27" s="8">
        <f t="shared" si="16"/>
        <v>0</v>
      </c>
      <c r="N27" s="5"/>
      <c r="O27" s="8">
        <f t="shared" si="17"/>
        <v>0</v>
      </c>
      <c r="P27" s="5"/>
      <c r="Q27" s="8">
        <f t="shared" si="18"/>
        <v>0</v>
      </c>
      <c r="R27" s="5"/>
      <c r="S27" s="8">
        <f t="shared" si="19"/>
        <v>0</v>
      </c>
      <c r="T27" s="5"/>
      <c r="U27" s="8">
        <f t="shared" si="20"/>
        <v>0</v>
      </c>
      <c r="V27" s="5"/>
      <c r="W27" s="8">
        <f t="shared" si="21"/>
        <v>0</v>
      </c>
      <c r="X27" s="5"/>
      <c r="Y27" s="8">
        <f t="shared" si="22"/>
        <v>0</v>
      </c>
      <c r="Z27" s="5"/>
      <c r="AA27" s="8">
        <f t="shared" si="0"/>
        <v>0</v>
      </c>
      <c r="AB27" s="5"/>
      <c r="AC27" s="8">
        <f t="shared" si="1"/>
        <v>0</v>
      </c>
      <c r="AD27" s="5"/>
      <c r="AE27" s="8">
        <f t="shared" si="2"/>
        <v>0</v>
      </c>
      <c r="AF27" s="5"/>
      <c r="AG27" s="8">
        <f t="shared" si="3"/>
        <v>0</v>
      </c>
      <c r="AH27" s="5"/>
      <c r="AI27" s="8">
        <f t="shared" si="4"/>
        <v>0</v>
      </c>
      <c r="AJ27" s="5"/>
      <c r="AK27" s="8">
        <f t="shared" si="5"/>
        <v>0</v>
      </c>
      <c r="AL27" s="5"/>
      <c r="AM27" s="8">
        <f t="shared" si="6"/>
        <v>0</v>
      </c>
      <c r="AN27" s="5"/>
      <c r="AO27" s="8">
        <f t="shared" si="7"/>
        <v>0</v>
      </c>
      <c r="AP27" s="5"/>
      <c r="AQ27" s="8">
        <f t="shared" si="8"/>
        <v>0</v>
      </c>
      <c r="AR27" s="5"/>
      <c r="AS27" s="8">
        <f t="shared" si="9"/>
        <v>0</v>
      </c>
      <c r="AT27" s="5"/>
      <c r="AU27" s="8">
        <f t="shared" si="10"/>
        <v>0</v>
      </c>
      <c r="AV27" s="5"/>
      <c r="AW27" s="8">
        <f t="shared" si="11"/>
        <v>0</v>
      </c>
      <c r="AX27" s="5"/>
      <c r="AY27" s="8">
        <f t="shared" si="12"/>
        <v>0</v>
      </c>
      <c r="AZ27" s="5"/>
      <c r="BA27" s="8">
        <f t="shared" si="23"/>
        <v>0</v>
      </c>
      <c r="BB27" s="8"/>
      <c r="BC27" s="8">
        <f t="shared" si="24"/>
        <v>0</v>
      </c>
      <c r="BD27" s="8"/>
      <c r="BE27" s="8">
        <f t="shared" si="25"/>
        <v>0</v>
      </c>
      <c r="BF27" s="8"/>
      <c r="BG27" s="8">
        <f t="shared" si="26"/>
        <v>0</v>
      </c>
      <c r="BH27" s="8"/>
      <c r="BI27" s="8">
        <f t="shared" si="27"/>
        <v>0</v>
      </c>
      <c r="BJ27" s="8"/>
      <c r="BK27" s="8">
        <f t="shared" si="28"/>
        <v>0</v>
      </c>
      <c r="BL27" s="8"/>
      <c r="BM27" s="8">
        <f t="shared" si="29"/>
        <v>0</v>
      </c>
      <c r="BN27" s="5"/>
      <c r="BO27" s="8">
        <f t="shared" si="13"/>
        <v>0</v>
      </c>
      <c r="BP27" s="8">
        <f t="shared" si="30"/>
        <v>0</v>
      </c>
      <c r="BQ27" s="8">
        <f t="shared" si="31"/>
        <v>0</v>
      </c>
    </row>
    <row r="28" spans="1:69" ht="18" customHeight="1">
      <c r="A28" s="290">
        <v>15</v>
      </c>
      <c r="B28" s="874" t="s">
        <v>225</v>
      </c>
      <c r="C28" s="872"/>
      <c r="D28" s="872"/>
      <c r="E28" s="873"/>
      <c r="F28" s="78" t="s">
        <v>41</v>
      </c>
      <c r="G28" s="78">
        <v>1650</v>
      </c>
      <c r="H28" s="5"/>
      <c r="I28" s="8">
        <f t="shared" si="14"/>
        <v>0</v>
      </c>
      <c r="J28" s="5"/>
      <c r="K28" s="8">
        <f t="shared" si="15"/>
        <v>0</v>
      </c>
      <c r="L28" s="5"/>
      <c r="M28" s="8">
        <f t="shared" si="16"/>
        <v>0</v>
      </c>
      <c r="N28" s="5"/>
      <c r="O28" s="8">
        <f t="shared" si="17"/>
        <v>0</v>
      </c>
      <c r="P28" s="5"/>
      <c r="Q28" s="8">
        <f t="shared" si="18"/>
        <v>0</v>
      </c>
      <c r="R28" s="5"/>
      <c r="S28" s="8">
        <f t="shared" si="19"/>
        <v>0</v>
      </c>
      <c r="T28" s="5"/>
      <c r="U28" s="8">
        <f t="shared" si="20"/>
        <v>0</v>
      </c>
      <c r="V28" s="5"/>
      <c r="W28" s="8">
        <f t="shared" si="21"/>
        <v>0</v>
      </c>
      <c r="X28" s="5"/>
      <c r="Y28" s="8">
        <f t="shared" si="22"/>
        <v>0</v>
      </c>
      <c r="Z28" s="5"/>
      <c r="AA28" s="8">
        <f t="shared" si="0"/>
        <v>0</v>
      </c>
      <c r="AB28" s="5"/>
      <c r="AC28" s="8">
        <f t="shared" si="1"/>
        <v>0</v>
      </c>
      <c r="AD28" s="5"/>
      <c r="AE28" s="8">
        <f t="shared" si="2"/>
        <v>0</v>
      </c>
      <c r="AF28" s="5"/>
      <c r="AG28" s="8">
        <f t="shared" si="3"/>
        <v>0</v>
      </c>
      <c r="AH28" s="5"/>
      <c r="AI28" s="8">
        <f t="shared" si="4"/>
        <v>0</v>
      </c>
      <c r="AJ28" s="5"/>
      <c r="AK28" s="8">
        <f t="shared" si="5"/>
        <v>0</v>
      </c>
      <c r="AL28" s="5"/>
      <c r="AM28" s="8">
        <f t="shared" si="6"/>
        <v>0</v>
      </c>
      <c r="AN28" s="5"/>
      <c r="AO28" s="8">
        <f t="shared" si="7"/>
        <v>0</v>
      </c>
      <c r="AP28" s="5"/>
      <c r="AQ28" s="8">
        <f t="shared" si="8"/>
        <v>0</v>
      </c>
      <c r="AR28" s="5"/>
      <c r="AS28" s="8">
        <f t="shared" si="9"/>
        <v>0</v>
      </c>
      <c r="AT28" s="5"/>
      <c r="AU28" s="8">
        <f t="shared" si="10"/>
        <v>0</v>
      </c>
      <c r="AV28" s="5"/>
      <c r="AW28" s="8">
        <f t="shared" si="11"/>
        <v>0</v>
      </c>
      <c r="AX28" s="5"/>
      <c r="AY28" s="8">
        <f t="shared" si="12"/>
        <v>0</v>
      </c>
      <c r="AZ28" s="5"/>
      <c r="BA28" s="8">
        <f t="shared" si="23"/>
        <v>0</v>
      </c>
      <c r="BB28" s="8"/>
      <c r="BC28" s="8">
        <f t="shared" si="24"/>
        <v>0</v>
      </c>
      <c r="BD28" s="8"/>
      <c r="BE28" s="8">
        <f t="shared" si="25"/>
        <v>0</v>
      </c>
      <c r="BF28" s="8"/>
      <c r="BG28" s="8">
        <f t="shared" si="26"/>
        <v>0</v>
      </c>
      <c r="BH28" s="8"/>
      <c r="BI28" s="8">
        <f t="shared" si="27"/>
        <v>0</v>
      </c>
      <c r="BJ28" s="8"/>
      <c r="BK28" s="8">
        <f t="shared" si="28"/>
        <v>0</v>
      </c>
      <c r="BL28" s="8"/>
      <c r="BM28" s="8">
        <f t="shared" si="29"/>
        <v>0</v>
      </c>
      <c r="BN28" s="5"/>
      <c r="BO28" s="8">
        <f t="shared" si="13"/>
        <v>0</v>
      </c>
      <c r="BP28" s="8">
        <f t="shared" si="30"/>
        <v>0</v>
      </c>
      <c r="BQ28" s="8">
        <f t="shared" si="31"/>
        <v>0</v>
      </c>
    </row>
    <row r="29" spans="1:69" ht="16.5" customHeight="1">
      <c r="A29" s="290">
        <v>16</v>
      </c>
      <c r="B29" s="871" t="s">
        <v>162</v>
      </c>
      <c r="C29" s="872"/>
      <c r="D29" s="872"/>
      <c r="E29" s="873"/>
      <c r="F29" s="78" t="s">
        <v>41</v>
      </c>
      <c r="G29" s="78">
        <v>450</v>
      </c>
      <c r="H29" s="5"/>
      <c r="I29" s="8">
        <f t="shared" si="14"/>
        <v>0</v>
      </c>
      <c r="J29" s="5"/>
      <c r="K29" s="8">
        <f t="shared" si="15"/>
        <v>0</v>
      </c>
      <c r="L29" s="5"/>
      <c r="M29" s="8">
        <f t="shared" si="16"/>
        <v>0</v>
      </c>
      <c r="N29" s="5"/>
      <c r="O29" s="8">
        <f t="shared" si="17"/>
        <v>0</v>
      </c>
      <c r="P29" s="5"/>
      <c r="Q29" s="8">
        <f t="shared" si="18"/>
        <v>0</v>
      </c>
      <c r="R29" s="5"/>
      <c r="S29" s="8">
        <f t="shared" si="19"/>
        <v>0</v>
      </c>
      <c r="T29" s="5"/>
      <c r="U29" s="8">
        <f t="shared" si="20"/>
        <v>0</v>
      </c>
      <c r="V29" s="5"/>
      <c r="W29" s="8">
        <f t="shared" si="21"/>
        <v>0</v>
      </c>
      <c r="X29" s="5"/>
      <c r="Y29" s="8">
        <f t="shared" si="22"/>
        <v>0</v>
      </c>
      <c r="Z29" s="5"/>
      <c r="AA29" s="8">
        <f t="shared" si="0"/>
        <v>0</v>
      </c>
      <c r="AB29" s="5">
        <v>30</v>
      </c>
      <c r="AC29" s="8">
        <f t="shared" si="1"/>
        <v>13500</v>
      </c>
      <c r="AD29" s="5"/>
      <c r="AE29" s="8">
        <f t="shared" si="2"/>
        <v>0</v>
      </c>
      <c r="AF29" s="5"/>
      <c r="AG29" s="8">
        <f t="shared" si="3"/>
        <v>0</v>
      </c>
      <c r="AH29" s="5"/>
      <c r="AI29" s="8">
        <f t="shared" si="4"/>
        <v>0</v>
      </c>
      <c r="AJ29" s="5"/>
      <c r="AK29" s="8">
        <f t="shared" si="5"/>
        <v>0</v>
      </c>
      <c r="AL29" s="5"/>
      <c r="AM29" s="8">
        <f t="shared" si="6"/>
        <v>0</v>
      </c>
      <c r="AN29" s="5"/>
      <c r="AO29" s="8">
        <f t="shared" si="7"/>
        <v>0</v>
      </c>
      <c r="AP29" s="5">
        <v>30</v>
      </c>
      <c r="AQ29" s="8">
        <f t="shared" si="8"/>
        <v>13500</v>
      </c>
      <c r="AR29" s="5"/>
      <c r="AS29" s="8">
        <f t="shared" si="9"/>
        <v>0</v>
      </c>
      <c r="AT29" s="5"/>
      <c r="AU29" s="8">
        <f t="shared" si="10"/>
        <v>0</v>
      </c>
      <c r="AV29" s="5"/>
      <c r="AW29" s="8">
        <f t="shared" si="11"/>
        <v>0</v>
      </c>
      <c r="AX29" s="5"/>
      <c r="AY29" s="8">
        <f t="shared" si="12"/>
        <v>0</v>
      </c>
      <c r="AZ29" s="5"/>
      <c r="BA29" s="8">
        <f t="shared" si="23"/>
        <v>0</v>
      </c>
      <c r="BB29" s="8"/>
      <c r="BC29" s="8">
        <f t="shared" si="24"/>
        <v>0</v>
      </c>
      <c r="BD29" s="8"/>
      <c r="BE29" s="8">
        <f t="shared" si="25"/>
        <v>0</v>
      </c>
      <c r="BF29" s="8">
        <v>20</v>
      </c>
      <c r="BG29" s="8">
        <f t="shared" si="26"/>
        <v>9000</v>
      </c>
      <c r="BH29" s="8"/>
      <c r="BI29" s="8">
        <f t="shared" si="27"/>
        <v>0</v>
      </c>
      <c r="BJ29" s="8"/>
      <c r="BK29" s="8">
        <f t="shared" si="28"/>
        <v>0</v>
      </c>
      <c r="BL29" s="8">
        <v>10</v>
      </c>
      <c r="BM29" s="8">
        <f t="shared" si="29"/>
        <v>4500</v>
      </c>
      <c r="BN29" s="5"/>
      <c r="BO29" s="8">
        <f t="shared" si="13"/>
        <v>0</v>
      </c>
      <c r="BP29" s="8">
        <f t="shared" si="30"/>
        <v>90</v>
      </c>
      <c r="BQ29" s="8">
        <f t="shared" si="31"/>
        <v>40500</v>
      </c>
    </row>
    <row r="30" spans="1:69" ht="15.75" customHeight="1">
      <c r="A30" s="290">
        <v>17</v>
      </c>
      <c r="B30" s="871" t="s">
        <v>326</v>
      </c>
      <c r="C30" s="872"/>
      <c r="D30" s="872"/>
      <c r="E30" s="873"/>
      <c r="F30" s="78" t="s">
        <v>41</v>
      </c>
      <c r="G30" s="78">
        <v>30</v>
      </c>
      <c r="H30" s="5"/>
      <c r="I30" s="8">
        <f t="shared" si="14"/>
        <v>0</v>
      </c>
      <c r="J30" s="5"/>
      <c r="K30" s="8">
        <f t="shared" si="15"/>
        <v>0</v>
      </c>
      <c r="L30" s="5"/>
      <c r="M30" s="8">
        <f t="shared" si="16"/>
        <v>0</v>
      </c>
      <c r="N30" s="5"/>
      <c r="O30" s="8">
        <f t="shared" si="17"/>
        <v>0</v>
      </c>
      <c r="P30" s="5"/>
      <c r="Q30" s="8">
        <f t="shared" si="18"/>
        <v>0</v>
      </c>
      <c r="R30" s="5"/>
      <c r="S30" s="8">
        <f t="shared" si="19"/>
        <v>0</v>
      </c>
      <c r="T30" s="5"/>
      <c r="U30" s="8">
        <f t="shared" si="20"/>
        <v>0</v>
      </c>
      <c r="V30" s="5"/>
      <c r="W30" s="8">
        <f t="shared" si="21"/>
        <v>0</v>
      </c>
      <c r="X30" s="5"/>
      <c r="Y30" s="8">
        <f t="shared" si="22"/>
        <v>0</v>
      </c>
      <c r="Z30" s="5"/>
      <c r="AA30" s="8">
        <f t="shared" si="0"/>
        <v>0</v>
      </c>
      <c r="AB30" s="5">
        <v>220</v>
      </c>
      <c r="AC30" s="8">
        <f t="shared" si="1"/>
        <v>6600</v>
      </c>
      <c r="AD30" s="5"/>
      <c r="AE30" s="8">
        <f t="shared" si="2"/>
        <v>0</v>
      </c>
      <c r="AF30" s="5"/>
      <c r="AG30" s="8">
        <f t="shared" si="3"/>
        <v>0</v>
      </c>
      <c r="AH30" s="5"/>
      <c r="AI30" s="8">
        <f t="shared" si="4"/>
        <v>0</v>
      </c>
      <c r="AJ30" s="5"/>
      <c r="AK30" s="8">
        <f t="shared" si="5"/>
        <v>0</v>
      </c>
      <c r="AL30" s="5"/>
      <c r="AM30" s="8">
        <f t="shared" si="6"/>
        <v>0</v>
      </c>
      <c r="AN30" s="5"/>
      <c r="AO30" s="8">
        <f t="shared" si="7"/>
        <v>0</v>
      </c>
      <c r="AP30" s="5">
        <v>220</v>
      </c>
      <c r="AQ30" s="8">
        <f t="shared" si="8"/>
        <v>6600</v>
      </c>
      <c r="AR30" s="5"/>
      <c r="AS30" s="8">
        <f t="shared" si="9"/>
        <v>0</v>
      </c>
      <c r="AT30" s="5"/>
      <c r="AU30" s="8">
        <f t="shared" si="10"/>
        <v>0</v>
      </c>
      <c r="AV30" s="5"/>
      <c r="AW30" s="8">
        <f t="shared" si="11"/>
        <v>0</v>
      </c>
      <c r="AX30" s="5"/>
      <c r="AY30" s="8">
        <f t="shared" si="12"/>
        <v>0</v>
      </c>
      <c r="AZ30" s="5"/>
      <c r="BA30" s="8">
        <f t="shared" si="23"/>
        <v>0</v>
      </c>
      <c r="BB30" s="8"/>
      <c r="BC30" s="8">
        <f t="shared" si="24"/>
        <v>0</v>
      </c>
      <c r="BD30" s="8"/>
      <c r="BE30" s="8">
        <f t="shared" si="25"/>
        <v>0</v>
      </c>
      <c r="BF30" s="8">
        <v>165</v>
      </c>
      <c r="BG30" s="8">
        <f t="shared" si="26"/>
        <v>4950</v>
      </c>
      <c r="BH30" s="8"/>
      <c r="BI30" s="8">
        <f t="shared" si="27"/>
        <v>0</v>
      </c>
      <c r="BJ30" s="8"/>
      <c r="BK30" s="8">
        <f t="shared" si="28"/>
        <v>0</v>
      </c>
      <c r="BL30" s="8"/>
      <c r="BM30" s="8">
        <f t="shared" si="29"/>
        <v>0</v>
      </c>
      <c r="BN30" s="5"/>
      <c r="BO30" s="8">
        <f t="shared" si="13"/>
        <v>0</v>
      </c>
      <c r="BP30" s="8">
        <f t="shared" si="30"/>
        <v>605</v>
      </c>
      <c r="BQ30" s="8">
        <f t="shared" si="31"/>
        <v>18150</v>
      </c>
    </row>
    <row r="31" spans="1:69" ht="15.75" customHeight="1">
      <c r="A31" s="290">
        <v>18</v>
      </c>
      <c r="B31" s="871" t="s">
        <v>201</v>
      </c>
      <c r="C31" s="872"/>
      <c r="D31" s="872"/>
      <c r="E31" s="873"/>
      <c r="F31" s="78" t="s">
        <v>41</v>
      </c>
      <c r="G31" s="78">
        <v>400</v>
      </c>
      <c r="H31" s="5"/>
      <c r="I31" s="8">
        <f t="shared" si="14"/>
        <v>0</v>
      </c>
      <c r="J31" s="5"/>
      <c r="K31" s="8">
        <f t="shared" si="15"/>
        <v>0</v>
      </c>
      <c r="L31" s="5"/>
      <c r="M31" s="8">
        <f t="shared" si="16"/>
        <v>0</v>
      </c>
      <c r="N31" s="5"/>
      <c r="O31" s="8">
        <f t="shared" si="17"/>
        <v>0</v>
      </c>
      <c r="P31" s="5"/>
      <c r="Q31" s="8">
        <f t="shared" si="18"/>
        <v>0</v>
      </c>
      <c r="R31" s="5"/>
      <c r="S31" s="8">
        <f t="shared" si="19"/>
        <v>0</v>
      </c>
      <c r="T31" s="5"/>
      <c r="U31" s="8">
        <f t="shared" si="20"/>
        <v>0</v>
      </c>
      <c r="V31" s="5"/>
      <c r="W31" s="8">
        <f t="shared" si="21"/>
        <v>0</v>
      </c>
      <c r="X31" s="5"/>
      <c r="Y31" s="8">
        <f t="shared" si="22"/>
        <v>0</v>
      </c>
      <c r="Z31" s="5"/>
      <c r="AA31" s="8">
        <f t="shared" si="0"/>
        <v>0</v>
      </c>
      <c r="AB31" s="5"/>
      <c r="AC31" s="8">
        <f t="shared" si="1"/>
        <v>0</v>
      </c>
      <c r="AD31" s="5"/>
      <c r="AE31" s="8">
        <f t="shared" si="2"/>
        <v>0</v>
      </c>
      <c r="AF31" s="5"/>
      <c r="AG31" s="8">
        <f t="shared" si="3"/>
        <v>0</v>
      </c>
      <c r="AH31" s="5"/>
      <c r="AI31" s="8">
        <f t="shared" si="4"/>
        <v>0</v>
      </c>
      <c r="AJ31" s="5"/>
      <c r="AK31" s="8">
        <f t="shared" si="5"/>
        <v>0</v>
      </c>
      <c r="AL31" s="5"/>
      <c r="AM31" s="8">
        <f t="shared" si="6"/>
        <v>0</v>
      </c>
      <c r="AN31" s="5"/>
      <c r="AO31" s="8">
        <f t="shared" si="7"/>
        <v>0</v>
      </c>
      <c r="AP31" s="5"/>
      <c r="AQ31" s="8">
        <f t="shared" si="8"/>
        <v>0</v>
      </c>
      <c r="AR31" s="5"/>
      <c r="AS31" s="8">
        <f t="shared" si="9"/>
        <v>0</v>
      </c>
      <c r="AT31" s="5"/>
      <c r="AU31" s="8">
        <f t="shared" si="10"/>
        <v>0</v>
      </c>
      <c r="AV31" s="5"/>
      <c r="AW31" s="8">
        <f t="shared" si="11"/>
        <v>0</v>
      </c>
      <c r="AX31" s="5"/>
      <c r="AY31" s="8">
        <f t="shared" si="12"/>
        <v>0</v>
      </c>
      <c r="AZ31" s="5"/>
      <c r="BA31" s="8">
        <f t="shared" si="23"/>
        <v>0</v>
      </c>
      <c r="BB31" s="8"/>
      <c r="BC31" s="8">
        <f t="shared" si="24"/>
        <v>0</v>
      </c>
      <c r="BD31" s="8"/>
      <c r="BE31" s="8">
        <f t="shared" si="25"/>
        <v>0</v>
      </c>
      <c r="BF31" s="8"/>
      <c r="BG31" s="8">
        <f t="shared" si="26"/>
        <v>0</v>
      </c>
      <c r="BH31" s="8"/>
      <c r="BI31" s="8">
        <f t="shared" si="27"/>
        <v>0</v>
      </c>
      <c r="BJ31" s="8"/>
      <c r="BK31" s="8">
        <f t="shared" si="28"/>
        <v>0</v>
      </c>
      <c r="BL31" s="8">
        <v>140</v>
      </c>
      <c r="BM31" s="8">
        <f t="shared" si="29"/>
        <v>56000</v>
      </c>
      <c r="BN31" s="5"/>
      <c r="BO31" s="8">
        <f t="shared" si="13"/>
        <v>0</v>
      </c>
      <c r="BP31" s="8">
        <f t="shared" si="30"/>
        <v>140</v>
      </c>
      <c r="BQ31" s="8">
        <f t="shared" si="31"/>
        <v>56000</v>
      </c>
    </row>
    <row r="32" spans="1:69" ht="16.5" customHeight="1">
      <c r="A32" s="290">
        <v>19</v>
      </c>
      <c r="B32" s="871" t="s">
        <v>202</v>
      </c>
      <c r="C32" s="872"/>
      <c r="D32" s="872"/>
      <c r="E32" s="873"/>
      <c r="F32" s="78" t="s">
        <v>41</v>
      </c>
      <c r="G32" s="78">
        <v>350</v>
      </c>
      <c r="H32" s="5"/>
      <c r="I32" s="8">
        <f t="shared" si="14"/>
        <v>0</v>
      </c>
      <c r="J32" s="5"/>
      <c r="K32" s="8">
        <f t="shared" si="15"/>
        <v>0</v>
      </c>
      <c r="L32" s="5"/>
      <c r="M32" s="8">
        <f t="shared" si="16"/>
        <v>0</v>
      </c>
      <c r="N32" s="5"/>
      <c r="O32" s="8">
        <f t="shared" si="17"/>
        <v>0</v>
      </c>
      <c r="P32" s="5"/>
      <c r="Q32" s="8">
        <f t="shared" si="18"/>
        <v>0</v>
      </c>
      <c r="R32" s="5"/>
      <c r="S32" s="8">
        <f t="shared" si="19"/>
        <v>0</v>
      </c>
      <c r="T32" s="5"/>
      <c r="U32" s="8">
        <f t="shared" si="20"/>
        <v>0</v>
      </c>
      <c r="V32" s="5"/>
      <c r="W32" s="8">
        <f t="shared" si="21"/>
        <v>0</v>
      </c>
      <c r="X32" s="5"/>
      <c r="Y32" s="8">
        <f t="shared" si="22"/>
        <v>0</v>
      </c>
      <c r="Z32" s="5"/>
      <c r="AA32" s="8">
        <f t="shared" si="0"/>
        <v>0</v>
      </c>
      <c r="AB32" s="5"/>
      <c r="AC32" s="8">
        <f t="shared" si="1"/>
        <v>0</v>
      </c>
      <c r="AD32" s="5"/>
      <c r="AE32" s="8">
        <f t="shared" si="2"/>
        <v>0</v>
      </c>
      <c r="AF32" s="5"/>
      <c r="AG32" s="8">
        <f t="shared" si="3"/>
        <v>0</v>
      </c>
      <c r="AH32" s="5"/>
      <c r="AI32" s="8">
        <f t="shared" si="4"/>
        <v>0</v>
      </c>
      <c r="AJ32" s="5"/>
      <c r="AK32" s="8">
        <f t="shared" si="5"/>
        <v>0</v>
      </c>
      <c r="AL32" s="5"/>
      <c r="AM32" s="8">
        <f t="shared" si="6"/>
        <v>0</v>
      </c>
      <c r="AN32" s="5"/>
      <c r="AO32" s="8">
        <f t="shared" si="7"/>
        <v>0</v>
      </c>
      <c r="AP32" s="5"/>
      <c r="AQ32" s="8">
        <f t="shared" si="8"/>
        <v>0</v>
      </c>
      <c r="AR32" s="5"/>
      <c r="AS32" s="8">
        <f t="shared" si="9"/>
        <v>0</v>
      </c>
      <c r="AT32" s="5"/>
      <c r="AU32" s="8">
        <f t="shared" si="10"/>
        <v>0</v>
      </c>
      <c r="AV32" s="5"/>
      <c r="AW32" s="8">
        <f t="shared" si="11"/>
        <v>0</v>
      </c>
      <c r="AX32" s="5"/>
      <c r="AY32" s="8">
        <f t="shared" si="12"/>
        <v>0</v>
      </c>
      <c r="AZ32" s="5"/>
      <c r="BA32" s="8">
        <f t="shared" si="23"/>
        <v>0</v>
      </c>
      <c r="BB32" s="8"/>
      <c r="BC32" s="8">
        <f t="shared" si="24"/>
        <v>0</v>
      </c>
      <c r="BD32" s="8"/>
      <c r="BE32" s="8">
        <f t="shared" si="25"/>
        <v>0</v>
      </c>
      <c r="BF32" s="8"/>
      <c r="BG32" s="8">
        <f t="shared" si="26"/>
        <v>0</v>
      </c>
      <c r="BH32" s="8"/>
      <c r="BI32" s="8">
        <f t="shared" si="27"/>
        <v>0</v>
      </c>
      <c r="BJ32" s="8"/>
      <c r="BK32" s="8">
        <f t="shared" si="28"/>
        <v>0</v>
      </c>
      <c r="BL32" s="8"/>
      <c r="BM32" s="8">
        <f t="shared" si="29"/>
        <v>0</v>
      </c>
      <c r="BN32" s="5"/>
      <c r="BO32" s="8">
        <f t="shared" si="13"/>
        <v>0</v>
      </c>
      <c r="BP32" s="8">
        <f t="shared" si="30"/>
        <v>0</v>
      </c>
      <c r="BQ32" s="8">
        <f t="shared" si="31"/>
        <v>0</v>
      </c>
    </row>
    <row r="33" spans="1:69" ht="15.75" customHeight="1">
      <c r="A33" s="290">
        <v>20</v>
      </c>
      <c r="B33" s="871" t="s">
        <v>170</v>
      </c>
      <c r="C33" s="872"/>
      <c r="D33" s="872"/>
      <c r="E33" s="873"/>
      <c r="F33" s="78" t="s">
        <v>17</v>
      </c>
      <c r="G33" s="78">
        <v>13000</v>
      </c>
      <c r="H33" s="5"/>
      <c r="I33" s="8">
        <f t="shared" si="14"/>
        <v>0</v>
      </c>
      <c r="J33" s="5"/>
      <c r="K33" s="8">
        <f t="shared" si="15"/>
        <v>0</v>
      </c>
      <c r="L33" s="5"/>
      <c r="M33" s="8">
        <f t="shared" si="16"/>
        <v>0</v>
      </c>
      <c r="N33" s="5"/>
      <c r="O33" s="8">
        <f t="shared" si="17"/>
        <v>0</v>
      </c>
      <c r="P33" s="5"/>
      <c r="Q33" s="8">
        <f t="shared" si="18"/>
        <v>0</v>
      </c>
      <c r="R33" s="5"/>
      <c r="S33" s="8">
        <f t="shared" si="19"/>
        <v>0</v>
      </c>
      <c r="T33" s="5"/>
      <c r="U33" s="8">
        <f t="shared" si="20"/>
        <v>0</v>
      </c>
      <c r="V33" s="5"/>
      <c r="W33" s="8">
        <f t="shared" si="21"/>
        <v>0</v>
      </c>
      <c r="X33" s="5"/>
      <c r="Y33" s="8">
        <f t="shared" si="22"/>
        <v>0</v>
      </c>
      <c r="Z33" s="5"/>
      <c r="AA33" s="8">
        <f t="shared" si="0"/>
        <v>0</v>
      </c>
      <c r="AB33" s="5"/>
      <c r="AC33" s="8">
        <f t="shared" si="1"/>
        <v>0</v>
      </c>
      <c r="AD33" s="5"/>
      <c r="AE33" s="8">
        <f t="shared" si="2"/>
        <v>0</v>
      </c>
      <c r="AF33" s="5"/>
      <c r="AG33" s="8">
        <f t="shared" si="3"/>
        <v>0</v>
      </c>
      <c r="AH33" s="5">
        <v>1</v>
      </c>
      <c r="AI33" s="8">
        <f t="shared" si="4"/>
        <v>13000</v>
      </c>
      <c r="AJ33" s="5"/>
      <c r="AK33" s="8">
        <f t="shared" si="5"/>
        <v>0</v>
      </c>
      <c r="AL33" s="5"/>
      <c r="AM33" s="8">
        <f t="shared" si="6"/>
        <v>0</v>
      </c>
      <c r="AN33" s="5"/>
      <c r="AO33" s="8">
        <f t="shared" si="7"/>
        <v>0</v>
      </c>
      <c r="AP33" s="5"/>
      <c r="AQ33" s="8">
        <f t="shared" si="8"/>
        <v>0</v>
      </c>
      <c r="AR33" s="5"/>
      <c r="AS33" s="8">
        <f t="shared" si="9"/>
        <v>0</v>
      </c>
      <c r="AT33" s="5"/>
      <c r="AU33" s="8">
        <f t="shared" si="10"/>
        <v>0</v>
      </c>
      <c r="AV33" s="5"/>
      <c r="AW33" s="8">
        <f t="shared" si="11"/>
        <v>0</v>
      </c>
      <c r="AX33" s="5"/>
      <c r="AY33" s="8">
        <f aca="true" t="shared" si="32" ref="AY33:AY55">G33*AX33</f>
        <v>0</v>
      </c>
      <c r="AZ33" s="5"/>
      <c r="BA33" s="8">
        <f t="shared" si="23"/>
        <v>0</v>
      </c>
      <c r="BB33" s="8"/>
      <c r="BC33" s="8">
        <f t="shared" si="24"/>
        <v>0</v>
      </c>
      <c r="BD33" s="8"/>
      <c r="BE33" s="8">
        <f t="shared" si="25"/>
        <v>0</v>
      </c>
      <c r="BF33" s="8"/>
      <c r="BG33" s="8">
        <f t="shared" si="26"/>
        <v>0</v>
      </c>
      <c r="BH33" s="8"/>
      <c r="BI33" s="8">
        <f t="shared" si="27"/>
        <v>0</v>
      </c>
      <c r="BJ33" s="8"/>
      <c r="BK33" s="8">
        <f t="shared" si="28"/>
        <v>0</v>
      </c>
      <c r="BL33" s="664">
        <f>4*0</f>
        <v>0</v>
      </c>
      <c r="BM33" s="8">
        <f t="shared" si="29"/>
        <v>0</v>
      </c>
      <c r="BN33" s="5"/>
      <c r="BO33" s="8">
        <f t="shared" si="13"/>
        <v>0</v>
      </c>
      <c r="BP33" s="8">
        <f t="shared" si="30"/>
        <v>1</v>
      </c>
      <c r="BQ33" s="8">
        <f t="shared" si="31"/>
        <v>13000</v>
      </c>
    </row>
    <row r="34" spans="1:69" ht="16.5" customHeight="1">
      <c r="A34" s="290">
        <v>21</v>
      </c>
      <c r="B34" s="871" t="s">
        <v>348</v>
      </c>
      <c r="C34" s="872"/>
      <c r="D34" s="872"/>
      <c r="E34" s="873"/>
      <c r="F34" s="214" t="s">
        <v>41</v>
      </c>
      <c r="G34" s="78">
        <v>2000</v>
      </c>
      <c r="H34" s="5"/>
      <c r="I34" s="8">
        <f t="shared" si="14"/>
        <v>0</v>
      </c>
      <c r="J34" s="5"/>
      <c r="K34" s="8">
        <f t="shared" si="15"/>
        <v>0</v>
      </c>
      <c r="L34" s="5"/>
      <c r="M34" s="8">
        <f t="shared" si="16"/>
        <v>0</v>
      </c>
      <c r="N34" s="5"/>
      <c r="O34" s="8">
        <f t="shared" si="17"/>
        <v>0</v>
      </c>
      <c r="P34" s="5"/>
      <c r="Q34" s="8">
        <f t="shared" si="18"/>
        <v>0</v>
      </c>
      <c r="R34" s="5"/>
      <c r="S34" s="8">
        <f t="shared" si="19"/>
        <v>0</v>
      </c>
      <c r="T34" s="5"/>
      <c r="U34" s="8">
        <f t="shared" si="20"/>
        <v>0</v>
      </c>
      <c r="V34" s="5"/>
      <c r="W34" s="8">
        <f t="shared" si="21"/>
        <v>0</v>
      </c>
      <c r="X34" s="5"/>
      <c r="Y34" s="8">
        <f t="shared" si="22"/>
        <v>0</v>
      </c>
      <c r="Z34" s="5"/>
      <c r="AA34" s="8">
        <f t="shared" si="0"/>
        <v>0</v>
      </c>
      <c r="AB34" s="5"/>
      <c r="AC34" s="8">
        <f t="shared" si="1"/>
        <v>0</v>
      </c>
      <c r="AD34" s="5"/>
      <c r="AE34" s="8">
        <f t="shared" si="2"/>
        <v>0</v>
      </c>
      <c r="AF34" s="5"/>
      <c r="AG34" s="8">
        <f t="shared" si="3"/>
        <v>0</v>
      </c>
      <c r="AH34" s="5"/>
      <c r="AI34" s="8">
        <f t="shared" si="4"/>
        <v>0</v>
      </c>
      <c r="AJ34" s="5"/>
      <c r="AK34" s="8">
        <f t="shared" si="5"/>
        <v>0</v>
      </c>
      <c r="AL34" s="5"/>
      <c r="AM34" s="8">
        <f t="shared" si="6"/>
        <v>0</v>
      </c>
      <c r="AN34" s="5"/>
      <c r="AO34" s="8">
        <f t="shared" si="7"/>
        <v>0</v>
      </c>
      <c r="AP34" s="5"/>
      <c r="AQ34" s="8">
        <f t="shared" si="8"/>
        <v>0</v>
      </c>
      <c r="AR34" s="5"/>
      <c r="AS34" s="8">
        <f t="shared" si="9"/>
        <v>0</v>
      </c>
      <c r="AT34" s="5"/>
      <c r="AU34" s="8">
        <f t="shared" si="10"/>
        <v>0</v>
      </c>
      <c r="AV34" s="5"/>
      <c r="AW34" s="8">
        <f t="shared" si="11"/>
        <v>0</v>
      </c>
      <c r="AX34" s="5"/>
      <c r="AY34" s="8">
        <f t="shared" si="32"/>
        <v>0</v>
      </c>
      <c r="AZ34" s="5"/>
      <c r="BA34" s="8">
        <f t="shared" si="23"/>
        <v>0</v>
      </c>
      <c r="BB34" s="8"/>
      <c r="BC34" s="8">
        <f t="shared" si="24"/>
        <v>0</v>
      </c>
      <c r="BD34" s="8"/>
      <c r="BE34" s="8">
        <f t="shared" si="25"/>
        <v>0</v>
      </c>
      <c r="BF34" s="8"/>
      <c r="BG34" s="8">
        <f t="shared" si="26"/>
        <v>0</v>
      </c>
      <c r="BH34" s="8"/>
      <c r="BI34" s="8">
        <f t="shared" si="27"/>
        <v>0</v>
      </c>
      <c r="BJ34" s="8"/>
      <c r="BK34" s="8">
        <f t="shared" si="28"/>
        <v>0</v>
      </c>
      <c r="BL34" s="8"/>
      <c r="BM34" s="8">
        <f t="shared" si="29"/>
        <v>0</v>
      </c>
      <c r="BN34" s="5"/>
      <c r="BO34" s="8">
        <f t="shared" si="13"/>
        <v>0</v>
      </c>
      <c r="BP34" s="8">
        <f t="shared" si="30"/>
        <v>0</v>
      </c>
      <c r="BQ34" s="8">
        <f t="shared" si="31"/>
        <v>0</v>
      </c>
    </row>
    <row r="35" spans="1:69" ht="16.5" customHeight="1">
      <c r="A35" s="290">
        <v>22</v>
      </c>
      <c r="B35" s="874" t="s">
        <v>45</v>
      </c>
      <c r="C35" s="875"/>
      <c r="D35" s="875"/>
      <c r="E35" s="876"/>
      <c r="F35" s="78" t="s">
        <v>17</v>
      </c>
      <c r="G35" s="78">
        <v>9600</v>
      </c>
      <c r="H35" s="5"/>
      <c r="I35" s="8">
        <f t="shared" si="14"/>
        <v>0</v>
      </c>
      <c r="J35" s="5">
        <v>3</v>
      </c>
      <c r="K35" s="8">
        <f t="shared" si="15"/>
        <v>28800</v>
      </c>
      <c r="L35" s="5"/>
      <c r="M35" s="8">
        <f t="shared" si="16"/>
        <v>0</v>
      </c>
      <c r="N35" s="5">
        <v>1</v>
      </c>
      <c r="O35" s="8">
        <f t="shared" si="17"/>
        <v>9600</v>
      </c>
      <c r="P35" s="5"/>
      <c r="Q35" s="8">
        <f t="shared" si="18"/>
        <v>0</v>
      </c>
      <c r="R35" s="5"/>
      <c r="S35" s="8">
        <f t="shared" si="19"/>
        <v>0</v>
      </c>
      <c r="T35" s="5"/>
      <c r="U35" s="8">
        <f t="shared" si="20"/>
        <v>0</v>
      </c>
      <c r="V35" s="5"/>
      <c r="W35" s="8">
        <f t="shared" si="21"/>
        <v>0</v>
      </c>
      <c r="X35" s="5"/>
      <c r="Y35" s="8">
        <f t="shared" si="22"/>
        <v>0</v>
      </c>
      <c r="Z35" s="5"/>
      <c r="AA35" s="8">
        <f t="shared" si="0"/>
        <v>0</v>
      </c>
      <c r="AB35" s="5"/>
      <c r="AC35" s="8">
        <f t="shared" si="1"/>
        <v>0</v>
      </c>
      <c r="AD35" s="5"/>
      <c r="AE35" s="8">
        <f t="shared" si="2"/>
        <v>0</v>
      </c>
      <c r="AF35" s="5"/>
      <c r="AG35" s="8">
        <f t="shared" si="3"/>
        <v>0</v>
      </c>
      <c r="AH35" s="5"/>
      <c r="AI35" s="8">
        <f t="shared" si="4"/>
        <v>0</v>
      </c>
      <c r="AJ35" s="5"/>
      <c r="AK35" s="8">
        <f t="shared" si="5"/>
        <v>0</v>
      </c>
      <c r="AL35" s="5"/>
      <c r="AM35" s="8">
        <f t="shared" si="6"/>
        <v>0</v>
      </c>
      <c r="AN35" s="5">
        <v>1</v>
      </c>
      <c r="AO35" s="8">
        <f t="shared" si="7"/>
        <v>9600</v>
      </c>
      <c r="AP35" s="5"/>
      <c r="AQ35" s="8">
        <f t="shared" si="8"/>
        <v>0</v>
      </c>
      <c r="AR35" s="5"/>
      <c r="AS35" s="8">
        <f t="shared" si="9"/>
        <v>0</v>
      </c>
      <c r="AT35" s="47"/>
      <c r="AU35" s="8">
        <f t="shared" si="10"/>
        <v>0</v>
      </c>
      <c r="AV35" s="5"/>
      <c r="AW35" s="8">
        <f t="shared" si="11"/>
        <v>0</v>
      </c>
      <c r="AX35" s="5"/>
      <c r="AY35" s="8">
        <f t="shared" si="32"/>
        <v>0</v>
      </c>
      <c r="AZ35" s="5">
        <v>2</v>
      </c>
      <c r="BA35" s="8">
        <f t="shared" si="23"/>
        <v>19200</v>
      </c>
      <c r="BB35" s="8"/>
      <c r="BC35" s="8">
        <f t="shared" si="24"/>
        <v>0</v>
      </c>
      <c r="BD35" s="8"/>
      <c r="BE35" s="8">
        <f t="shared" si="25"/>
        <v>0</v>
      </c>
      <c r="BF35" s="8"/>
      <c r="BG35" s="8">
        <f t="shared" si="26"/>
        <v>0</v>
      </c>
      <c r="BH35" s="8"/>
      <c r="BI35" s="8">
        <f t="shared" si="27"/>
        <v>0</v>
      </c>
      <c r="BJ35" s="8"/>
      <c r="BK35" s="8">
        <f t="shared" si="28"/>
        <v>0</v>
      </c>
      <c r="BL35" s="8"/>
      <c r="BM35" s="8">
        <f t="shared" si="29"/>
        <v>0</v>
      </c>
      <c r="BN35" s="5"/>
      <c r="BO35" s="8">
        <f t="shared" si="13"/>
        <v>0</v>
      </c>
      <c r="BP35" s="8">
        <f t="shared" si="30"/>
        <v>7</v>
      </c>
      <c r="BQ35" s="8">
        <f t="shared" si="31"/>
        <v>67200</v>
      </c>
    </row>
    <row r="36" spans="1:69" ht="16.5" customHeight="1">
      <c r="A36" s="290">
        <v>23</v>
      </c>
      <c r="B36" s="871" t="s">
        <v>223</v>
      </c>
      <c r="C36" s="875"/>
      <c r="D36" s="875"/>
      <c r="E36" s="876"/>
      <c r="F36" s="78" t="s">
        <v>40</v>
      </c>
      <c r="G36" s="78">
        <v>9000</v>
      </c>
      <c r="H36" s="5"/>
      <c r="I36" s="8">
        <f t="shared" si="14"/>
        <v>0</v>
      </c>
      <c r="J36" s="5"/>
      <c r="K36" s="8">
        <f t="shared" si="15"/>
        <v>0</v>
      </c>
      <c r="L36" s="5"/>
      <c r="M36" s="8">
        <f t="shared" si="16"/>
        <v>0</v>
      </c>
      <c r="N36" s="5"/>
      <c r="O36" s="8">
        <f t="shared" si="17"/>
        <v>0</v>
      </c>
      <c r="P36" s="5"/>
      <c r="Q36" s="8">
        <f t="shared" si="18"/>
        <v>0</v>
      </c>
      <c r="R36" s="5"/>
      <c r="S36" s="8">
        <f t="shared" si="19"/>
        <v>0</v>
      </c>
      <c r="T36" s="5"/>
      <c r="U36" s="8">
        <f t="shared" si="20"/>
        <v>0</v>
      </c>
      <c r="V36" s="5"/>
      <c r="W36" s="8">
        <f t="shared" si="21"/>
        <v>0</v>
      </c>
      <c r="X36" s="5"/>
      <c r="Y36" s="8">
        <f t="shared" si="22"/>
        <v>0</v>
      </c>
      <c r="Z36" s="5"/>
      <c r="AA36" s="8">
        <f t="shared" si="0"/>
        <v>0</v>
      </c>
      <c r="AB36" s="5"/>
      <c r="AC36" s="8">
        <f t="shared" si="1"/>
        <v>0</v>
      </c>
      <c r="AD36" s="5"/>
      <c r="AE36" s="8">
        <f t="shared" si="2"/>
        <v>0</v>
      </c>
      <c r="AF36" s="5"/>
      <c r="AG36" s="8">
        <f t="shared" si="3"/>
        <v>0</v>
      </c>
      <c r="AH36" s="5"/>
      <c r="AI36" s="8">
        <f t="shared" si="4"/>
        <v>0</v>
      </c>
      <c r="AJ36" s="5"/>
      <c r="AK36" s="8">
        <f t="shared" si="5"/>
        <v>0</v>
      </c>
      <c r="AL36" s="5"/>
      <c r="AM36" s="8">
        <f t="shared" si="6"/>
        <v>0</v>
      </c>
      <c r="AN36" s="5"/>
      <c r="AO36" s="8">
        <f t="shared" si="7"/>
        <v>0</v>
      </c>
      <c r="AP36" s="5"/>
      <c r="AQ36" s="8">
        <f t="shared" si="8"/>
        <v>0</v>
      </c>
      <c r="AR36" s="5"/>
      <c r="AS36" s="8">
        <f t="shared" si="9"/>
        <v>0</v>
      </c>
      <c r="AT36" s="5"/>
      <c r="AU36" s="8">
        <f t="shared" si="10"/>
        <v>0</v>
      </c>
      <c r="AV36" s="5"/>
      <c r="AW36" s="8">
        <f t="shared" si="11"/>
        <v>0</v>
      </c>
      <c r="AX36" s="5"/>
      <c r="AY36" s="8">
        <f t="shared" si="32"/>
        <v>0</v>
      </c>
      <c r="AZ36" s="5"/>
      <c r="BA36" s="8">
        <f t="shared" si="23"/>
        <v>0</v>
      </c>
      <c r="BB36" s="8"/>
      <c r="BC36" s="8">
        <f t="shared" si="24"/>
        <v>0</v>
      </c>
      <c r="BD36" s="8"/>
      <c r="BE36" s="8">
        <f t="shared" si="25"/>
        <v>0</v>
      </c>
      <c r="BF36" s="8"/>
      <c r="BG36" s="8">
        <f t="shared" si="26"/>
        <v>0</v>
      </c>
      <c r="BH36" s="8"/>
      <c r="BI36" s="8">
        <f t="shared" si="27"/>
        <v>0</v>
      </c>
      <c r="BJ36" s="8"/>
      <c r="BK36" s="8">
        <f t="shared" si="28"/>
        <v>0</v>
      </c>
      <c r="BL36" s="8"/>
      <c r="BM36" s="8">
        <f t="shared" si="29"/>
        <v>0</v>
      </c>
      <c r="BN36" s="5"/>
      <c r="BO36" s="8">
        <f t="shared" si="13"/>
        <v>0</v>
      </c>
      <c r="BP36" s="8">
        <f t="shared" si="30"/>
        <v>0</v>
      </c>
      <c r="BQ36" s="8">
        <f t="shared" si="31"/>
        <v>0</v>
      </c>
    </row>
    <row r="37" spans="1:69" ht="16.5" customHeight="1">
      <c r="A37" s="290">
        <v>24</v>
      </c>
      <c r="B37" s="874" t="s">
        <v>327</v>
      </c>
      <c r="C37" s="872"/>
      <c r="D37" s="872"/>
      <c r="E37" s="873"/>
      <c r="F37" s="78" t="s">
        <v>41</v>
      </c>
      <c r="G37" s="78">
        <v>750</v>
      </c>
      <c r="H37" s="5"/>
      <c r="I37" s="8">
        <f t="shared" si="14"/>
        <v>0</v>
      </c>
      <c r="J37" s="5"/>
      <c r="K37" s="8">
        <f t="shared" si="15"/>
        <v>0</v>
      </c>
      <c r="L37" s="5"/>
      <c r="M37" s="8">
        <f t="shared" si="16"/>
        <v>0</v>
      </c>
      <c r="N37" s="5"/>
      <c r="O37" s="8">
        <f t="shared" si="17"/>
        <v>0</v>
      </c>
      <c r="P37" s="5"/>
      <c r="Q37" s="8">
        <f t="shared" si="18"/>
        <v>0</v>
      </c>
      <c r="R37" s="5"/>
      <c r="S37" s="8">
        <f t="shared" si="19"/>
        <v>0</v>
      </c>
      <c r="T37" s="5"/>
      <c r="U37" s="8">
        <f t="shared" si="20"/>
        <v>0</v>
      </c>
      <c r="V37" s="5"/>
      <c r="W37" s="8">
        <f t="shared" si="21"/>
        <v>0</v>
      </c>
      <c r="X37" s="5"/>
      <c r="Y37" s="8">
        <f t="shared" si="22"/>
        <v>0</v>
      </c>
      <c r="Z37" s="5"/>
      <c r="AA37" s="8">
        <f t="shared" si="0"/>
        <v>0</v>
      </c>
      <c r="AB37" s="5"/>
      <c r="AC37" s="8">
        <f t="shared" si="1"/>
        <v>0</v>
      </c>
      <c r="AD37" s="5"/>
      <c r="AE37" s="8">
        <f t="shared" si="2"/>
        <v>0</v>
      </c>
      <c r="AF37" s="5"/>
      <c r="AG37" s="8">
        <f t="shared" si="3"/>
        <v>0</v>
      </c>
      <c r="AH37" s="5"/>
      <c r="AI37" s="8">
        <f t="shared" si="4"/>
        <v>0</v>
      </c>
      <c r="AJ37" s="5"/>
      <c r="AK37" s="8">
        <f t="shared" si="5"/>
        <v>0</v>
      </c>
      <c r="AL37" s="5"/>
      <c r="AM37" s="8">
        <f t="shared" si="6"/>
        <v>0</v>
      </c>
      <c r="AN37" s="5"/>
      <c r="AO37" s="8">
        <f t="shared" si="7"/>
        <v>0</v>
      </c>
      <c r="AP37" s="5"/>
      <c r="AQ37" s="8">
        <f t="shared" si="8"/>
        <v>0</v>
      </c>
      <c r="AR37" s="5"/>
      <c r="AS37" s="8">
        <f t="shared" si="9"/>
        <v>0</v>
      </c>
      <c r="AT37" s="5"/>
      <c r="AU37" s="8">
        <f t="shared" si="10"/>
        <v>0</v>
      </c>
      <c r="AV37" s="5"/>
      <c r="AW37" s="8">
        <f t="shared" si="11"/>
        <v>0</v>
      </c>
      <c r="AX37" s="5"/>
      <c r="AY37" s="8">
        <f t="shared" si="32"/>
        <v>0</v>
      </c>
      <c r="AZ37" s="5"/>
      <c r="BA37" s="8">
        <f t="shared" si="23"/>
        <v>0</v>
      </c>
      <c r="BB37" s="8"/>
      <c r="BC37" s="8">
        <f t="shared" si="24"/>
        <v>0</v>
      </c>
      <c r="BD37" s="8"/>
      <c r="BE37" s="8">
        <f t="shared" si="25"/>
        <v>0</v>
      </c>
      <c r="BF37" s="8"/>
      <c r="BG37" s="8">
        <f t="shared" si="26"/>
        <v>0</v>
      </c>
      <c r="BH37" s="8"/>
      <c r="BI37" s="8">
        <f t="shared" si="27"/>
        <v>0</v>
      </c>
      <c r="BJ37" s="8"/>
      <c r="BK37" s="8">
        <f t="shared" si="28"/>
        <v>0</v>
      </c>
      <c r="BL37" s="8"/>
      <c r="BM37" s="8">
        <f t="shared" si="29"/>
        <v>0</v>
      </c>
      <c r="BN37" s="5"/>
      <c r="BO37" s="8">
        <f t="shared" si="13"/>
        <v>0</v>
      </c>
      <c r="BP37" s="8">
        <f t="shared" si="30"/>
        <v>0</v>
      </c>
      <c r="BQ37" s="8">
        <f t="shared" si="31"/>
        <v>0</v>
      </c>
    </row>
    <row r="38" spans="1:69" ht="17.25" customHeight="1" thickBot="1">
      <c r="A38" s="290">
        <v>25</v>
      </c>
      <c r="B38" s="880" t="s">
        <v>188</v>
      </c>
      <c r="C38" s="893"/>
      <c r="D38" s="893"/>
      <c r="E38" s="894"/>
      <c r="F38" s="78" t="s">
        <v>182</v>
      </c>
      <c r="G38" s="78">
        <v>25000</v>
      </c>
      <c r="H38" s="5"/>
      <c r="I38" s="8">
        <f t="shared" si="14"/>
        <v>0</v>
      </c>
      <c r="J38" s="5"/>
      <c r="K38" s="8">
        <f t="shared" si="15"/>
        <v>0</v>
      </c>
      <c r="L38" s="5"/>
      <c r="M38" s="8">
        <f t="shared" si="16"/>
        <v>0</v>
      </c>
      <c r="N38" s="5"/>
      <c r="O38" s="8">
        <f t="shared" si="17"/>
        <v>0</v>
      </c>
      <c r="P38" s="5"/>
      <c r="Q38" s="8">
        <f t="shared" si="18"/>
        <v>0</v>
      </c>
      <c r="R38" s="5"/>
      <c r="S38" s="8">
        <f t="shared" si="19"/>
        <v>0</v>
      </c>
      <c r="T38" s="5"/>
      <c r="U38" s="8">
        <f t="shared" si="20"/>
        <v>0</v>
      </c>
      <c r="V38" s="5"/>
      <c r="W38" s="8">
        <f t="shared" si="21"/>
        <v>0</v>
      </c>
      <c r="X38" s="5"/>
      <c r="Y38" s="8">
        <f t="shared" si="22"/>
        <v>0</v>
      </c>
      <c r="Z38" s="5"/>
      <c r="AA38" s="8">
        <f t="shared" si="0"/>
        <v>0</v>
      </c>
      <c r="AB38" s="5"/>
      <c r="AC38" s="8">
        <f t="shared" si="1"/>
        <v>0</v>
      </c>
      <c r="AD38" s="5"/>
      <c r="AE38" s="8">
        <f t="shared" si="2"/>
        <v>0</v>
      </c>
      <c r="AF38" s="5"/>
      <c r="AG38" s="8">
        <f t="shared" si="3"/>
        <v>0</v>
      </c>
      <c r="AH38" s="5"/>
      <c r="AI38" s="8">
        <f t="shared" si="4"/>
        <v>0</v>
      </c>
      <c r="AJ38" s="5"/>
      <c r="AK38" s="8">
        <f t="shared" si="5"/>
        <v>0</v>
      </c>
      <c r="AL38" s="5"/>
      <c r="AM38" s="8">
        <f t="shared" si="6"/>
        <v>0</v>
      </c>
      <c r="AN38" s="5"/>
      <c r="AO38" s="8">
        <f t="shared" si="7"/>
        <v>0</v>
      </c>
      <c r="AP38" s="5"/>
      <c r="AQ38" s="8">
        <f t="shared" si="8"/>
        <v>0</v>
      </c>
      <c r="AR38" s="5"/>
      <c r="AS38" s="8">
        <f t="shared" si="9"/>
        <v>0</v>
      </c>
      <c r="AT38" s="5"/>
      <c r="AU38" s="8">
        <f t="shared" si="10"/>
        <v>0</v>
      </c>
      <c r="AV38" s="5"/>
      <c r="AW38" s="8">
        <f t="shared" si="11"/>
        <v>0</v>
      </c>
      <c r="AX38" s="5"/>
      <c r="AY38" s="8">
        <f t="shared" si="32"/>
        <v>0</v>
      </c>
      <c r="AZ38" s="5"/>
      <c r="BA38" s="8">
        <f t="shared" si="23"/>
        <v>0</v>
      </c>
      <c r="BB38" s="8"/>
      <c r="BC38" s="8">
        <f t="shared" si="24"/>
        <v>0</v>
      </c>
      <c r="BD38" s="8"/>
      <c r="BE38" s="8">
        <f t="shared" si="25"/>
        <v>0</v>
      </c>
      <c r="BF38" s="8"/>
      <c r="BG38" s="8">
        <f t="shared" si="26"/>
        <v>0</v>
      </c>
      <c r="BH38" s="8"/>
      <c r="BI38" s="8">
        <f t="shared" si="27"/>
        <v>0</v>
      </c>
      <c r="BJ38" s="8"/>
      <c r="BK38" s="8">
        <f t="shared" si="28"/>
        <v>0</v>
      </c>
      <c r="BL38" s="8"/>
      <c r="BM38" s="8">
        <f t="shared" si="29"/>
        <v>0</v>
      </c>
      <c r="BN38" s="5"/>
      <c r="BO38" s="8">
        <f t="shared" si="13"/>
        <v>0</v>
      </c>
      <c r="BP38" s="8">
        <f t="shared" si="30"/>
        <v>0</v>
      </c>
      <c r="BQ38" s="8">
        <f t="shared" si="31"/>
        <v>0</v>
      </c>
    </row>
    <row r="39" spans="1:69" ht="16.5" customHeight="1" thickBot="1">
      <c r="A39" s="884" t="s">
        <v>46</v>
      </c>
      <c r="B39" s="885"/>
      <c r="C39" s="885"/>
      <c r="D39" s="885"/>
      <c r="E39" s="886"/>
      <c r="F39" s="210"/>
      <c r="G39" s="78"/>
      <c r="H39" s="5"/>
      <c r="I39" s="8">
        <f t="shared" si="14"/>
        <v>0</v>
      </c>
      <c r="J39" s="5"/>
      <c r="K39" s="8">
        <f t="shared" si="15"/>
        <v>0</v>
      </c>
      <c r="L39" s="5"/>
      <c r="M39" s="8">
        <f t="shared" si="16"/>
        <v>0</v>
      </c>
      <c r="N39" s="5"/>
      <c r="O39" s="8">
        <f t="shared" si="17"/>
        <v>0</v>
      </c>
      <c r="P39" s="5"/>
      <c r="Q39" s="8">
        <f t="shared" si="18"/>
        <v>0</v>
      </c>
      <c r="R39" s="5"/>
      <c r="S39" s="8">
        <f t="shared" si="19"/>
        <v>0</v>
      </c>
      <c r="T39" s="5"/>
      <c r="U39" s="8">
        <f t="shared" si="20"/>
        <v>0</v>
      </c>
      <c r="V39" s="5"/>
      <c r="W39" s="8">
        <f t="shared" si="21"/>
        <v>0</v>
      </c>
      <c r="X39" s="5"/>
      <c r="Y39" s="8">
        <f t="shared" si="22"/>
        <v>0</v>
      </c>
      <c r="Z39" s="5"/>
      <c r="AA39" s="8">
        <f t="shared" si="0"/>
        <v>0</v>
      </c>
      <c r="AB39" s="5"/>
      <c r="AC39" s="8">
        <f t="shared" si="1"/>
        <v>0</v>
      </c>
      <c r="AD39" s="5"/>
      <c r="AE39" s="8">
        <f t="shared" si="2"/>
        <v>0</v>
      </c>
      <c r="AF39" s="47"/>
      <c r="AG39" s="8">
        <f t="shared" si="3"/>
        <v>0</v>
      </c>
      <c r="AH39" s="5"/>
      <c r="AI39" s="8">
        <f t="shared" si="4"/>
        <v>0</v>
      </c>
      <c r="AJ39" s="5"/>
      <c r="AK39" s="8">
        <f t="shared" si="5"/>
        <v>0</v>
      </c>
      <c r="AL39" s="5"/>
      <c r="AM39" s="8">
        <f t="shared" si="6"/>
        <v>0</v>
      </c>
      <c r="AN39" s="5"/>
      <c r="AO39" s="8">
        <f t="shared" si="7"/>
        <v>0</v>
      </c>
      <c r="AP39" s="5"/>
      <c r="AQ39" s="8">
        <f t="shared" si="8"/>
        <v>0</v>
      </c>
      <c r="AR39" s="5"/>
      <c r="AS39" s="8">
        <f t="shared" si="9"/>
        <v>0</v>
      </c>
      <c r="AT39" s="5"/>
      <c r="AU39" s="8">
        <f t="shared" si="10"/>
        <v>0</v>
      </c>
      <c r="AV39" s="5"/>
      <c r="AW39" s="8">
        <f t="shared" si="11"/>
        <v>0</v>
      </c>
      <c r="AX39" s="5"/>
      <c r="AY39" s="8">
        <f t="shared" si="32"/>
        <v>0</v>
      </c>
      <c r="AZ39" s="5"/>
      <c r="BA39" s="8">
        <f t="shared" si="23"/>
        <v>0</v>
      </c>
      <c r="BB39" s="8"/>
      <c r="BC39" s="8">
        <f t="shared" si="24"/>
        <v>0</v>
      </c>
      <c r="BD39" s="8"/>
      <c r="BE39" s="8">
        <f t="shared" si="25"/>
        <v>0</v>
      </c>
      <c r="BF39" s="8"/>
      <c r="BG39" s="8">
        <f t="shared" si="26"/>
        <v>0</v>
      </c>
      <c r="BH39" s="8"/>
      <c r="BI39" s="8">
        <f t="shared" si="27"/>
        <v>0</v>
      </c>
      <c r="BJ39" s="8"/>
      <c r="BK39" s="8">
        <f t="shared" si="28"/>
        <v>0</v>
      </c>
      <c r="BL39" s="8"/>
      <c r="BM39" s="8">
        <f t="shared" si="29"/>
        <v>0</v>
      </c>
      <c r="BN39" s="5"/>
      <c r="BO39" s="8">
        <f t="shared" si="13"/>
        <v>0</v>
      </c>
      <c r="BP39" s="8">
        <f t="shared" si="30"/>
        <v>0</v>
      </c>
      <c r="BQ39" s="8">
        <f t="shared" si="31"/>
        <v>0</v>
      </c>
    </row>
    <row r="40" spans="1:69" ht="16.5" customHeight="1">
      <c r="A40" s="290">
        <v>26</v>
      </c>
      <c r="B40" s="918" t="s">
        <v>67</v>
      </c>
      <c r="C40" s="919"/>
      <c r="D40" s="919"/>
      <c r="E40" s="920"/>
      <c r="F40" s="78" t="s">
        <v>17</v>
      </c>
      <c r="G40" s="78">
        <v>39000</v>
      </c>
      <c r="H40" s="5"/>
      <c r="I40" s="8">
        <f t="shared" si="14"/>
        <v>0</v>
      </c>
      <c r="J40" s="5"/>
      <c r="K40" s="8">
        <f t="shared" si="15"/>
        <v>0</v>
      </c>
      <c r="L40" s="5"/>
      <c r="M40" s="8">
        <f t="shared" si="16"/>
        <v>0</v>
      </c>
      <c r="N40" s="5"/>
      <c r="O40" s="8">
        <f t="shared" si="17"/>
        <v>0</v>
      </c>
      <c r="P40" s="5"/>
      <c r="Q40" s="8">
        <f t="shared" si="18"/>
        <v>0</v>
      </c>
      <c r="R40" s="5"/>
      <c r="S40" s="8">
        <f t="shared" si="19"/>
        <v>0</v>
      </c>
      <c r="T40" s="5"/>
      <c r="U40" s="8">
        <f t="shared" si="20"/>
        <v>0</v>
      </c>
      <c r="V40" s="5"/>
      <c r="W40" s="8">
        <f t="shared" si="21"/>
        <v>0</v>
      </c>
      <c r="X40" s="5"/>
      <c r="Y40" s="8">
        <f t="shared" si="22"/>
        <v>0</v>
      </c>
      <c r="Z40" s="5">
        <v>6</v>
      </c>
      <c r="AA40" s="664">
        <v>228000</v>
      </c>
      <c r="AB40" s="5"/>
      <c r="AC40" s="8">
        <f t="shared" si="1"/>
        <v>0</v>
      </c>
      <c r="AD40" s="5"/>
      <c r="AE40" s="8">
        <f t="shared" si="2"/>
        <v>0</v>
      </c>
      <c r="AF40" s="5"/>
      <c r="AG40" s="8">
        <f t="shared" si="3"/>
        <v>0</v>
      </c>
      <c r="AH40" s="5"/>
      <c r="AI40" s="8"/>
      <c r="AJ40" s="5"/>
      <c r="AK40" s="8">
        <f t="shared" si="5"/>
        <v>0</v>
      </c>
      <c r="AL40" s="5"/>
      <c r="AM40" s="8">
        <f t="shared" si="6"/>
        <v>0</v>
      </c>
      <c r="AN40" s="5"/>
      <c r="AO40" s="8">
        <f t="shared" si="7"/>
        <v>0</v>
      </c>
      <c r="AP40" s="5"/>
      <c r="AQ40" s="8">
        <f t="shared" si="8"/>
        <v>0</v>
      </c>
      <c r="AR40" s="5"/>
      <c r="AS40" s="8">
        <f t="shared" si="9"/>
        <v>0</v>
      </c>
      <c r="AT40" s="5"/>
      <c r="AU40" s="8">
        <f t="shared" si="10"/>
        <v>0</v>
      </c>
      <c r="AV40" s="5">
        <v>1</v>
      </c>
      <c r="AW40" s="8">
        <f t="shared" si="11"/>
        <v>39000</v>
      </c>
      <c r="AX40" s="5"/>
      <c r="AY40" s="8">
        <f t="shared" si="32"/>
        <v>0</v>
      </c>
      <c r="AZ40" s="5"/>
      <c r="BA40" s="8">
        <f t="shared" si="23"/>
        <v>0</v>
      </c>
      <c r="BB40" s="8"/>
      <c r="BC40" s="8">
        <f t="shared" si="24"/>
        <v>0</v>
      </c>
      <c r="BD40" s="8">
        <v>3</v>
      </c>
      <c r="BE40" s="8">
        <f t="shared" si="25"/>
        <v>117000</v>
      </c>
      <c r="BF40" s="8"/>
      <c r="BG40" s="8">
        <f t="shared" si="26"/>
        <v>0</v>
      </c>
      <c r="BH40" s="8"/>
      <c r="BI40" s="8">
        <f t="shared" si="27"/>
        <v>0</v>
      </c>
      <c r="BJ40" s="8"/>
      <c r="BK40" s="8">
        <f t="shared" si="28"/>
        <v>0</v>
      </c>
      <c r="BL40" s="8"/>
      <c r="BM40" s="8">
        <f t="shared" si="29"/>
        <v>0</v>
      </c>
      <c r="BN40" s="5"/>
      <c r="BO40" s="8">
        <f t="shared" si="13"/>
        <v>0</v>
      </c>
      <c r="BP40" s="8">
        <f t="shared" si="30"/>
        <v>10</v>
      </c>
      <c r="BQ40" s="8">
        <f t="shared" si="31"/>
        <v>384000</v>
      </c>
    </row>
    <row r="41" spans="1:69" ht="15.75" customHeight="1">
      <c r="A41" s="290">
        <v>27</v>
      </c>
      <c r="B41" s="874" t="s">
        <v>47</v>
      </c>
      <c r="C41" s="875"/>
      <c r="D41" s="875"/>
      <c r="E41" s="876"/>
      <c r="F41" s="78" t="s">
        <v>17</v>
      </c>
      <c r="G41" s="78">
        <v>14500</v>
      </c>
      <c r="H41" s="5"/>
      <c r="I41" s="8">
        <f t="shared" si="14"/>
        <v>0</v>
      </c>
      <c r="J41" s="5"/>
      <c r="K41" s="8">
        <f t="shared" si="15"/>
        <v>0</v>
      </c>
      <c r="L41" s="5">
        <v>5</v>
      </c>
      <c r="M41" s="8">
        <f t="shared" si="16"/>
        <v>72500</v>
      </c>
      <c r="N41" s="5"/>
      <c r="O41" s="8">
        <f t="shared" si="17"/>
        <v>0</v>
      </c>
      <c r="P41" s="5"/>
      <c r="Q41" s="8">
        <f t="shared" si="18"/>
        <v>0</v>
      </c>
      <c r="R41" s="5"/>
      <c r="S41" s="8">
        <f t="shared" si="19"/>
        <v>0</v>
      </c>
      <c r="T41" s="5"/>
      <c r="U41" s="8">
        <f t="shared" si="20"/>
        <v>0</v>
      </c>
      <c r="V41" s="5"/>
      <c r="W41" s="8">
        <f t="shared" si="21"/>
        <v>0</v>
      </c>
      <c r="X41" s="5"/>
      <c r="Y41" s="8">
        <f t="shared" si="22"/>
        <v>0</v>
      </c>
      <c r="Z41" s="5"/>
      <c r="AA41" s="8">
        <f t="shared" si="0"/>
        <v>0</v>
      </c>
      <c r="AB41" s="5"/>
      <c r="AC41" s="8">
        <f t="shared" si="1"/>
        <v>0</v>
      </c>
      <c r="AD41" s="5"/>
      <c r="AE41" s="8">
        <f t="shared" si="2"/>
        <v>0</v>
      </c>
      <c r="AF41" s="5"/>
      <c r="AG41" s="8">
        <f t="shared" si="3"/>
        <v>0</v>
      </c>
      <c r="AH41" s="5"/>
      <c r="AI41" s="8">
        <f t="shared" si="4"/>
        <v>0</v>
      </c>
      <c r="AJ41" s="5"/>
      <c r="AK41" s="8">
        <f t="shared" si="5"/>
        <v>0</v>
      </c>
      <c r="AL41" s="5"/>
      <c r="AM41" s="8">
        <f t="shared" si="6"/>
        <v>0</v>
      </c>
      <c r="AN41" s="5"/>
      <c r="AO41" s="8">
        <f t="shared" si="7"/>
        <v>0</v>
      </c>
      <c r="AP41" s="5"/>
      <c r="AQ41" s="8">
        <f aca="true" t="shared" si="33" ref="AQ41:AQ55">G41*AP41</f>
        <v>0</v>
      </c>
      <c r="AR41" s="5"/>
      <c r="AS41" s="8">
        <f t="shared" si="9"/>
        <v>0</v>
      </c>
      <c r="AT41" s="5">
        <v>6</v>
      </c>
      <c r="AU41" s="8">
        <v>60000</v>
      </c>
      <c r="AV41" s="5"/>
      <c r="AW41" s="8">
        <f t="shared" si="11"/>
        <v>0</v>
      </c>
      <c r="AX41" s="5"/>
      <c r="AY41" s="8">
        <f t="shared" si="32"/>
        <v>0</v>
      </c>
      <c r="AZ41" s="5"/>
      <c r="BA41" s="8">
        <f t="shared" si="23"/>
        <v>0</v>
      </c>
      <c r="BB41" s="8"/>
      <c r="BC41" s="8">
        <f t="shared" si="24"/>
        <v>0</v>
      </c>
      <c r="BD41" s="8"/>
      <c r="BE41" s="8">
        <f t="shared" si="25"/>
        <v>0</v>
      </c>
      <c r="BF41" s="8"/>
      <c r="BG41" s="8">
        <f t="shared" si="26"/>
        <v>0</v>
      </c>
      <c r="BH41" s="8"/>
      <c r="BI41" s="8">
        <f t="shared" si="27"/>
        <v>0</v>
      </c>
      <c r="BJ41" s="8"/>
      <c r="BK41" s="8">
        <f t="shared" si="28"/>
        <v>0</v>
      </c>
      <c r="BL41" s="8"/>
      <c r="BM41" s="8">
        <f t="shared" si="29"/>
        <v>0</v>
      </c>
      <c r="BN41" s="5"/>
      <c r="BO41" s="8">
        <f t="shared" si="13"/>
        <v>0</v>
      </c>
      <c r="BP41" s="8">
        <f t="shared" si="30"/>
        <v>11</v>
      </c>
      <c r="BQ41" s="8">
        <f t="shared" si="31"/>
        <v>132500</v>
      </c>
    </row>
    <row r="42" spans="1:69" ht="16.5" customHeight="1">
      <c r="A42" s="290">
        <v>28</v>
      </c>
      <c r="B42" s="871" t="s">
        <v>349</v>
      </c>
      <c r="C42" s="872"/>
      <c r="D42" s="872"/>
      <c r="E42" s="873"/>
      <c r="F42" s="78" t="s">
        <v>41</v>
      </c>
      <c r="G42" s="78">
        <v>1000</v>
      </c>
      <c r="H42" s="5"/>
      <c r="I42" s="8">
        <f t="shared" si="14"/>
        <v>0</v>
      </c>
      <c r="J42" s="5"/>
      <c r="K42" s="8">
        <f t="shared" si="15"/>
        <v>0</v>
      </c>
      <c r="L42" s="5"/>
      <c r="M42" s="8">
        <f t="shared" si="16"/>
        <v>0</v>
      </c>
      <c r="N42" s="5"/>
      <c r="O42" s="8">
        <f t="shared" si="17"/>
        <v>0</v>
      </c>
      <c r="P42" s="5"/>
      <c r="Q42" s="8">
        <f t="shared" si="18"/>
        <v>0</v>
      </c>
      <c r="R42" s="5"/>
      <c r="S42" s="8">
        <f t="shared" si="19"/>
        <v>0</v>
      </c>
      <c r="T42" s="5"/>
      <c r="U42" s="8">
        <f t="shared" si="20"/>
        <v>0</v>
      </c>
      <c r="V42" s="5"/>
      <c r="W42" s="8">
        <f t="shared" si="21"/>
        <v>0</v>
      </c>
      <c r="X42" s="5"/>
      <c r="Y42" s="8">
        <f t="shared" si="22"/>
        <v>0</v>
      </c>
      <c r="Z42" s="5"/>
      <c r="AA42" s="8">
        <f t="shared" si="0"/>
        <v>0</v>
      </c>
      <c r="AB42" s="5"/>
      <c r="AC42" s="8">
        <f t="shared" si="1"/>
        <v>0</v>
      </c>
      <c r="AD42" s="5"/>
      <c r="AE42" s="8">
        <f t="shared" si="2"/>
        <v>0</v>
      </c>
      <c r="AF42" s="5"/>
      <c r="AG42" s="8">
        <f t="shared" si="3"/>
        <v>0</v>
      </c>
      <c r="AH42" s="5"/>
      <c r="AI42" s="8">
        <f t="shared" si="4"/>
        <v>0</v>
      </c>
      <c r="AJ42" s="5"/>
      <c r="AK42" s="8">
        <f t="shared" si="5"/>
        <v>0</v>
      </c>
      <c r="AL42" s="5"/>
      <c r="AM42" s="8">
        <f t="shared" si="6"/>
        <v>0</v>
      </c>
      <c r="AN42" s="5"/>
      <c r="AO42" s="8">
        <f t="shared" si="7"/>
        <v>0</v>
      </c>
      <c r="AP42" s="5"/>
      <c r="AQ42" s="8">
        <f t="shared" si="33"/>
        <v>0</v>
      </c>
      <c r="AR42" s="5"/>
      <c r="AS42" s="8">
        <f t="shared" si="9"/>
        <v>0</v>
      </c>
      <c r="AT42" s="5"/>
      <c r="AU42" s="8">
        <f aca="true" t="shared" si="34" ref="AU42:AU52">G42*AT42</f>
        <v>0</v>
      </c>
      <c r="AV42" s="5"/>
      <c r="AW42" s="8">
        <f t="shared" si="11"/>
        <v>0</v>
      </c>
      <c r="AX42" s="5"/>
      <c r="AY42" s="8">
        <f t="shared" si="32"/>
        <v>0</v>
      </c>
      <c r="AZ42" s="5"/>
      <c r="BA42" s="8">
        <f t="shared" si="23"/>
        <v>0</v>
      </c>
      <c r="BB42" s="8"/>
      <c r="BC42" s="8">
        <f t="shared" si="24"/>
        <v>0</v>
      </c>
      <c r="BD42" s="8"/>
      <c r="BE42" s="8">
        <f t="shared" si="25"/>
        <v>0</v>
      </c>
      <c r="BF42" s="8"/>
      <c r="BG42" s="8">
        <f t="shared" si="26"/>
        <v>0</v>
      </c>
      <c r="BH42" s="8"/>
      <c r="BI42" s="8">
        <f t="shared" si="27"/>
        <v>0</v>
      </c>
      <c r="BJ42" s="8"/>
      <c r="BK42" s="8">
        <f t="shared" si="28"/>
        <v>0</v>
      </c>
      <c r="BL42" s="8"/>
      <c r="BM42" s="8">
        <f t="shared" si="29"/>
        <v>0</v>
      </c>
      <c r="BN42" s="5"/>
      <c r="BO42" s="8">
        <f t="shared" si="13"/>
        <v>0</v>
      </c>
      <c r="BP42" s="8">
        <f t="shared" si="30"/>
        <v>0</v>
      </c>
      <c r="BQ42" s="8">
        <f t="shared" si="31"/>
        <v>0</v>
      </c>
    </row>
    <row r="43" spans="1:69" ht="15" customHeight="1">
      <c r="A43" s="290">
        <v>29</v>
      </c>
      <c r="B43" s="874" t="s">
        <v>122</v>
      </c>
      <c r="C43" s="875"/>
      <c r="D43" s="875"/>
      <c r="E43" s="876"/>
      <c r="F43" s="78" t="s">
        <v>17</v>
      </c>
      <c r="G43" s="78">
        <v>14000</v>
      </c>
      <c r="H43" s="5"/>
      <c r="I43" s="8">
        <f t="shared" si="14"/>
        <v>0</v>
      </c>
      <c r="J43" s="5">
        <v>4</v>
      </c>
      <c r="K43" s="8">
        <f t="shared" si="15"/>
        <v>56000</v>
      </c>
      <c r="L43" s="5"/>
      <c r="M43" s="8">
        <f t="shared" si="16"/>
        <v>0</v>
      </c>
      <c r="N43" s="5"/>
      <c r="O43" s="8">
        <f t="shared" si="17"/>
        <v>0</v>
      </c>
      <c r="P43" s="5"/>
      <c r="Q43" s="8">
        <f t="shared" si="18"/>
        <v>0</v>
      </c>
      <c r="R43" s="5">
        <v>6</v>
      </c>
      <c r="S43" s="8">
        <f t="shared" si="19"/>
        <v>84000</v>
      </c>
      <c r="T43" s="5"/>
      <c r="U43" s="8">
        <f t="shared" si="20"/>
        <v>0</v>
      </c>
      <c r="V43" s="5"/>
      <c r="W43" s="8">
        <f t="shared" si="21"/>
        <v>0</v>
      </c>
      <c r="X43" s="5"/>
      <c r="Y43" s="8">
        <f t="shared" si="22"/>
        <v>0</v>
      </c>
      <c r="Z43" s="5"/>
      <c r="AA43" s="8">
        <f t="shared" si="0"/>
        <v>0</v>
      </c>
      <c r="AB43" s="5"/>
      <c r="AC43" s="8">
        <f t="shared" si="1"/>
        <v>0</v>
      </c>
      <c r="AD43" s="5"/>
      <c r="AE43" s="8">
        <f t="shared" si="2"/>
        <v>0</v>
      </c>
      <c r="AF43" s="5"/>
      <c r="AG43" s="8">
        <f t="shared" si="3"/>
        <v>0</v>
      </c>
      <c r="AH43" s="5"/>
      <c r="AI43" s="8">
        <f t="shared" si="4"/>
        <v>0</v>
      </c>
      <c r="AJ43" s="5"/>
      <c r="AK43" s="8">
        <f t="shared" si="5"/>
        <v>0</v>
      </c>
      <c r="AL43" s="5"/>
      <c r="AM43" s="8">
        <f t="shared" si="6"/>
        <v>0</v>
      </c>
      <c r="AN43" s="5"/>
      <c r="AO43" s="8">
        <f t="shared" si="7"/>
        <v>0</v>
      </c>
      <c r="AP43" s="5"/>
      <c r="AQ43" s="8">
        <f t="shared" si="33"/>
        <v>0</v>
      </c>
      <c r="AR43" s="5"/>
      <c r="AS43" s="8">
        <f t="shared" si="9"/>
        <v>0</v>
      </c>
      <c r="AT43" s="5"/>
      <c r="AU43" s="8">
        <f t="shared" si="34"/>
        <v>0</v>
      </c>
      <c r="AV43" s="5"/>
      <c r="AW43" s="8"/>
      <c r="AX43" s="5"/>
      <c r="AY43" s="8">
        <f t="shared" si="32"/>
        <v>0</v>
      </c>
      <c r="AZ43" s="5"/>
      <c r="BA43" s="8">
        <f t="shared" si="23"/>
        <v>0</v>
      </c>
      <c r="BB43" s="8"/>
      <c r="BC43" s="8">
        <f t="shared" si="24"/>
        <v>0</v>
      </c>
      <c r="BD43" s="8"/>
      <c r="BE43" s="8">
        <f t="shared" si="25"/>
        <v>0</v>
      </c>
      <c r="BF43" s="8"/>
      <c r="BG43" s="8">
        <f t="shared" si="26"/>
        <v>0</v>
      </c>
      <c r="BH43" s="8"/>
      <c r="BI43" s="8">
        <f t="shared" si="27"/>
        <v>0</v>
      </c>
      <c r="BJ43" s="8"/>
      <c r="BK43" s="8">
        <f t="shared" si="28"/>
        <v>0</v>
      </c>
      <c r="BL43" s="8"/>
      <c r="BM43" s="8">
        <f t="shared" si="29"/>
        <v>0</v>
      </c>
      <c r="BN43" s="5"/>
      <c r="BO43" s="8">
        <f t="shared" si="13"/>
        <v>0</v>
      </c>
      <c r="BP43" s="8">
        <f t="shared" si="30"/>
        <v>10</v>
      </c>
      <c r="BQ43" s="8">
        <f t="shared" si="31"/>
        <v>140000</v>
      </c>
    </row>
    <row r="44" spans="1:69" ht="15" customHeight="1">
      <c r="A44" s="290">
        <v>30</v>
      </c>
      <c r="B44" s="871" t="s">
        <v>200</v>
      </c>
      <c r="C44" s="875"/>
      <c r="D44" s="875"/>
      <c r="E44" s="876"/>
      <c r="F44" s="214" t="s">
        <v>17</v>
      </c>
      <c r="G44" s="78">
        <v>29000</v>
      </c>
      <c r="H44" s="5"/>
      <c r="I44" s="8">
        <f t="shared" si="14"/>
        <v>0</v>
      </c>
      <c r="J44" s="5"/>
      <c r="K44" s="8">
        <f t="shared" si="15"/>
        <v>0</v>
      </c>
      <c r="L44" s="5"/>
      <c r="M44" s="8">
        <f t="shared" si="16"/>
        <v>0</v>
      </c>
      <c r="N44" s="5"/>
      <c r="O44" s="8">
        <f t="shared" si="17"/>
        <v>0</v>
      </c>
      <c r="P44" s="5"/>
      <c r="Q44" s="8">
        <f t="shared" si="18"/>
        <v>0</v>
      </c>
      <c r="R44" s="5"/>
      <c r="S44" s="8">
        <f t="shared" si="19"/>
        <v>0</v>
      </c>
      <c r="T44" s="5"/>
      <c r="U44" s="8">
        <f t="shared" si="20"/>
        <v>0</v>
      </c>
      <c r="V44" s="5"/>
      <c r="W44" s="8">
        <f t="shared" si="21"/>
        <v>0</v>
      </c>
      <c r="X44" s="5"/>
      <c r="Y44" s="8">
        <f t="shared" si="22"/>
        <v>0</v>
      </c>
      <c r="Z44" s="5"/>
      <c r="AA44" s="8">
        <f t="shared" si="0"/>
        <v>0</v>
      </c>
      <c r="AB44" s="5"/>
      <c r="AC44" s="8">
        <f t="shared" si="1"/>
        <v>0</v>
      </c>
      <c r="AD44" s="5"/>
      <c r="AE44" s="8">
        <f t="shared" si="2"/>
        <v>0</v>
      </c>
      <c r="AF44" s="5"/>
      <c r="AG44" s="8">
        <f t="shared" si="3"/>
        <v>0</v>
      </c>
      <c r="AH44" s="5"/>
      <c r="AI44" s="8">
        <f t="shared" si="4"/>
        <v>0</v>
      </c>
      <c r="AJ44" s="5"/>
      <c r="AK44" s="8">
        <f t="shared" si="5"/>
        <v>0</v>
      </c>
      <c r="AL44" s="5"/>
      <c r="AM44" s="8">
        <f t="shared" si="6"/>
        <v>0</v>
      </c>
      <c r="AN44" s="5"/>
      <c r="AO44" s="8">
        <f t="shared" si="7"/>
        <v>0</v>
      </c>
      <c r="AP44" s="5"/>
      <c r="AQ44" s="8">
        <f t="shared" si="33"/>
        <v>0</v>
      </c>
      <c r="AR44" s="5"/>
      <c r="AS44" s="8">
        <f t="shared" si="9"/>
        <v>0</v>
      </c>
      <c r="AT44" s="5"/>
      <c r="AU44" s="8">
        <f t="shared" si="34"/>
        <v>0</v>
      </c>
      <c r="AV44" s="5"/>
      <c r="AW44" s="8">
        <f t="shared" si="11"/>
        <v>0</v>
      </c>
      <c r="AX44" s="5"/>
      <c r="AY44" s="8">
        <f t="shared" si="32"/>
        <v>0</v>
      </c>
      <c r="AZ44" s="5"/>
      <c r="BA44" s="8">
        <f t="shared" si="23"/>
        <v>0</v>
      </c>
      <c r="BB44" s="8"/>
      <c r="BC44" s="8">
        <f t="shared" si="24"/>
        <v>0</v>
      </c>
      <c r="BD44" s="8"/>
      <c r="BE44" s="8">
        <f t="shared" si="25"/>
        <v>0</v>
      </c>
      <c r="BF44" s="8"/>
      <c r="BG44" s="8">
        <f t="shared" si="26"/>
        <v>0</v>
      </c>
      <c r="BH44" s="8"/>
      <c r="BI44" s="8">
        <f t="shared" si="27"/>
        <v>0</v>
      </c>
      <c r="BJ44" s="8"/>
      <c r="BK44" s="8">
        <f t="shared" si="28"/>
        <v>0</v>
      </c>
      <c r="BL44" s="8"/>
      <c r="BM44" s="8">
        <f t="shared" si="29"/>
        <v>0</v>
      </c>
      <c r="BN44" s="5"/>
      <c r="BO44" s="8">
        <f t="shared" si="13"/>
        <v>0</v>
      </c>
      <c r="BP44" s="8">
        <f t="shared" si="30"/>
        <v>0</v>
      </c>
      <c r="BQ44" s="8">
        <f t="shared" si="31"/>
        <v>0</v>
      </c>
    </row>
    <row r="45" spans="1:69" ht="15" customHeight="1">
      <c r="A45" s="290">
        <v>31</v>
      </c>
      <c r="B45" s="871" t="s">
        <v>96</v>
      </c>
      <c r="C45" s="872"/>
      <c r="D45" s="872"/>
      <c r="E45" s="873"/>
      <c r="F45" s="78" t="s">
        <v>17</v>
      </c>
      <c r="G45" s="78">
        <v>10000</v>
      </c>
      <c r="H45" s="5"/>
      <c r="I45" s="8">
        <f t="shared" si="14"/>
        <v>0</v>
      </c>
      <c r="J45" s="5"/>
      <c r="K45" s="8">
        <f t="shared" si="15"/>
        <v>0</v>
      </c>
      <c r="L45" s="5"/>
      <c r="M45" s="8">
        <f t="shared" si="16"/>
        <v>0</v>
      </c>
      <c r="N45" s="5"/>
      <c r="O45" s="8">
        <f t="shared" si="17"/>
        <v>0</v>
      </c>
      <c r="P45" s="5"/>
      <c r="Q45" s="8">
        <f t="shared" si="18"/>
        <v>0</v>
      </c>
      <c r="R45" s="5"/>
      <c r="S45" s="8">
        <f t="shared" si="19"/>
        <v>0</v>
      </c>
      <c r="T45" s="5"/>
      <c r="U45" s="8">
        <f t="shared" si="20"/>
        <v>0</v>
      </c>
      <c r="V45" s="5"/>
      <c r="W45" s="8">
        <f t="shared" si="21"/>
        <v>0</v>
      </c>
      <c r="X45" s="5"/>
      <c r="Y45" s="8">
        <f t="shared" si="22"/>
        <v>0</v>
      </c>
      <c r="Z45" s="5"/>
      <c r="AA45" s="8">
        <f t="shared" si="0"/>
        <v>0</v>
      </c>
      <c r="AB45" s="5"/>
      <c r="AC45" s="8">
        <f t="shared" si="1"/>
        <v>0</v>
      </c>
      <c r="AD45" s="5"/>
      <c r="AE45" s="8">
        <f t="shared" si="2"/>
        <v>0</v>
      </c>
      <c r="AF45" s="5"/>
      <c r="AG45" s="8">
        <f t="shared" si="3"/>
        <v>0</v>
      </c>
      <c r="AH45" s="5"/>
      <c r="AI45" s="8">
        <f aca="true" t="shared" si="35" ref="AI45:AI68">G45*AH45</f>
        <v>0</v>
      </c>
      <c r="AJ45" s="5"/>
      <c r="AK45" s="8">
        <f aca="true" t="shared" si="36" ref="AK45:AK68">G45*AJ45</f>
        <v>0</v>
      </c>
      <c r="AL45" s="5"/>
      <c r="AM45" s="8">
        <f aca="true" t="shared" si="37" ref="AM45:AM68">G45*AL45</f>
        <v>0</v>
      </c>
      <c r="AN45" s="5"/>
      <c r="AO45" s="8">
        <f aca="true" t="shared" si="38" ref="AO45:AO68">G45*AN45</f>
        <v>0</v>
      </c>
      <c r="AP45" s="5"/>
      <c r="AQ45" s="8">
        <f t="shared" si="33"/>
        <v>0</v>
      </c>
      <c r="AR45" s="5"/>
      <c r="AS45" s="8">
        <f aca="true" t="shared" si="39" ref="AS45:AS68">G45*AR45</f>
        <v>0</v>
      </c>
      <c r="AT45" s="5"/>
      <c r="AU45" s="8">
        <f t="shared" si="34"/>
        <v>0</v>
      </c>
      <c r="AV45" s="5"/>
      <c r="AW45" s="8">
        <f t="shared" si="11"/>
        <v>0</v>
      </c>
      <c r="AX45" s="5"/>
      <c r="AY45" s="8">
        <f t="shared" si="32"/>
        <v>0</v>
      </c>
      <c r="AZ45" s="5"/>
      <c r="BA45" s="8">
        <f t="shared" si="23"/>
        <v>0</v>
      </c>
      <c r="BB45" s="8"/>
      <c r="BC45" s="8">
        <f t="shared" si="24"/>
        <v>0</v>
      </c>
      <c r="BD45" s="8"/>
      <c r="BE45" s="8">
        <f t="shared" si="25"/>
        <v>0</v>
      </c>
      <c r="BF45" s="8"/>
      <c r="BG45" s="8">
        <f t="shared" si="26"/>
        <v>0</v>
      </c>
      <c r="BH45" s="8"/>
      <c r="BI45" s="8">
        <f t="shared" si="27"/>
        <v>0</v>
      </c>
      <c r="BJ45" s="8"/>
      <c r="BK45" s="8">
        <f t="shared" si="28"/>
        <v>0</v>
      </c>
      <c r="BL45" s="8"/>
      <c r="BM45" s="8">
        <f t="shared" si="29"/>
        <v>0</v>
      </c>
      <c r="BN45" s="5"/>
      <c r="BO45" s="8">
        <f aca="true" t="shared" si="40" ref="BO45:BO68">G45*BN45</f>
        <v>0</v>
      </c>
      <c r="BP45" s="8">
        <f t="shared" si="30"/>
        <v>0</v>
      </c>
      <c r="BQ45" s="8">
        <f t="shared" si="31"/>
        <v>0</v>
      </c>
    </row>
    <row r="46" spans="1:69" s="47" customFormat="1" ht="15" customHeight="1">
      <c r="A46" s="290">
        <v>32</v>
      </c>
      <c r="B46" s="871" t="s">
        <v>328</v>
      </c>
      <c r="C46" s="872"/>
      <c r="D46" s="872"/>
      <c r="E46" s="873"/>
      <c r="F46" s="78" t="s">
        <v>17</v>
      </c>
      <c r="G46" s="78">
        <v>14500</v>
      </c>
      <c r="H46" s="5"/>
      <c r="I46" s="8">
        <f t="shared" si="14"/>
        <v>0</v>
      </c>
      <c r="J46" s="5"/>
      <c r="K46" s="8">
        <f t="shared" si="15"/>
        <v>0</v>
      </c>
      <c r="L46" s="5"/>
      <c r="M46" s="8">
        <f t="shared" si="16"/>
        <v>0</v>
      </c>
      <c r="N46" s="5"/>
      <c r="O46" s="8">
        <f t="shared" si="17"/>
        <v>0</v>
      </c>
      <c r="P46" s="5"/>
      <c r="Q46" s="8">
        <f t="shared" si="18"/>
        <v>0</v>
      </c>
      <c r="R46" s="5"/>
      <c r="S46" s="8">
        <f t="shared" si="19"/>
        <v>0</v>
      </c>
      <c r="T46" s="5"/>
      <c r="U46" s="8">
        <f t="shared" si="20"/>
        <v>0</v>
      </c>
      <c r="V46" s="5"/>
      <c r="W46" s="8">
        <f t="shared" si="21"/>
        <v>0</v>
      </c>
      <c r="X46" s="5"/>
      <c r="Y46" s="8">
        <f t="shared" si="22"/>
        <v>0</v>
      </c>
      <c r="Z46" s="5"/>
      <c r="AA46" s="8">
        <f t="shared" si="0"/>
        <v>0</v>
      </c>
      <c r="AB46" s="5"/>
      <c r="AC46" s="8">
        <f t="shared" si="1"/>
        <v>0</v>
      </c>
      <c r="AD46" s="5"/>
      <c r="AE46" s="8">
        <f t="shared" si="2"/>
        <v>0</v>
      </c>
      <c r="AF46" s="5"/>
      <c r="AG46" s="8">
        <f t="shared" si="3"/>
        <v>0</v>
      </c>
      <c r="AH46" s="5"/>
      <c r="AI46" s="8">
        <f t="shared" si="35"/>
        <v>0</v>
      </c>
      <c r="AJ46" s="5"/>
      <c r="AK46" s="8">
        <f t="shared" si="36"/>
        <v>0</v>
      </c>
      <c r="AL46" s="5"/>
      <c r="AM46" s="8">
        <f t="shared" si="37"/>
        <v>0</v>
      </c>
      <c r="AN46" s="5"/>
      <c r="AO46" s="8">
        <f t="shared" si="38"/>
        <v>0</v>
      </c>
      <c r="AP46" s="5"/>
      <c r="AQ46" s="8">
        <f t="shared" si="33"/>
        <v>0</v>
      </c>
      <c r="AR46" s="5"/>
      <c r="AS46" s="8">
        <f t="shared" si="39"/>
        <v>0</v>
      </c>
      <c r="AT46" s="5"/>
      <c r="AU46" s="8">
        <f t="shared" si="34"/>
        <v>0</v>
      </c>
      <c r="AV46" s="5"/>
      <c r="AW46" s="8">
        <f t="shared" si="11"/>
        <v>0</v>
      </c>
      <c r="AX46" s="5"/>
      <c r="AY46" s="8">
        <f t="shared" si="32"/>
        <v>0</v>
      </c>
      <c r="AZ46" s="5"/>
      <c r="BA46" s="8">
        <f t="shared" si="23"/>
        <v>0</v>
      </c>
      <c r="BB46" s="8"/>
      <c r="BC46" s="8">
        <f t="shared" si="24"/>
        <v>0</v>
      </c>
      <c r="BD46" s="8"/>
      <c r="BE46" s="8">
        <f t="shared" si="25"/>
        <v>0</v>
      </c>
      <c r="BF46" s="8"/>
      <c r="BG46" s="8">
        <f t="shared" si="26"/>
        <v>0</v>
      </c>
      <c r="BH46" s="8"/>
      <c r="BI46" s="8">
        <f t="shared" si="27"/>
        <v>0</v>
      </c>
      <c r="BJ46" s="8"/>
      <c r="BK46" s="8">
        <f t="shared" si="28"/>
        <v>0</v>
      </c>
      <c r="BL46" s="8"/>
      <c r="BM46" s="8">
        <f t="shared" si="29"/>
        <v>0</v>
      </c>
      <c r="BN46" s="5"/>
      <c r="BO46" s="8">
        <f t="shared" si="40"/>
        <v>0</v>
      </c>
      <c r="BP46" s="8">
        <f t="shared" si="30"/>
        <v>0</v>
      </c>
      <c r="BQ46" s="8">
        <f t="shared" si="31"/>
        <v>0</v>
      </c>
    </row>
    <row r="47" spans="1:69" ht="15" customHeight="1">
      <c r="A47" s="290">
        <v>33</v>
      </c>
      <c r="B47" s="871" t="s">
        <v>98</v>
      </c>
      <c r="C47" s="872"/>
      <c r="D47" s="872"/>
      <c r="E47" s="873"/>
      <c r="F47" s="78" t="s">
        <v>17</v>
      </c>
      <c r="G47" s="78">
        <v>8000</v>
      </c>
      <c r="H47" s="5"/>
      <c r="I47" s="8">
        <f t="shared" si="14"/>
        <v>0</v>
      </c>
      <c r="J47" s="5"/>
      <c r="K47" s="8">
        <f t="shared" si="15"/>
        <v>0</v>
      </c>
      <c r="L47" s="5"/>
      <c r="M47" s="8">
        <f t="shared" si="16"/>
        <v>0</v>
      </c>
      <c r="N47" s="5"/>
      <c r="O47" s="8">
        <f t="shared" si="17"/>
        <v>0</v>
      </c>
      <c r="P47" s="5"/>
      <c r="Q47" s="8">
        <f t="shared" si="18"/>
        <v>0</v>
      </c>
      <c r="R47" s="5"/>
      <c r="S47" s="8">
        <f t="shared" si="19"/>
        <v>0</v>
      </c>
      <c r="T47" s="5"/>
      <c r="U47" s="8">
        <f t="shared" si="20"/>
        <v>0</v>
      </c>
      <c r="V47" s="5"/>
      <c r="W47" s="8">
        <f t="shared" si="21"/>
        <v>0</v>
      </c>
      <c r="X47" s="5"/>
      <c r="Y47" s="8">
        <f t="shared" si="22"/>
        <v>0</v>
      </c>
      <c r="Z47" s="5"/>
      <c r="AA47" s="8">
        <f t="shared" si="0"/>
        <v>0</v>
      </c>
      <c r="AB47" s="5"/>
      <c r="AC47" s="8">
        <f t="shared" si="1"/>
        <v>0</v>
      </c>
      <c r="AD47" s="5"/>
      <c r="AE47" s="8">
        <f t="shared" si="2"/>
        <v>0</v>
      </c>
      <c r="AF47" s="5"/>
      <c r="AG47" s="8">
        <f t="shared" si="3"/>
        <v>0</v>
      </c>
      <c r="AH47" s="5"/>
      <c r="AI47" s="8">
        <f t="shared" si="35"/>
        <v>0</v>
      </c>
      <c r="AJ47" s="5"/>
      <c r="AK47" s="8">
        <f t="shared" si="36"/>
        <v>0</v>
      </c>
      <c r="AL47" s="5"/>
      <c r="AM47" s="8">
        <f t="shared" si="37"/>
        <v>0</v>
      </c>
      <c r="AN47" s="5"/>
      <c r="AO47" s="8">
        <f t="shared" si="38"/>
        <v>0</v>
      </c>
      <c r="AP47" s="5"/>
      <c r="AQ47" s="8">
        <f t="shared" si="33"/>
        <v>0</v>
      </c>
      <c r="AR47" s="5"/>
      <c r="AS47" s="8">
        <f t="shared" si="39"/>
        <v>0</v>
      </c>
      <c r="AT47" s="5"/>
      <c r="AU47" s="8">
        <f t="shared" si="34"/>
        <v>0</v>
      </c>
      <c r="AV47" s="5">
        <v>4</v>
      </c>
      <c r="AW47" s="8">
        <f t="shared" si="11"/>
        <v>32000</v>
      </c>
      <c r="AX47" s="5"/>
      <c r="AY47" s="8">
        <f t="shared" si="32"/>
        <v>0</v>
      </c>
      <c r="AZ47" s="5"/>
      <c r="BA47" s="8">
        <f t="shared" si="23"/>
        <v>0</v>
      </c>
      <c r="BB47" s="8"/>
      <c r="BC47" s="8">
        <f t="shared" si="24"/>
        <v>0</v>
      </c>
      <c r="BD47" s="8"/>
      <c r="BE47" s="8">
        <f t="shared" si="25"/>
        <v>0</v>
      </c>
      <c r="BF47" s="8"/>
      <c r="BG47" s="8">
        <f t="shared" si="26"/>
        <v>0</v>
      </c>
      <c r="BH47" s="8"/>
      <c r="BI47" s="8">
        <f t="shared" si="27"/>
        <v>0</v>
      </c>
      <c r="BJ47" s="8"/>
      <c r="BK47" s="8">
        <f t="shared" si="28"/>
        <v>0</v>
      </c>
      <c r="BL47" s="664">
        <f>16*0</f>
        <v>0</v>
      </c>
      <c r="BM47" s="8">
        <f t="shared" si="29"/>
        <v>0</v>
      </c>
      <c r="BN47" s="5"/>
      <c r="BO47" s="8">
        <f t="shared" si="40"/>
        <v>0</v>
      </c>
      <c r="BP47" s="8">
        <f t="shared" si="30"/>
        <v>4</v>
      </c>
      <c r="BQ47" s="8">
        <f t="shared" si="31"/>
        <v>32000</v>
      </c>
    </row>
    <row r="48" spans="1:69" ht="15" customHeight="1">
      <c r="A48" s="290">
        <v>34</v>
      </c>
      <c r="B48" s="871" t="s">
        <v>209</v>
      </c>
      <c r="C48" s="872"/>
      <c r="D48" s="872"/>
      <c r="E48" s="873"/>
      <c r="F48" s="78" t="s">
        <v>41</v>
      </c>
      <c r="G48" s="78">
        <v>1400</v>
      </c>
      <c r="H48" s="5"/>
      <c r="I48" s="8">
        <f t="shared" si="14"/>
        <v>0</v>
      </c>
      <c r="J48" s="5"/>
      <c r="K48" s="8">
        <f t="shared" si="15"/>
        <v>0</v>
      </c>
      <c r="L48" s="5"/>
      <c r="M48" s="8">
        <f t="shared" si="16"/>
        <v>0</v>
      </c>
      <c r="N48" s="5"/>
      <c r="O48" s="8">
        <f t="shared" si="17"/>
        <v>0</v>
      </c>
      <c r="P48" s="5"/>
      <c r="Q48" s="8">
        <f t="shared" si="18"/>
        <v>0</v>
      </c>
      <c r="R48" s="5"/>
      <c r="S48" s="8">
        <f t="shared" si="19"/>
        <v>0</v>
      </c>
      <c r="T48" s="5"/>
      <c r="U48" s="8">
        <f t="shared" si="20"/>
        <v>0</v>
      </c>
      <c r="V48" s="5"/>
      <c r="W48" s="8">
        <f t="shared" si="21"/>
        <v>0</v>
      </c>
      <c r="X48" s="5"/>
      <c r="Y48" s="8">
        <f t="shared" si="22"/>
        <v>0</v>
      </c>
      <c r="Z48" s="5"/>
      <c r="AA48" s="8">
        <f t="shared" si="0"/>
        <v>0</v>
      </c>
      <c r="AB48" s="5"/>
      <c r="AC48" s="8">
        <f t="shared" si="1"/>
        <v>0</v>
      </c>
      <c r="AD48" s="5"/>
      <c r="AE48" s="8">
        <f t="shared" si="2"/>
        <v>0</v>
      </c>
      <c r="AF48" s="5"/>
      <c r="AG48" s="8">
        <f t="shared" si="3"/>
        <v>0</v>
      </c>
      <c r="AH48" s="5"/>
      <c r="AI48" s="8">
        <f t="shared" si="35"/>
        <v>0</v>
      </c>
      <c r="AJ48" s="5"/>
      <c r="AK48" s="8">
        <f t="shared" si="36"/>
        <v>0</v>
      </c>
      <c r="AL48" s="5"/>
      <c r="AM48" s="8">
        <f t="shared" si="37"/>
        <v>0</v>
      </c>
      <c r="AN48" s="5"/>
      <c r="AO48" s="8">
        <f t="shared" si="38"/>
        <v>0</v>
      </c>
      <c r="AP48" s="5"/>
      <c r="AQ48" s="8">
        <f t="shared" si="33"/>
        <v>0</v>
      </c>
      <c r="AR48" s="5"/>
      <c r="AS48" s="8">
        <f t="shared" si="39"/>
        <v>0</v>
      </c>
      <c r="AT48" s="5"/>
      <c r="AU48" s="8">
        <f t="shared" si="34"/>
        <v>0</v>
      </c>
      <c r="AV48" s="5"/>
      <c r="AW48" s="8">
        <f t="shared" si="11"/>
        <v>0</v>
      </c>
      <c r="AX48" s="5"/>
      <c r="AY48" s="8">
        <f t="shared" si="32"/>
        <v>0</v>
      </c>
      <c r="AZ48" s="5"/>
      <c r="BA48" s="8">
        <f t="shared" si="23"/>
        <v>0</v>
      </c>
      <c r="BB48" s="8"/>
      <c r="BC48" s="8">
        <f t="shared" si="24"/>
        <v>0</v>
      </c>
      <c r="BD48" s="8"/>
      <c r="BE48" s="8">
        <f t="shared" si="25"/>
        <v>0</v>
      </c>
      <c r="BF48" s="8"/>
      <c r="BG48" s="8">
        <f t="shared" si="26"/>
        <v>0</v>
      </c>
      <c r="BH48" s="8"/>
      <c r="BI48" s="8">
        <f t="shared" si="27"/>
        <v>0</v>
      </c>
      <c r="BJ48" s="8"/>
      <c r="BK48" s="8">
        <f t="shared" si="28"/>
        <v>0</v>
      </c>
      <c r="BL48" s="8"/>
      <c r="BM48" s="8">
        <f t="shared" si="29"/>
        <v>0</v>
      </c>
      <c r="BN48" s="5"/>
      <c r="BO48" s="8">
        <f t="shared" si="40"/>
        <v>0</v>
      </c>
      <c r="BP48" s="8">
        <f t="shared" si="30"/>
        <v>0</v>
      </c>
      <c r="BQ48" s="8">
        <f t="shared" si="31"/>
        <v>0</v>
      </c>
    </row>
    <row r="49" spans="1:69" ht="15" customHeight="1">
      <c r="A49" s="290">
        <v>35</v>
      </c>
      <c r="B49" s="871" t="s">
        <v>316</v>
      </c>
      <c r="C49" s="875"/>
      <c r="D49" s="875"/>
      <c r="E49" s="876"/>
      <c r="F49" s="78" t="s">
        <v>41</v>
      </c>
      <c r="G49" s="78">
        <v>100</v>
      </c>
      <c r="H49" s="5"/>
      <c r="I49" s="8">
        <f t="shared" si="14"/>
        <v>0</v>
      </c>
      <c r="J49" s="5"/>
      <c r="K49" s="8">
        <f t="shared" si="15"/>
        <v>0</v>
      </c>
      <c r="L49" s="5"/>
      <c r="M49" s="8">
        <f t="shared" si="16"/>
        <v>0</v>
      </c>
      <c r="N49" s="5"/>
      <c r="O49" s="8">
        <f t="shared" si="17"/>
        <v>0</v>
      </c>
      <c r="P49" s="5"/>
      <c r="Q49" s="8">
        <f t="shared" si="18"/>
        <v>0</v>
      </c>
      <c r="R49" s="5"/>
      <c r="S49" s="8">
        <f t="shared" si="19"/>
        <v>0</v>
      </c>
      <c r="T49" s="5"/>
      <c r="U49" s="8">
        <f t="shared" si="20"/>
        <v>0</v>
      </c>
      <c r="V49" s="5"/>
      <c r="W49" s="8">
        <f t="shared" si="21"/>
        <v>0</v>
      </c>
      <c r="X49" s="5"/>
      <c r="Y49" s="8">
        <f t="shared" si="22"/>
        <v>0</v>
      </c>
      <c r="Z49" s="5"/>
      <c r="AA49" s="8">
        <f t="shared" si="0"/>
        <v>0</v>
      </c>
      <c r="AB49" s="5"/>
      <c r="AC49" s="8">
        <f t="shared" si="1"/>
        <v>0</v>
      </c>
      <c r="AD49" s="5"/>
      <c r="AE49" s="8">
        <f t="shared" si="2"/>
        <v>0</v>
      </c>
      <c r="AF49" s="5"/>
      <c r="AG49" s="8">
        <f t="shared" si="3"/>
        <v>0</v>
      </c>
      <c r="AH49" s="5"/>
      <c r="AI49" s="8">
        <f t="shared" si="35"/>
        <v>0</v>
      </c>
      <c r="AJ49" s="5">
        <v>36</v>
      </c>
      <c r="AK49" s="8">
        <f t="shared" si="36"/>
        <v>3600</v>
      </c>
      <c r="AL49" s="5"/>
      <c r="AM49" s="8">
        <f t="shared" si="37"/>
        <v>0</v>
      </c>
      <c r="AN49" s="5"/>
      <c r="AO49" s="8">
        <f t="shared" si="38"/>
        <v>0</v>
      </c>
      <c r="AP49" s="5"/>
      <c r="AQ49" s="8">
        <f t="shared" si="33"/>
        <v>0</v>
      </c>
      <c r="AR49" s="5"/>
      <c r="AS49" s="8">
        <f t="shared" si="39"/>
        <v>0</v>
      </c>
      <c r="AT49" s="5"/>
      <c r="AU49" s="8">
        <f t="shared" si="34"/>
        <v>0</v>
      </c>
      <c r="AV49" s="5"/>
      <c r="AW49" s="8">
        <f t="shared" si="11"/>
        <v>0</v>
      </c>
      <c r="AX49" s="5"/>
      <c r="AY49" s="8">
        <f t="shared" si="32"/>
        <v>0</v>
      </c>
      <c r="AZ49" s="5"/>
      <c r="BA49" s="8">
        <f t="shared" si="23"/>
        <v>0</v>
      </c>
      <c r="BB49" s="8"/>
      <c r="BC49" s="8">
        <f t="shared" si="24"/>
        <v>0</v>
      </c>
      <c r="BD49" s="8"/>
      <c r="BE49" s="8">
        <f t="shared" si="25"/>
        <v>0</v>
      </c>
      <c r="BF49" s="8"/>
      <c r="BG49" s="8">
        <f t="shared" si="26"/>
        <v>0</v>
      </c>
      <c r="BH49" s="8"/>
      <c r="BI49" s="8">
        <f t="shared" si="27"/>
        <v>0</v>
      </c>
      <c r="BJ49" s="8"/>
      <c r="BK49" s="8">
        <f t="shared" si="28"/>
        <v>0</v>
      </c>
      <c r="BL49" s="8"/>
      <c r="BM49" s="8">
        <f t="shared" si="29"/>
        <v>0</v>
      </c>
      <c r="BN49" s="5"/>
      <c r="BO49" s="8">
        <f t="shared" si="40"/>
        <v>0</v>
      </c>
      <c r="BP49" s="8">
        <f t="shared" si="30"/>
        <v>36</v>
      </c>
      <c r="BQ49" s="8">
        <f t="shared" si="31"/>
        <v>3600</v>
      </c>
    </row>
    <row r="50" spans="1:69" ht="15" customHeight="1" thickBot="1">
      <c r="A50" s="290">
        <v>36</v>
      </c>
      <c r="B50" s="906" t="s">
        <v>318</v>
      </c>
      <c r="C50" s="907"/>
      <c r="D50" s="907"/>
      <c r="E50" s="908"/>
      <c r="F50" s="210" t="s">
        <v>17</v>
      </c>
      <c r="G50" s="78">
        <v>24000</v>
      </c>
      <c r="H50" s="5">
        <v>4</v>
      </c>
      <c r="I50" s="8">
        <v>88800</v>
      </c>
      <c r="J50" s="5"/>
      <c r="K50" s="8">
        <f t="shared" si="15"/>
        <v>0</v>
      </c>
      <c r="L50" s="5"/>
      <c r="M50" s="8">
        <f t="shared" si="16"/>
        <v>0</v>
      </c>
      <c r="N50" s="5"/>
      <c r="O50" s="8">
        <f t="shared" si="17"/>
        <v>0</v>
      </c>
      <c r="P50" s="5"/>
      <c r="Q50" s="8">
        <f t="shared" si="18"/>
        <v>0</v>
      </c>
      <c r="R50" s="5"/>
      <c r="S50" s="8">
        <f t="shared" si="19"/>
        <v>0</v>
      </c>
      <c r="T50" s="5"/>
      <c r="U50" s="8">
        <f t="shared" si="20"/>
        <v>0</v>
      </c>
      <c r="V50" s="5"/>
      <c r="W50" s="8">
        <f t="shared" si="21"/>
        <v>0</v>
      </c>
      <c r="X50" s="5"/>
      <c r="Y50" s="8">
        <f t="shared" si="22"/>
        <v>0</v>
      </c>
      <c r="Z50" s="5"/>
      <c r="AA50" s="8">
        <f t="shared" si="0"/>
        <v>0</v>
      </c>
      <c r="AB50" s="5"/>
      <c r="AC50" s="8">
        <f t="shared" si="1"/>
        <v>0</v>
      </c>
      <c r="AD50" s="5"/>
      <c r="AE50" s="8">
        <f t="shared" si="2"/>
        <v>0</v>
      </c>
      <c r="AF50" s="5"/>
      <c r="AG50" s="8">
        <f t="shared" si="3"/>
        <v>0</v>
      </c>
      <c r="AH50" s="5"/>
      <c r="AI50" s="8">
        <f t="shared" si="35"/>
        <v>0</v>
      </c>
      <c r="AJ50" s="5"/>
      <c r="AK50" s="8">
        <f t="shared" si="36"/>
        <v>0</v>
      </c>
      <c r="AL50" s="5"/>
      <c r="AM50" s="8">
        <f t="shared" si="37"/>
        <v>0</v>
      </c>
      <c r="AN50" s="5"/>
      <c r="AO50" s="8">
        <f t="shared" si="38"/>
        <v>0</v>
      </c>
      <c r="AP50" s="5"/>
      <c r="AQ50" s="8">
        <f t="shared" si="33"/>
        <v>0</v>
      </c>
      <c r="AR50" s="5"/>
      <c r="AS50" s="8">
        <f t="shared" si="39"/>
        <v>0</v>
      </c>
      <c r="AT50" s="5">
        <v>6</v>
      </c>
      <c r="AU50" s="8">
        <v>126790</v>
      </c>
      <c r="AV50" s="5"/>
      <c r="AW50" s="8">
        <f t="shared" si="11"/>
        <v>0</v>
      </c>
      <c r="AX50" s="5"/>
      <c r="AY50" s="8">
        <f t="shared" si="32"/>
        <v>0</v>
      </c>
      <c r="AZ50" s="5"/>
      <c r="BA50" s="8">
        <f t="shared" si="23"/>
        <v>0</v>
      </c>
      <c r="BB50" s="8"/>
      <c r="BC50" s="8">
        <f t="shared" si="24"/>
        <v>0</v>
      </c>
      <c r="BD50" s="8"/>
      <c r="BE50" s="8">
        <f t="shared" si="25"/>
        <v>0</v>
      </c>
      <c r="BF50" s="8"/>
      <c r="BG50" s="8">
        <f t="shared" si="26"/>
        <v>0</v>
      </c>
      <c r="BH50" s="8"/>
      <c r="BI50" s="8">
        <f t="shared" si="27"/>
        <v>0</v>
      </c>
      <c r="BJ50" s="8"/>
      <c r="BK50" s="8">
        <f t="shared" si="28"/>
        <v>0</v>
      </c>
      <c r="BL50" s="8"/>
      <c r="BM50" s="8">
        <f t="shared" si="29"/>
        <v>0</v>
      </c>
      <c r="BN50" s="5"/>
      <c r="BO50" s="8">
        <f t="shared" si="40"/>
        <v>0</v>
      </c>
      <c r="BP50" s="8">
        <f t="shared" si="30"/>
        <v>10</v>
      </c>
      <c r="BQ50" s="8">
        <f t="shared" si="31"/>
        <v>215590</v>
      </c>
    </row>
    <row r="51" spans="1:69" ht="15.75" customHeight="1" thickBot="1">
      <c r="A51" s="884" t="s">
        <v>48</v>
      </c>
      <c r="B51" s="885"/>
      <c r="C51" s="885"/>
      <c r="D51" s="885"/>
      <c r="E51" s="886"/>
      <c r="F51" s="210"/>
      <c r="G51" s="78"/>
      <c r="H51" s="5"/>
      <c r="I51" s="8">
        <f t="shared" si="14"/>
        <v>0</v>
      </c>
      <c r="J51" s="5"/>
      <c r="K51" s="8">
        <f t="shared" si="15"/>
        <v>0</v>
      </c>
      <c r="L51" s="5"/>
      <c r="M51" s="8">
        <f t="shared" si="16"/>
        <v>0</v>
      </c>
      <c r="N51" s="5"/>
      <c r="O51" s="8">
        <f t="shared" si="17"/>
        <v>0</v>
      </c>
      <c r="P51" s="5"/>
      <c r="Q51" s="8">
        <f t="shared" si="18"/>
        <v>0</v>
      </c>
      <c r="R51" s="5"/>
      <c r="S51" s="8">
        <f t="shared" si="19"/>
        <v>0</v>
      </c>
      <c r="T51" s="5"/>
      <c r="U51" s="8">
        <f t="shared" si="20"/>
        <v>0</v>
      </c>
      <c r="V51" s="5"/>
      <c r="W51" s="8">
        <f t="shared" si="21"/>
        <v>0</v>
      </c>
      <c r="X51" s="5"/>
      <c r="Y51" s="8">
        <f t="shared" si="22"/>
        <v>0</v>
      </c>
      <c r="Z51" s="5"/>
      <c r="AA51" s="8">
        <f t="shared" si="0"/>
        <v>0</v>
      </c>
      <c r="AB51" s="5"/>
      <c r="AC51" s="8">
        <f t="shared" si="1"/>
        <v>0</v>
      </c>
      <c r="AD51" s="5"/>
      <c r="AE51" s="8">
        <f t="shared" si="2"/>
        <v>0</v>
      </c>
      <c r="AF51" s="5"/>
      <c r="AG51" s="8">
        <f t="shared" si="3"/>
        <v>0</v>
      </c>
      <c r="AH51" s="5"/>
      <c r="AI51" s="8">
        <f t="shared" si="35"/>
        <v>0</v>
      </c>
      <c r="AJ51" s="5"/>
      <c r="AK51" s="8">
        <f t="shared" si="36"/>
        <v>0</v>
      </c>
      <c r="AL51" s="5"/>
      <c r="AM51" s="8">
        <f t="shared" si="37"/>
        <v>0</v>
      </c>
      <c r="AN51" s="5"/>
      <c r="AO51" s="8">
        <f t="shared" si="38"/>
        <v>0</v>
      </c>
      <c r="AP51" s="5"/>
      <c r="AQ51" s="8">
        <f t="shared" si="33"/>
        <v>0</v>
      </c>
      <c r="AR51" s="5"/>
      <c r="AS51" s="8">
        <f t="shared" si="39"/>
        <v>0</v>
      </c>
      <c r="AT51" s="5"/>
      <c r="AU51" s="8">
        <f t="shared" si="34"/>
        <v>0</v>
      </c>
      <c r="AV51" s="5"/>
      <c r="AW51" s="8">
        <f t="shared" si="11"/>
        <v>0</v>
      </c>
      <c r="AX51" s="5"/>
      <c r="AY51" s="8">
        <f t="shared" si="32"/>
        <v>0</v>
      </c>
      <c r="AZ51" s="5"/>
      <c r="BA51" s="8">
        <f t="shared" si="23"/>
        <v>0</v>
      </c>
      <c r="BB51" s="8"/>
      <c r="BC51" s="8">
        <f t="shared" si="24"/>
        <v>0</v>
      </c>
      <c r="BD51" s="8"/>
      <c r="BE51" s="8">
        <f t="shared" si="25"/>
        <v>0</v>
      </c>
      <c r="BF51" s="8"/>
      <c r="BG51" s="8">
        <f t="shared" si="26"/>
        <v>0</v>
      </c>
      <c r="BH51" s="8"/>
      <c r="BI51" s="8">
        <f t="shared" si="27"/>
        <v>0</v>
      </c>
      <c r="BJ51" s="8"/>
      <c r="BK51" s="8">
        <f t="shared" si="28"/>
        <v>0</v>
      </c>
      <c r="BL51" s="8"/>
      <c r="BM51" s="8">
        <f t="shared" si="29"/>
        <v>0</v>
      </c>
      <c r="BN51" s="5"/>
      <c r="BO51" s="8">
        <f t="shared" si="40"/>
        <v>0</v>
      </c>
      <c r="BP51" s="8">
        <f t="shared" si="30"/>
        <v>0</v>
      </c>
      <c r="BQ51" s="8">
        <f t="shared" si="31"/>
        <v>0</v>
      </c>
    </row>
    <row r="52" spans="1:69" ht="15.75" customHeight="1">
      <c r="A52" s="290">
        <v>37</v>
      </c>
      <c r="B52" s="918" t="s">
        <v>76</v>
      </c>
      <c r="C52" s="919"/>
      <c r="D52" s="919"/>
      <c r="E52" s="920"/>
      <c r="F52" s="78" t="s">
        <v>41</v>
      </c>
      <c r="G52" s="78">
        <v>1250</v>
      </c>
      <c r="H52" s="5"/>
      <c r="I52" s="8">
        <f t="shared" si="14"/>
        <v>0</v>
      </c>
      <c r="J52" s="5"/>
      <c r="K52" s="8">
        <f t="shared" si="15"/>
        <v>0</v>
      </c>
      <c r="L52" s="5"/>
      <c r="M52" s="8">
        <f t="shared" si="16"/>
        <v>0</v>
      </c>
      <c r="N52" s="5"/>
      <c r="O52" s="8">
        <f t="shared" si="17"/>
        <v>0</v>
      </c>
      <c r="P52" s="5"/>
      <c r="Q52" s="8">
        <f t="shared" si="18"/>
        <v>0</v>
      </c>
      <c r="R52" s="5"/>
      <c r="S52" s="8">
        <f t="shared" si="19"/>
        <v>0</v>
      </c>
      <c r="T52" s="5"/>
      <c r="U52" s="8">
        <f t="shared" si="20"/>
        <v>0</v>
      </c>
      <c r="V52" s="5"/>
      <c r="W52" s="8">
        <f t="shared" si="21"/>
        <v>0</v>
      </c>
      <c r="X52" s="5"/>
      <c r="Y52" s="8">
        <f t="shared" si="22"/>
        <v>0</v>
      </c>
      <c r="Z52" s="5"/>
      <c r="AA52" s="8">
        <f t="shared" si="0"/>
        <v>0</v>
      </c>
      <c r="AB52" s="5"/>
      <c r="AC52" s="8">
        <f t="shared" si="1"/>
        <v>0</v>
      </c>
      <c r="AD52" s="5"/>
      <c r="AE52" s="8">
        <f t="shared" si="2"/>
        <v>0</v>
      </c>
      <c r="AF52" s="5"/>
      <c r="AG52" s="8">
        <f t="shared" si="3"/>
        <v>0</v>
      </c>
      <c r="AH52" s="5"/>
      <c r="AI52" s="8">
        <f t="shared" si="35"/>
        <v>0</v>
      </c>
      <c r="AJ52" s="5"/>
      <c r="AK52" s="8">
        <f t="shared" si="36"/>
        <v>0</v>
      </c>
      <c r="AL52" s="5"/>
      <c r="AM52" s="8">
        <f t="shared" si="37"/>
        <v>0</v>
      </c>
      <c r="AN52" s="5"/>
      <c r="AO52" s="8">
        <f t="shared" si="38"/>
        <v>0</v>
      </c>
      <c r="AP52" s="5"/>
      <c r="AQ52" s="8">
        <f t="shared" si="33"/>
        <v>0</v>
      </c>
      <c r="AR52" s="5"/>
      <c r="AS52" s="8">
        <f t="shared" si="39"/>
        <v>0</v>
      </c>
      <c r="AT52" s="5"/>
      <c r="AU52" s="8">
        <f t="shared" si="34"/>
        <v>0</v>
      </c>
      <c r="AV52" s="5"/>
      <c r="AW52" s="8">
        <f t="shared" si="11"/>
        <v>0</v>
      </c>
      <c r="AX52" s="5"/>
      <c r="AY52" s="8">
        <f t="shared" si="32"/>
        <v>0</v>
      </c>
      <c r="AZ52" s="5"/>
      <c r="BA52" s="8">
        <f t="shared" si="23"/>
        <v>0</v>
      </c>
      <c r="BB52" s="8"/>
      <c r="BC52" s="8">
        <f t="shared" si="24"/>
        <v>0</v>
      </c>
      <c r="BD52" s="8"/>
      <c r="BE52" s="8">
        <f t="shared" si="25"/>
        <v>0</v>
      </c>
      <c r="BF52" s="8"/>
      <c r="BG52" s="8">
        <f t="shared" si="26"/>
        <v>0</v>
      </c>
      <c r="BH52" s="8"/>
      <c r="BI52" s="8">
        <f t="shared" si="27"/>
        <v>0</v>
      </c>
      <c r="BJ52" s="8"/>
      <c r="BK52" s="8">
        <f t="shared" si="28"/>
        <v>0</v>
      </c>
      <c r="BL52" s="8"/>
      <c r="BM52" s="8">
        <f t="shared" si="29"/>
        <v>0</v>
      </c>
      <c r="BN52" s="5"/>
      <c r="BO52" s="8">
        <f t="shared" si="40"/>
        <v>0</v>
      </c>
      <c r="BP52" s="8">
        <f t="shared" si="30"/>
        <v>0</v>
      </c>
      <c r="BQ52" s="8">
        <f t="shared" si="31"/>
        <v>0</v>
      </c>
    </row>
    <row r="53" spans="1:69" ht="17.25" customHeight="1">
      <c r="A53" s="290">
        <v>38</v>
      </c>
      <c r="B53" s="874" t="s">
        <v>92</v>
      </c>
      <c r="C53" s="875"/>
      <c r="D53" s="875"/>
      <c r="E53" s="876"/>
      <c r="F53" s="78" t="s">
        <v>41</v>
      </c>
      <c r="G53" s="78"/>
      <c r="H53" s="5"/>
      <c r="I53" s="8"/>
      <c r="J53" s="5"/>
      <c r="K53" s="8"/>
      <c r="L53" s="5"/>
      <c r="M53" s="8"/>
      <c r="N53" s="5"/>
      <c r="O53" s="8"/>
      <c r="P53" s="5"/>
      <c r="Q53" s="8"/>
      <c r="R53" s="5"/>
      <c r="S53" s="8"/>
      <c r="T53" s="662">
        <f>29*0</f>
        <v>0</v>
      </c>
      <c r="U53" s="664">
        <f>11159*0</f>
        <v>0</v>
      </c>
      <c r="V53" s="5">
        <v>454</v>
      </c>
      <c r="W53" s="8">
        <v>212239</v>
      </c>
      <c r="X53" s="5">
        <v>277</v>
      </c>
      <c r="Y53" s="8">
        <v>93835</v>
      </c>
      <c r="Z53" s="5"/>
      <c r="AA53" s="8"/>
      <c r="AB53" s="5"/>
      <c r="AC53" s="8"/>
      <c r="AD53" s="5"/>
      <c r="AE53" s="8"/>
      <c r="AF53" s="5">
        <v>665</v>
      </c>
      <c r="AG53" s="8">
        <v>266827</v>
      </c>
      <c r="AH53" s="5"/>
      <c r="AI53" s="8"/>
      <c r="AJ53" s="5"/>
      <c r="AK53" s="8"/>
      <c r="AL53" s="5"/>
      <c r="AM53" s="8"/>
      <c r="AN53" s="5"/>
      <c r="AO53" s="8"/>
      <c r="AP53" s="5"/>
      <c r="AQ53" s="8"/>
      <c r="AR53" s="5"/>
      <c r="AS53" s="8"/>
      <c r="AT53" s="5"/>
      <c r="AU53" s="8"/>
      <c r="AV53" s="5"/>
      <c r="AW53" s="8"/>
      <c r="AX53" s="5">
        <v>459.6</v>
      </c>
      <c r="AY53" s="8">
        <v>177296</v>
      </c>
      <c r="AZ53" s="652">
        <f>591*0+424</f>
        <v>424</v>
      </c>
      <c r="BA53" s="649">
        <f>216295*0+155904</f>
        <v>155904</v>
      </c>
      <c r="BB53" s="8"/>
      <c r="BC53" s="8"/>
      <c r="BD53" s="8"/>
      <c r="BE53" s="8"/>
      <c r="BF53" s="8"/>
      <c r="BG53" s="8"/>
      <c r="BH53" s="8">
        <v>141.5</v>
      </c>
      <c r="BI53" s="8">
        <v>71485</v>
      </c>
      <c r="BJ53" s="8"/>
      <c r="BK53" s="8"/>
      <c r="BL53" s="8"/>
      <c r="BM53" s="8"/>
      <c r="BN53" s="5"/>
      <c r="BO53" s="8"/>
      <c r="BP53" s="8">
        <f t="shared" si="30"/>
        <v>2421.1</v>
      </c>
      <c r="BQ53" s="8">
        <f t="shared" si="31"/>
        <v>977586</v>
      </c>
    </row>
    <row r="54" spans="1:69" ht="18" customHeight="1">
      <c r="A54" s="290">
        <v>39</v>
      </c>
      <c r="B54" s="871" t="s">
        <v>184</v>
      </c>
      <c r="C54" s="872"/>
      <c r="D54" s="872"/>
      <c r="E54" s="873"/>
      <c r="F54" s="78" t="s">
        <v>41</v>
      </c>
      <c r="G54" s="78">
        <v>400</v>
      </c>
      <c r="H54" s="5"/>
      <c r="I54" s="8">
        <f t="shared" si="14"/>
        <v>0</v>
      </c>
      <c r="J54" s="5"/>
      <c r="K54" s="8">
        <f t="shared" si="15"/>
        <v>0</v>
      </c>
      <c r="L54" s="5"/>
      <c r="M54" s="8">
        <f t="shared" si="16"/>
        <v>0</v>
      </c>
      <c r="N54" s="5"/>
      <c r="O54" s="8">
        <f t="shared" si="17"/>
        <v>0</v>
      </c>
      <c r="P54" s="5"/>
      <c r="Q54" s="8">
        <f t="shared" si="18"/>
        <v>0</v>
      </c>
      <c r="R54" s="5"/>
      <c r="S54" s="8">
        <f t="shared" si="19"/>
        <v>0</v>
      </c>
      <c r="T54" s="5"/>
      <c r="U54" s="8">
        <f t="shared" si="20"/>
        <v>0</v>
      </c>
      <c r="V54" s="5"/>
      <c r="W54" s="8">
        <f t="shared" si="21"/>
        <v>0</v>
      </c>
      <c r="X54" s="5"/>
      <c r="Y54" s="8">
        <f t="shared" si="22"/>
        <v>0</v>
      </c>
      <c r="Z54" s="5"/>
      <c r="AA54" s="8">
        <f aca="true" t="shared" si="41" ref="AA54:AA67">G54*Z54</f>
        <v>0</v>
      </c>
      <c r="AB54" s="5"/>
      <c r="AC54" s="8">
        <f>G54*AB54</f>
        <v>0</v>
      </c>
      <c r="AD54" s="5"/>
      <c r="AE54" s="8">
        <f aca="true" t="shared" si="42" ref="AE54:AE67">G54*AD54</f>
        <v>0</v>
      </c>
      <c r="AF54" s="5"/>
      <c r="AG54" s="8">
        <f aca="true" t="shared" si="43" ref="AG54:AG67">G54*AF54</f>
        <v>0</v>
      </c>
      <c r="AH54" s="5"/>
      <c r="AI54" s="8">
        <f t="shared" si="35"/>
        <v>0</v>
      </c>
      <c r="AJ54" s="5"/>
      <c r="AK54" s="8">
        <f t="shared" si="36"/>
        <v>0</v>
      </c>
      <c r="AL54" s="5"/>
      <c r="AM54" s="8">
        <f t="shared" si="37"/>
        <v>0</v>
      </c>
      <c r="AN54" s="5"/>
      <c r="AO54" s="8">
        <f t="shared" si="38"/>
        <v>0</v>
      </c>
      <c r="AP54" s="5">
        <v>10</v>
      </c>
      <c r="AQ54" s="8">
        <f t="shared" si="33"/>
        <v>4000</v>
      </c>
      <c r="AR54" s="5"/>
      <c r="AS54" s="8">
        <f t="shared" si="39"/>
        <v>0</v>
      </c>
      <c r="AT54" s="5"/>
      <c r="AU54" s="8">
        <f aca="true" t="shared" si="44" ref="AU54:AU68">G54*AT54</f>
        <v>0</v>
      </c>
      <c r="AV54" s="5"/>
      <c r="AW54" s="8">
        <f aca="true" t="shared" si="45" ref="AW54:AW68">G54*AV54</f>
        <v>0</v>
      </c>
      <c r="AX54" s="5"/>
      <c r="AY54" s="8">
        <f t="shared" si="32"/>
        <v>0</v>
      </c>
      <c r="AZ54" s="5"/>
      <c r="BA54" s="8">
        <f t="shared" si="23"/>
        <v>0</v>
      </c>
      <c r="BB54" s="8"/>
      <c r="BC54" s="8">
        <f t="shared" si="24"/>
        <v>0</v>
      </c>
      <c r="BD54" s="8"/>
      <c r="BE54" s="8">
        <f t="shared" si="25"/>
        <v>0</v>
      </c>
      <c r="BF54" s="8"/>
      <c r="BG54" s="8">
        <f t="shared" si="26"/>
        <v>0</v>
      </c>
      <c r="BH54" s="8"/>
      <c r="BI54" s="8">
        <f t="shared" si="27"/>
        <v>0</v>
      </c>
      <c r="BJ54" s="8"/>
      <c r="BK54" s="8">
        <f t="shared" si="28"/>
        <v>0</v>
      </c>
      <c r="BL54" s="8"/>
      <c r="BM54" s="8">
        <f t="shared" si="29"/>
        <v>0</v>
      </c>
      <c r="BN54" s="5"/>
      <c r="BO54" s="8">
        <f t="shared" si="40"/>
        <v>0</v>
      </c>
      <c r="BP54" s="8">
        <f t="shared" si="30"/>
        <v>10</v>
      </c>
      <c r="BQ54" s="8">
        <f t="shared" si="31"/>
        <v>4000</v>
      </c>
    </row>
    <row r="55" spans="1:69" ht="14.25" customHeight="1">
      <c r="A55" s="290">
        <v>40</v>
      </c>
      <c r="B55" s="874" t="s">
        <v>49</v>
      </c>
      <c r="C55" s="875"/>
      <c r="D55" s="875"/>
      <c r="E55" s="876"/>
      <c r="F55" s="78" t="s">
        <v>17</v>
      </c>
      <c r="G55" s="78">
        <v>4000</v>
      </c>
      <c r="H55" s="5"/>
      <c r="I55" s="8">
        <f t="shared" si="14"/>
        <v>0</v>
      </c>
      <c r="J55" s="5">
        <v>3</v>
      </c>
      <c r="K55" s="8">
        <f t="shared" si="15"/>
        <v>12000</v>
      </c>
      <c r="L55" s="5"/>
      <c r="M55" s="8">
        <f t="shared" si="16"/>
        <v>0</v>
      </c>
      <c r="N55" s="5">
        <v>6</v>
      </c>
      <c r="O55" s="8">
        <f t="shared" si="17"/>
        <v>24000</v>
      </c>
      <c r="P55" s="5">
        <v>6</v>
      </c>
      <c r="Q55" s="8">
        <f t="shared" si="18"/>
        <v>24000</v>
      </c>
      <c r="R55" s="5">
        <v>5</v>
      </c>
      <c r="S55" s="8">
        <f t="shared" si="19"/>
        <v>20000</v>
      </c>
      <c r="T55" s="5"/>
      <c r="U55" s="8">
        <f t="shared" si="20"/>
        <v>0</v>
      </c>
      <c r="V55" s="5"/>
      <c r="W55" s="8">
        <f t="shared" si="21"/>
        <v>0</v>
      </c>
      <c r="X55" s="5"/>
      <c r="Y55" s="8">
        <f t="shared" si="22"/>
        <v>0</v>
      </c>
      <c r="Z55" s="5"/>
      <c r="AA55" s="8">
        <f t="shared" si="41"/>
        <v>0</v>
      </c>
      <c r="AB55" s="5"/>
      <c r="AC55" s="8">
        <f>G55*AB55</f>
        <v>0</v>
      </c>
      <c r="AD55" s="5">
        <v>2</v>
      </c>
      <c r="AE55" s="8">
        <f t="shared" si="42"/>
        <v>8000</v>
      </c>
      <c r="AF55" s="5"/>
      <c r="AG55" s="8">
        <f t="shared" si="43"/>
        <v>0</v>
      </c>
      <c r="AH55" s="5">
        <v>5</v>
      </c>
      <c r="AI55" s="8">
        <f t="shared" si="35"/>
        <v>20000</v>
      </c>
      <c r="AJ55" s="5"/>
      <c r="AK55" s="8">
        <f t="shared" si="36"/>
        <v>0</v>
      </c>
      <c r="AL55" s="5">
        <v>12</v>
      </c>
      <c r="AM55" s="8">
        <f t="shared" si="37"/>
        <v>48000</v>
      </c>
      <c r="AN55" s="662">
        <f>12*0+6</f>
        <v>6</v>
      </c>
      <c r="AO55" s="8">
        <f t="shared" si="38"/>
        <v>24000</v>
      </c>
      <c r="AP55" s="5">
        <v>12</v>
      </c>
      <c r="AQ55" s="8">
        <f t="shared" si="33"/>
        <v>48000</v>
      </c>
      <c r="AR55" s="5"/>
      <c r="AS55" s="8">
        <f t="shared" si="39"/>
        <v>0</v>
      </c>
      <c r="AT55" s="5"/>
      <c r="AU55" s="8">
        <f t="shared" si="44"/>
        <v>0</v>
      </c>
      <c r="AV55" s="5"/>
      <c r="AW55" s="8">
        <f t="shared" si="45"/>
        <v>0</v>
      </c>
      <c r="AX55" s="5"/>
      <c r="AY55" s="8">
        <f t="shared" si="32"/>
        <v>0</v>
      </c>
      <c r="AZ55" s="5"/>
      <c r="BA55" s="8">
        <f t="shared" si="23"/>
        <v>0</v>
      </c>
      <c r="BB55" s="8"/>
      <c r="BC55" s="8">
        <f t="shared" si="24"/>
        <v>0</v>
      </c>
      <c r="BD55" s="8"/>
      <c r="BE55" s="8">
        <f t="shared" si="25"/>
        <v>0</v>
      </c>
      <c r="BF55" s="8">
        <v>2</v>
      </c>
      <c r="BG55" s="8">
        <f t="shared" si="26"/>
        <v>8000</v>
      </c>
      <c r="BH55" s="8"/>
      <c r="BI55" s="8">
        <f t="shared" si="27"/>
        <v>0</v>
      </c>
      <c r="BJ55" s="8"/>
      <c r="BK55" s="8">
        <f t="shared" si="28"/>
        <v>0</v>
      </c>
      <c r="BL55" s="8"/>
      <c r="BM55" s="8">
        <f t="shared" si="29"/>
        <v>0</v>
      </c>
      <c r="BN55" s="5"/>
      <c r="BO55" s="8">
        <f t="shared" si="40"/>
        <v>0</v>
      </c>
      <c r="BP55" s="8">
        <f t="shared" si="30"/>
        <v>59</v>
      </c>
      <c r="BQ55" s="8">
        <f t="shared" si="31"/>
        <v>236000</v>
      </c>
    </row>
    <row r="56" spans="1:69" ht="17.25" customHeight="1">
      <c r="A56" s="290">
        <v>41</v>
      </c>
      <c r="B56" s="874" t="s">
        <v>50</v>
      </c>
      <c r="C56" s="875"/>
      <c r="D56" s="875"/>
      <c r="E56" s="876"/>
      <c r="F56" s="78" t="s">
        <v>17</v>
      </c>
      <c r="G56" s="78">
        <v>6500</v>
      </c>
      <c r="H56" s="5"/>
      <c r="I56" s="8">
        <f t="shared" si="14"/>
        <v>0</v>
      </c>
      <c r="J56" s="5"/>
      <c r="K56" s="8">
        <f t="shared" si="15"/>
        <v>0</v>
      </c>
      <c r="L56" s="5"/>
      <c r="M56" s="8">
        <f t="shared" si="16"/>
        <v>0</v>
      </c>
      <c r="N56" s="5"/>
      <c r="O56" s="8">
        <f t="shared" si="17"/>
        <v>0</v>
      </c>
      <c r="P56" s="5"/>
      <c r="Q56" s="8">
        <f t="shared" si="18"/>
        <v>0</v>
      </c>
      <c r="R56" s="5"/>
      <c r="S56" s="8">
        <f t="shared" si="19"/>
        <v>0</v>
      </c>
      <c r="T56" s="5"/>
      <c r="U56" s="8">
        <f t="shared" si="20"/>
        <v>0</v>
      </c>
      <c r="V56" s="5"/>
      <c r="W56" s="8">
        <f t="shared" si="21"/>
        <v>0</v>
      </c>
      <c r="X56" s="5"/>
      <c r="Y56" s="8">
        <f t="shared" si="22"/>
        <v>0</v>
      </c>
      <c r="Z56" s="5"/>
      <c r="AA56" s="8">
        <f t="shared" si="41"/>
        <v>0</v>
      </c>
      <c r="AB56" s="5"/>
      <c r="AC56" s="8">
        <f aca="true" t="shared" si="46" ref="AC56:AC67">G56*AB56</f>
        <v>0</v>
      </c>
      <c r="AD56" s="5">
        <v>1</v>
      </c>
      <c r="AE56" s="8">
        <f t="shared" si="42"/>
        <v>6500</v>
      </c>
      <c r="AF56" s="5"/>
      <c r="AG56" s="8">
        <f t="shared" si="43"/>
        <v>0</v>
      </c>
      <c r="AH56" s="5"/>
      <c r="AI56" s="8">
        <f t="shared" si="35"/>
        <v>0</v>
      </c>
      <c r="AJ56" s="5"/>
      <c r="AK56" s="8">
        <f t="shared" si="36"/>
        <v>0</v>
      </c>
      <c r="AL56" s="5"/>
      <c r="AM56" s="8">
        <f t="shared" si="37"/>
        <v>0</v>
      </c>
      <c r="AN56" s="5"/>
      <c r="AO56" s="8">
        <f t="shared" si="38"/>
        <v>0</v>
      </c>
      <c r="AP56" s="5"/>
      <c r="AQ56" s="8">
        <f aca="true" t="shared" si="47" ref="AQ56:AQ68">G56*AP56</f>
        <v>0</v>
      </c>
      <c r="AR56" s="5"/>
      <c r="AS56" s="8">
        <f t="shared" si="39"/>
        <v>0</v>
      </c>
      <c r="AT56" s="5"/>
      <c r="AU56" s="8">
        <f t="shared" si="44"/>
        <v>0</v>
      </c>
      <c r="AV56" s="5"/>
      <c r="AW56" s="8">
        <f t="shared" si="45"/>
        <v>0</v>
      </c>
      <c r="AX56" s="5"/>
      <c r="AY56" s="8">
        <f aca="true" t="shared" si="48" ref="AY56:AY68">G56*AX56</f>
        <v>0</v>
      </c>
      <c r="AZ56" s="5"/>
      <c r="BA56" s="8">
        <f t="shared" si="23"/>
        <v>0</v>
      </c>
      <c r="BB56" s="8"/>
      <c r="BC56" s="8">
        <f t="shared" si="24"/>
        <v>0</v>
      </c>
      <c r="BD56" s="8"/>
      <c r="BE56" s="8">
        <f t="shared" si="25"/>
        <v>0</v>
      </c>
      <c r="BF56" s="8">
        <v>1</v>
      </c>
      <c r="BG56" s="8">
        <f t="shared" si="26"/>
        <v>6500</v>
      </c>
      <c r="BH56" s="8"/>
      <c r="BI56" s="8">
        <f t="shared" si="27"/>
        <v>0</v>
      </c>
      <c r="BJ56" s="8"/>
      <c r="BK56" s="8">
        <f t="shared" si="28"/>
        <v>0</v>
      </c>
      <c r="BL56" s="8"/>
      <c r="BM56" s="8">
        <f t="shared" si="29"/>
        <v>0</v>
      </c>
      <c r="BN56" s="5"/>
      <c r="BO56" s="8">
        <f t="shared" si="40"/>
        <v>0</v>
      </c>
      <c r="BP56" s="8">
        <f t="shared" si="30"/>
        <v>2</v>
      </c>
      <c r="BQ56" s="8">
        <f t="shared" si="31"/>
        <v>13000</v>
      </c>
    </row>
    <row r="57" spans="1:69" ht="18" customHeight="1">
      <c r="A57" s="290">
        <v>42</v>
      </c>
      <c r="B57" s="874" t="s">
        <v>187</v>
      </c>
      <c r="C57" s="875"/>
      <c r="D57" s="875"/>
      <c r="E57" s="876"/>
      <c r="F57" s="78" t="s">
        <v>17</v>
      </c>
      <c r="G57" s="78">
        <v>16500</v>
      </c>
      <c r="H57" s="5"/>
      <c r="I57" s="8">
        <f t="shared" si="14"/>
        <v>0</v>
      </c>
      <c r="J57" s="5"/>
      <c r="K57" s="8">
        <f t="shared" si="15"/>
        <v>0</v>
      </c>
      <c r="L57" s="5"/>
      <c r="M57" s="8">
        <f t="shared" si="16"/>
        <v>0</v>
      </c>
      <c r="N57" s="5"/>
      <c r="O57" s="8">
        <f t="shared" si="17"/>
        <v>0</v>
      </c>
      <c r="P57" s="5"/>
      <c r="Q57" s="8">
        <f t="shared" si="18"/>
        <v>0</v>
      </c>
      <c r="R57" s="5"/>
      <c r="S57" s="8">
        <f t="shared" si="19"/>
        <v>0</v>
      </c>
      <c r="T57" s="5"/>
      <c r="U57" s="8">
        <f t="shared" si="20"/>
        <v>0</v>
      </c>
      <c r="V57" s="5"/>
      <c r="W57" s="8">
        <f t="shared" si="21"/>
        <v>0</v>
      </c>
      <c r="X57" s="5"/>
      <c r="Y57" s="8">
        <f t="shared" si="22"/>
        <v>0</v>
      </c>
      <c r="Z57" s="5"/>
      <c r="AA57" s="8">
        <f t="shared" si="41"/>
        <v>0</v>
      </c>
      <c r="AB57" s="5"/>
      <c r="AC57" s="8">
        <f t="shared" si="46"/>
        <v>0</v>
      </c>
      <c r="AD57" s="5"/>
      <c r="AE57" s="8">
        <f t="shared" si="42"/>
        <v>0</v>
      </c>
      <c r="AF57" s="5"/>
      <c r="AG57" s="8">
        <f t="shared" si="43"/>
        <v>0</v>
      </c>
      <c r="AH57" s="5"/>
      <c r="AI57" s="8">
        <f t="shared" si="35"/>
        <v>0</v>
      </c>
      <c r="AJ57" s="5">
        <v>1</v>
      </c>
      <c r="AK57" s="8">
        <f t="shared" si="36"/>
        <v>16500</v>
      </c>
      <c r="AL57" s="5"/>
      <c r="AM57" s="8">
        <f t="shared" si="37"/>
        <v>0</v>
      </c>
      <c r="AN57" s="5"/>
      <c r="AO57" s="8">
        <f t="shared" si="38"/>
        <v>0</v>
      </c>
      <c r="AP57" s="5"/>
      <c r="AQ57" s="8">
        <f t="shared" si="47"/>
        <v>0</v>
      </c>
      <c r="AR57" s="5"/>
      <c r="AS57" s="8">
        <f t="shared" si="39"/>
        <v>0</v>
      </c>
      <c r="AT57" s="5"/>
      <c r="AU57" s="8">
        <f t="shared" si="44"/>
        <v>0</v>
      </c>
      <c r="AV57" s="5"/>
      <c r="AW57" s="8">
        <f t="shared" si="45"/>
        <v>0</v>
      </c>
      <c r="AX57" s="5"/>
      <c r="AY57" s="8">
        <f t="shared" si="48"/>
        <v>0</v>
      </c>
      <c r="AZ57" s="5"/>
      <c r="BA57" s="8">
        <f t="shared" si="23"/>
        <v>0</v>
      </c>
      <c r="BB57" s="8"/>
      <c r="BC57" s="8">
        <f t="shared" si="24"/>
        <v>0</v>
      </c>
      <c r="BD57" s="8"/>
      <c r="BE57" s="8">
        <f t="shared" si="25"/>
        <v>0</v>
      </c>
      <c r="BF57" s="8"/>
      <c r="BG57" s="8">
        <f t="shared" si="26"/>
        <v>0</v>
      </c>
      <c r="BH57" s="8"/>
      <c r="BI57" s="8">
        <f t="shared" si="27"/>
        <v>0</v>
      </c>
      <c r="BJ57" s="8"/>
      <c r="BK57" s="8">
        <f t="shared" si="28"/>
        <v>0</v>
      </c>
      <c r="BL57" s="8"/>
      <c r="BM57" s="8">
        <f t="shared" si="29"/>
        <v>0</v>
      </c>
      <c r="BN57" s="5"/>
      <c r="BO57" s="8">
        <f t="shared" si="40"/>
        <v>0</v>
      </c>
      <c r="BP57" s="8">
        <f t="shared" si="30"/>
        <v>1</v>
      </c>
      <c r="BQ57" s="8">
        <f t="shared" si="31"/>
        <v>16500</v>
      </c>
    </row>
    <row r="58" spans="1:69" ht="17.25" customHeight="1">
      <c r="A58" s="290">
        <v>43</v>
      </c>
      <c r="B58" s="871" t="s">
        <v>72</v>
      </c>
      <c r="C58" s="872"/>
      <c r="D58" s="872"/>
      <c r="E58" s="873"/>
      <c r="F58" s="78" t="s">
        <v>17</v>
      </c>
      <c r="G58" s="78">
        <v>5000</v>
      </c>
      <c r="H58" s="5"/>
      <c r="I58" s="8">
        <f t="shared" si="14"/>
        <v>0</v>
      </c>
      <c r="J58" s="5"/>
      <c r="K58" s="8">
        <f t="shared" si="15"/>
        <v>0</v>
      </c>
      <c r="L58" s="5"/>
      <c r="M58" s="8">
        <f t="shared" si="16"/>
        <v>0</v>
      </c>
      <c r="N58" s="5"/>
      <c r="O58" s="8">
        <f t="shared" si="17"/>
        <v>0</v>
      </c>
      <c r="P58" s="5"/>
      <c r="Q58" s="8">
        <f t="shared" si="18"/>
        <v>0</v>
      </c>
      <c r="R58" s="5"/>
      <c r="S58" s="8">
        <f t="shared" si="19"/>
        <v>0</v>
      </c>
      <c r="T58" s="5"/>
      <c r="U58" s="8">
        <f t="shared" si="20"/>
        <v>0</v>
      </c>
      <c r="V58" s="5"/>
      <c r="W58" s="8">
        <f t="shared" si="21"/>
        <v>0</v>
      </c>
      <c r="X58" s="5"/>
      <c r="Y58" s="8">
        <f t="shared" si="22"/>
        <v>0</v>
      </c>
      <c r="Z58" s="5"/>
      <c r="AA58" s="8">
        <f t="shared" si="41"/>
        <v>0</v>
      </c>
      <c r="AB58" s="5"/>
      <c r="AC58" s="8">
        <f t="shared" si="46"/>
        <v>0</v>
      </c>
      <c r="AD58" s="5"/>
      <c r="AE58" s="8">
        <f t="shared" si="42"/>
        <v>0</v>
      </c>
      <c r="AF58" s="5"/>
      <c r="AG58" s="8">
        <f t="shared" si="43"/>
        <v>0</v>
      </c>
      <c r="AH58" s="5"/>
      <c r="AI58" s="8">
        <f t="shared" si="35"/>
        <v>0</v>
      </c>
      <c r="AJ58" s="5"/>
      <c r="AK58" s="8">
        <f t="shared" si="36"/>
        <v>0</v>
      </c>
      <c r="AL58" s="5"/>
      <c r="AM58" s="8">
        <f t="shared" si="37"/>
        <v>0</v>
      </c>
      <c r="AN58" s="5"/>
      <c r="AO58" s="8">
        <f t="shared" si="38"/>
        <v>0</v>
      </c>
      <c r="AP58" s="5"/>
      <c r="AQ58" s="8">
        <f t="shared" si="47"/>
        <v>0</v>
      </c>
      <c r="AR58" s="5"/>
      <c r="AS58" s="8">
        <f t="shared" si="39"/>
        <v>0</v>
      </c>
      <c r="AT58" s="5"/>
      <c r="AU58" s="8">
        <f t="shared" si="44"/>
        <v>0</v>
      </c>
      <c r="AV58" s="5"/>
      <c r="AW58" s="8">
        <f t="shared" si="45"/>
        <v>0</v>
      </c>
      <c r="AX58" s="5"/>
      <c r="AY58" s="8">
        <f t="shared" si="48"/>
        <v>0</v>
      </c>
      <c r="AZ58" s="5"/>
      <c r="BA58" s="8">
        <f t="shared" si="23"/>
        <v>0</v>
      </c>
      <c r="BB58" s="8"/>
      <c r="BC58" s="8">
        <f t="shared" si="24"/>
        <v>0</v>
      </c>
      <c r="BD58" s="8"/>
      <c r="BE58" s="8">
        <f t="shared" si="25"/>
        <v>0</v>
      </c>
      <c r="BF58" s="8"/>
      <c r="BG58" s="8">
        <f t="shared" si="26"/>
        <v>0</v>
      </c>
      <c r="BH58" s="8"/>
      <c r="BI58" s="8">
        <f t="shared" si="27"/>
        <v>0</v>
      </c>
      <c r="BJ58" s="8"/>
      <c r="BK58" s="8">
        <f t="shared" si="28"/>
        <v>0</v>
      </c>
      <c r="BL58" s="8"/>
      <c r="BM58" s="8">
        <f t="shared" si="29"/>
        <v>0</v>
      </c>
      <c r="BN58" s="5"/>
      <c r="BO58" s="8">
        <f t="shared" si="40"/>
        <v>0</v>
      </c>
      <c r="BP58" s="8">
        <f t="shared" si="30"/>
        <v>0</v>
      </c>
      <c r="BQ58" s="8">
        <f t="shared" si="31"/>
        <v>0</v>
      </c>
    </row>
    <row r="59" spans="1:69" ht="15.75" customHeight="1">
      <c r="A59" s="290">
        <v>44</v>
      </c>
      <c r="B59" s="874" t="s">
        <v>93</v>
      </c>
      <c r="C59" s="875"/>
      <c r="D59" s="875"/>
      <c r="E59" s="876"/>
      <c r="F59" s="78" t="s">
        <v>17</v>
      </c>
      <c r="G59" s="78">
        <v>21000</v>
      </c>
      <c r="H59" s="5"/>
      <c r="I59" s="8">
        <f t="shared" si="14"/>
        <v>0</v>
      </c>
      <c r="J59" s="5"/>
      <c r="K59" s="8">
        <f t="shared" si="15"/>
        <v>0</v>
      </c>
      <c r="L59" s="5"/>
      <c r="M59" s="8">
        <f t="shared" si="16"/>
        <v>0</v>
      </c>
      <c r="N59" s="5"/>
      <c r="O59" s="8">
        <f t="shared" si="17"/>
        <v>0</v>
      </c>
      <c r="P59" s="5"/>
      <c r="Q59" s="8">
        <f t="shared" si="18"/>
        <v>0</v>
      </c>
      <c r="R59" s="5"/>
      <c r="S59" s="8">
        <f t="shared" si="19"/>
        <v>0</v>
      </c>
      <c r="T59" s="5"/>
      <c r="U59" s="8">
        <f t="shared" si="20"/>
        <v>0</v>
      </c>
      <c r="V59" s="5"/>
      <c r="W59" s="8">
        <f t="shared" si="21"/>
        <v>0</v>
      </c>
      <c r="X59" s="5"/>
      <c r="Y59" s="8">
        <f t="shared" si="22"/>
        <v>0</v>
      </c>
      <c r="Z59" s="5"/>
      <c r="AA59" s="8">
        <f t="shared" si="41"/>
        <v>0</v>
      </c>
      <c r="AB59" s="5"/>
      <c r="AC59" s="8">
        <f t="shared" si="46"/>
        <v>0</v>
      </c>
      <c r="AD59" s="5"/>
      <c r="AE59" s="8">
        <f t="shared" si="42"/>
        <v>0</v>
      </c>
      <c r="AF59" s="5"/>
      <c r="AG59" s="8">
        <f t="shared" si="43"/>
        <v>0</v>
      </c>
      <c r="AH59" s="5"/>
      <c r="AI59" s="8">
        <f t="shared" si="35"/>
        <v>0</v>
      </c>
      <c r="AJ59" s="5"/>
      <c r="AK59" s="8">
        <f t="shared" si="36"/>
        <v>0</v>
      </c>
      <c r="AL59" s="5"/>
      <c r="AM59" s="8">
        <f t="shared" si="37"/>
        <v>0</v>
      </c>
      <c r="AN59" s="5"/>
      <c r="AO59" s="8">
        <f t="shared" si="38"/>
        <v>0</v>
      </c>
      <c r="AP59" s="283"/>
      <c r="AQ59" s="8">
        <f t="shared" si="47"/>
        <v>0</v>
      </c>
      <c r="AR59" s="5"/>
      <c r="AS59" s="8">
        <f t="shared" si="39"/>
        <v>0</v>
      </c>
      <c r="AT59" s="5"/>
      <c r="AU59" s="8">
        <f t="shared" si="44"/>
        <v>0</v>
      </c>
      <c r="AV59" s="5"/>
      <c r="AW59" s="8">
        <f t="shared" si="45"/>
        <v>0</v>
      </c>
      <c r="AX59" s="5"/>
      <c r="AY59" s="8">
        <f t="shared" si="48"/>
        <v>0</v>
      </c>
      <c r="AZ59" s="5"/>
      <c r="BA59" s="8">
        <f t="shared" si="23"/>
        <v>0</v>
      </c>
      <c r="BB59" s="8"/>
      <c r="BC59" s="8">
        <f t="shared" si="24"/>
        <v>0</v>
      </c>
      <c r="BD59" s="8"/>
      <c r="BE59" s="8">
        <f t="shared" si="25"/>
        <v>0</v>
      </c>
      <c r="BF59" s="8"/>
      <c r="BG59" s="8">
        <f t="shared" si="26"/>
        <v>0</v>
      </c>
      <c r="BH59" s="8"/>
      <c r="BI59" s="8">
        <f t="shared" si="27"/>
        <v>0</v>
      </c>
      <c r="BJ59" s="8"/>
      <c r="BK59" s="8">
        <f t="shared" si="28"/>
        <v>0</v>
      </c>
      <c r="BL59" s="8"/>
      <c r="BM59" s="8">
        <f t="shared" si="29"/>
        <v>0</v>
      </c>
      <c r="BN59" s="5"/>
      <c r="BO59" s="8">
        <f t="shared" si="40"/>
        <v>0</v>
      </c>
      <c r="BP59" s="8">
        <f t="shared" si="30"/>
        <v>0</v>
      </c>
      <c r="BQ59" s="8">
        <f t="shared" si="31"/>
        <v>0</v>
      </c>
    </row>
    <row r="60" spans="1:69" ht="15.75" customHeight="1">
      <c r="A60" s="290">
        <v>45</v>
      </c>
      <c r="B60" s="871" t="s">
        <v>341</v>
      </c>
      <c r="C60" s="875"/>
      <c r="D60" s="875"/>
      <c r="E60" s="876"/>
      <c r="F60" s="78" t="s">
        <v>17</v>
      </c>
      <c r="G60" s="78">
        <v>18000</v>
      </c>
      <c r="H60" s="5"/>
      <c r="I60" s="8">
        <f t="shared" si="14"/>
        <v>0</v>
      </c>
      <c r="J60" s="5"/>
      <c r="K60" s="8">
        <f t="shared" si="15"/>
        <v>0</v>
      </c>
      <c r="L60" s="5"/>
      <c r="M60" s="8">
        <f t="shared" si="16"/>
        <v>0</v>
      </c>
      <c r="N60" s="652">
        <f>1*0</f>
        <v>0</v>
      </c>
      <c r="O60" s="649">
        <f t="shared" si="17"/>
        <v>0</v>
      </c>
      <c r="P60" s="5"/>
      <c r="Q60" s="8">
        <f t="shared" si="18"/>
        <v>0</v>
      </c>
      <c r="R60" s="5">
        <v>1</v>
      </c>
      <c r="S60" s="8">
        <f t="shared" si="19"/>
        <v>18000</v>
      </c>
      <c r="T60" s="5"/>
      <c r="U60" s="8">
        <f t="shared" si="20"/>
        <v>0</v>
      </c>
      <c r="V60" s="5"/>
      <c r="W60" s="8">
        <f t="shared" si="21"/>
        <v>0</v>
      </c>
      <c r="X60" s="5"/>
      <c r="Y60" s="8">
        <f t="shared" si="22"/>
        <v>0</v>
      </c>
      <c r="Z60" s="5"/>
      <c r="AA60" s="8">
        <f t="shared" si="41"/>
        <v>0</v>
      </c>
      <c r="AB60" s="5"/>
      <c r="AC60" s="8">
        <f t="shared" si="46"/>
        <v>0</v>
      </c>
      <c r="AD60" s="5"/>
      <c r="AE60" s="8">
        <f t="shared" si="42"/>
        <v>0</v>
      </c>
      <c r="AF60" s="5"/>
      <c r="AG60" s="8">
        <f t="shared" si="43"/>
        <v>0</v>
      </c>
      <c r="AH60" s="5"/>
      <c r="AI60" s="8">
        <f t="shared" si="35"/>
        <v>0</v>
      </c>
      <c r="AJ60" s="5">
        <v>1</v>
      </c>
      <c r="AK60" s="8">
        <f t="shared" si="36"/>
        <v>18000</v>
      </c>
      <c r="AL60" s="5"/>
      <c r="AM60" s="8">
        <f t="shared" si="37"/>
        <v>0</v>
      </c>
      <c r="AN60" s="5"/>
      <c r="AO60" s="8">
        <f t="shared" si="38"/>
        <v>0</v>
      </c>
      <c r="AP60" s="5"/>
      <c r="AQ60" s="8">
        <f t="shared" si="47"/>
        <v>0</v>
      </c>
      <c r="AR60" s="5"/>
      <c r="AS60" s="8">
        <f t="shared" si="39"/>
        <v>0</v>
      </c>
      <c r="AT60" s="5"/>
      <c r="AU60" s="8">
        <f t="shared" si="44"/>
        <v>0</v>
      </c>
      <c r="AV60" s="5"/>
      <c r="AW60" s="8">
        <f t="shared" si="45"/>
        <v>0</v>
      </c>
      <c r="AX60" s="5"/>
      <c r="AY60" s="8">
        <f t="shared" si="48"/>
        <v>0</v>
      </c>
      <c r="AZ60" s="5"/>
      <c r="BA60" s="8">
        <f t="shared" si="23"/>
        <v>0</v>
      </c>
      <c r="BB60" s="8"/>
      <c r="BC60" s="8">
        <f t="shared" si="24"/>
        <v>0</v>
      </c>
      <c r="BD60" s="8"/>
      <c r="BE60" s="8">
        <f t="shared" si="25"/>
        <v>0</v>
      </c>
      <c r="BF60" s="8"/>
      <c r="BG60" s="8">
        <f t="shared" si="26"/>
        <v>0</v>
      </c>
      <c r="BH60" s="8"/>
      <c r="BI60" s="8">
        <f t="shared" si="27"/>
        <v>0</v>
      </c>
      <c r="BJ60" s="8"/>
      <c r="BK60" s="8">
        <f t="shared" si="28"/>
        <v>0</v>
      </c>
      <c r="BL60" s="8"/>
      <c r="BM60" s="8">
        <f t="shared" si="29"/>
        <v>0</v>
      </c>
      <c r="BN60" s="5"/>
      <c r="BO60" s="8">
        <f t="shared" si="40"/>
        <v>0</v>
      </c>
      <c r="BP60" s="8">
        <f t="shared" si="30"/>
        <v>2</v>
      </c>
      <c r="BQ60" s="8">
        <f t="shared" si="31"/>
        <v>36000</v>
      </c>
    </row>
    <row r="61" spans="1:69" ht="15.75" customHeight="1">
      <c r="A61" s="290">
        <v>46</v>
      </c>
      <c r="B61" s="871" t="s">
        <v>99</v>
      </c>
      <c r="C61" s="872"/>
      <c r="D61" s="872"/>
      <c r="E61" s="873"/>
      <c r="F61" s="78" t="s">
        <v>17</v>
      </c>
      <c r="G61" s="78">
        <v>14500</v>
      </c>
      <c r="H61" s="5"/>
      <c r="I61" s="8">
        <f t="shared" si="14"/>
        <v>0</v>
      </c>
      <c r="J61" s="5"/>
      <c r="K61" s="8">
        <f t="shared" si="15"/>
        <v>0</v>
      </c>
      <c r="L61" s="5"/>
      <c r="M61" s="8">
        <f t="shared" si="16"/>
        <v>0</v>
      </c>
      <c r="N61" s="5"/>
      <c r="O61" s="8">
        <f t="shared" si="17"/>
        <v>0</v>
      </c>
      <c r="P61" s="5"/>
      <c r="Q61" s="8">
        <f t="shared" si="18"/>
        <v>0</v>
      </c>
      <c r="R61" s="5">
        <v>1</v>
      </c>
      <c r="S61" s="8">
        <f t="shared" si="19"/>
        <v>14500</v>
      </c>
      <c r="T61" s="5"/>
      <c r="U61" s="8">
        <f t="shared" si="20"/>
        <v>0</v>
      </c>
      <c r="V61" s="5"/>
      <c r="W61" s="8">
        <f t="shared" si="21"/>
        <v>0</v>
      </c>
      <c r="X61" s="5"/>
      <c r="Y61" s="8">
        <f t="shared" si="22"/>
        <v>0</v>
      </c>
      <c r="Z61" s="5"/>
      <c r="AA61" s="8">
        <f t="shared" si="41"/>
        <v>0</v>
      </c>
      <c r="AB61" s="5"/>
      <c r="AC61" s="8">
        <f t="shared" si="46"/>
        <v>0</v>
      </c>
      <c r="AD61" s="5"/>
      <c r="AE61" s="8">
        <f t="shared" si="42"/>
        <v>0</v>
      </c>
      <c r="AF61" s="5"/>
      <c r="AG61" s="8">
        <f t="shared" si="43"/>
        <v>0</v>
      </c>
      <c r="AH61" s="5"/>
      <c r="AI61" s="8">
        <f t="shared" si="35"/>
        <v>0</v>
      </c>
      <c r="AJ61" s="5"/>
      <c r="AK61" s="8">
        <f t="shared" si="36"/>
        <v>0</v>
      </c>
      <c r="AL61" s="5"/>
      <c r="AM61" s="8">
        <f t="shared" si="37"/>
        <v>0</v>
      </c>
      <c r="AN61" s="5"/>
      <c r="AO61" s="8">
        <f t="shared" si="38"/>
        <v>0</v>
      </c>
      <c r="AP61" s="5"/>
      <c r="AQ61" s="8">
        <f t="shared" si="47"/>
        <v>0</v>
      </c>
      <c r="AR61" s="5"/>
      <c r="AS61" s="8">
        <f t="shared" si="39"/>
        <v>0</v>
      </c>
      <c r="AT61" s="5"/>
      <c r="AU61" s="8">
        <f t="shared" si="44"/>
        <v>0</v>
      </c>
      <c r="AV61" s="5"/>
      <c r="AW61" s="8">
        <f t="shared" si="45"/>
        <v>0</v>
      </c>
      <c r="AX61" s="5"/>
      <c r="AY61" s="8">
        <f t="shared" si="48"/>
        <v>0</v>
      </c>
      <c r="AZ61" s="5"/>
      <c r="BA61" s="8">
        <f t="shared" si="23"/>
        <v>0</v>
      </c>
      <c r="BB61" s="8"/>
      <c r="BC61" s="8">
        <f t="shared" si="24"/>
        <v>0</v>
      </c>
      <c r="BD61" s="8"/>
      <c r="BE61" s="8">
        <f t="shared" si="25"/>
        <v>0</v>
      </c>
      <c r="BF61" s="8"/>
      <c r="BG61" s="8">
        <f t="shared" si="26"/>
        <v>0</v>
      </c>
      <c r="BH61" s="8"/>
      <c r="BI61" s="8">
        <f t="shared" si="27"/>
        <v>0</v>
      </c>
      <c r="BJ61" s="8"/>
      <c r="BK61" s="8">
        <f t="shared" si="28"/>
        <v>0</v>
      </c>
      <c r="BL61" s="8"/>
      <c r="BM61" s="8">
        <f t="shared" si="29"/>
        <v>0</v>
      </c>
      <c r="BN61" s="5"/>
      <c r="BO61" s="8">
        <f t="shared" si="40"/>
        <v>0</v>
      </c>
      <c r="BP61" s="8">
        <f t="shared" si="30"/>
        <v>1</v>
      </c>
      <c r="BQ61" s="8">
        <f t="shared" si="31"/>
        <v>14500</v>
      </c>
    </row>
    <row r="62" spans="1:73" ht="17.25" customHeight="1">
      <c r="A62" s="290">
        <v>47</v>
      </c>
      <c r="B62" s="874" t="s">
        <v>115</v>
      </c>
      <c r="C62" s="875"/>
      <c r="D62" s="875"/>
      <c r="E62" s="876"/>
      <c r="F62" s="78" t="s">
        <v>17</v>
      </c>
      <c r="G62" s="78">
        <v>2300</v>
      </c>
      <c r="H62" s="5"/>
      <c r="I62" s="8">
        <f t="shared" si="14"/>
        <v>0</v>
      </c>
      <c r="J62" s="5"/>
      <c r="K62" s="8">
        <f t="shared" si="15"/>
        <v>0</v>
      </c>
      <c r="L62" s="5"/>
      <c r="M62" s="8">
        <f t="shared" si="16"/>
        <v>0</v>
      </c>
      <c r="N62" s="5"/>
      <c r="O62" s="8">
        <f t="shared" si="17"/>
        <v>0</v>
      </c>
      <c r="P62" s="5"/>
      <c r="Q62" s="8">
        <f t="shared" si="18"/>
        <v>0</v>
      </c>
      <c r="R62" s="5"/>
      <c r="S62" s="8">
        <f t="shared" si="19"/>
        <v>0</v>
      </c>
      <c r="T62" s="5"/>
      <c r="U62" s="8">
        <f t="shared" si="20"/>
        <v>0</v>
      </c>
      <c r="V62" s="5"/>
      <c r="W62" s="8">
        <f t="shared" si="21"/>
        <v>0</v>
      </c>
      <c r="X62" s="5"/>
      <c r="Y62" s="8">
        <f t="shared" si="22"/>
        <v>0</v>
      </c>
      <c r="Z62" s="5"/>
      <c r="AA62" s="8">
        <f t="shared" si="41"/>
        <v>0</v>
      </c>
      <c r="AB62" s="5"/>
      <c r="AC62" s="8">
        <f t="shared" si="46"/>
        <v>0</v>
      </c>
      <c r="AD62" s="5"/>
      <c r="AE62" s="8">
        <f t="shared" si="42"/>
        <v>0</v>
      </c>
      <c r="AF62" s="5"/>
      <c r="AG62" s="8">
        <f t="shared" si="43"/>
        <v>0</v>
      </c>
      <c r="AH62" s="5"/>
      <c r="AI62" s="8">
        <f t="shared" si="35"/>
        <v>0</v>
      </c>
      <c r="AJ62" s="5"/>
      <c r="AK62" s="8">
        <f t="shared" si="36"/>
        <v>0</v>
      </c>
      <c r="AL62" s="5"/>
      <c r="AM62" s="8">
        <f t="shared" si="37"/>
        <v>0</v>
      </c>
      <c r="AN62" s="5"/>
      <c r="AO62" s="8">
        <f t="shared" si="38"/>
        <v>0</v>
      </c>
      <c r="AP62" s="5"/>
      <c r="AQ62" s="8">
        <f t="shared" si="47"/>
        <v>0</v>
      </c>
      <c r="AR62" s="5"/>
      <c r="AS62" s="8">
        <f t="shared" si="39"/>
        <v>0</v>
      </c>
      <c r="AT62" s="5"/>
      <c r="AU62" s="8">
        <f t="shared" si="44"/>
        <v>0</v>
      </c>
      <c r="AV62" s="5"/>
      <c r="AW62" s="8">
        <f t="shared" si="45"/>
        <v>0</v>
      </c>
      <c r="AX62" s="5"/>
      <c r="AY62" s="8">
        <f t="shared" si="48"/>
        <v>0</v>
      </c>
      <c r="AZ62" s="5"/>
      <c r="BA62" s="8">
        <f t="shared" si="23"/>
        <v>0</v>
      </c>
      <c r="BB62" s="8"/>
      <c r="BC62" s="8">
        <f t="shared" si="24"/>
        <v>0</v>
      </c>
      <c r="BD62" s="8"/>
      <c r="BE62" s="8">
        <f t="shared" si="25"/>
        <v>0</v>
      </c>
      <c r="BF62" s="8"/>
      <c r="BG62" s="8">
        <f t="shared" si="26"/>
        <v>0</v>
      </c>
      <c r="BH62" s="8"/>
      <c r="BI62" s="8">
        <f t="shared" si="27"/>
        <v>0</v>
      </c>
      <c r="BJ62" s="8"/>
      <c r="BK62" s="8">
        <f t="shared" si="28"/>
        <v>0</v>
      </c>
      <c r="BL62" s="8"/>
      <c r="BM62" s="8">
        <f t="shared" si="29"/>
        <v>0</v>
      </c>
      <c r="BN62" s="5"/>
      <c r="BO62" s="8">
        <f t="shared" si="40"/>
        <v>0</v>
      </c>
      <c r="BP62" s="8">
        <f t="shared" si="30"/>
        <v>0</v>
      </c>
      <c r="BQ62" s="8">
        <f t="shared" si="31"/>
        <v>0</v>
      </c>
      <c r="BU62" s="7"/>
    </row>
    <row r="63" spans="1:69" ht="18" customHeight="1">
      <c r="A63" s="290">
        <v>48</v>
      </c>
      <c r="B63" s="871" t="s">
        <v>228</v>
      </c>
      <c r="C63" s="875"/>
      <c r="D63" s="875"/>
      <c r="E63" s="876"/>
      <c r="F63" s="78" t="s">
        <v>17</v>
      </c>
      <c r="G63" s="78">
        <v>400</v>
      </c>
      <c r="H63" s="5"/>
      <c r="I63" s="8">
        <f t="shared" si="14"/>
        <v>0</v>
      </c>
      <c r="J63" s="5"/>
      <c r="K63" s="8">
        <f t="shared" si="15"/>
        <v>0</v>
      </c>
      <c r="L63" s="5"/>
      <c r="M63" s="8">
        <f t="shared" si="16"/>
        <v>0</v>
      </c>
      <c r="N63" s="5"/>
      <c r="O63" s="8">
        <f t="shared" si="17"/>
        <v>0</v>
      </c>
      <c r="P63" s="5"/>
      <c r="Q63" s="8">
        <f t="shared" si="18"/>
        <v>0</v>
      </c>
      <c r="R63" s="5"/>
      <c r="S63" s="8">
        <f t="shared" si="19"/>
        <v>0</v>
      </c>
      <c r="T63" s="5"/>
      <c r="U63" s="8">
        <f t="shared" si="20"/>
        <v>0</v>
      </c>
      <c r="V63" s="5"/>
      <c r="W63" s="8">
        <f t="shared" si="21"/>
        <v>0</v>
      </c>
      <c r="X63" s="5"/>
      <c r="Y63" s="8">
        <f t="shared" si="22"/>
        <v>0</v>
      </c>
      <c r="Z63" s="5"/>
      <c r="AA63" s="8">
        <f t="shared" si="41"/>
        <v>0</v>
      </c>
      <c r="AB63" s="5"/>
      <c r="AC63" s="8">
        <f t="shared" si="46"/>
        <v>0</v>
      </c>
      <c r="AD63" s="5"/>
      <c r="AE63" s="8">
        <f t="shared" si="42"/>
        <v>0</v>
      </c>
      <c r="AF63" s="5"/>
      <c r="AG63" s="8">
        <f t="shared" si="43"/>
        <v>0</v>
      </c>
      <c r="AH63" s="5"/>
      <c r="AI63" s="8">
        <f t="shared" si="35"/>
        <v>0</v>
      </c>
      <c r="AJ63" s="5"/>
      <c r="AK63" s="8">
        <f t="shared" si="36"/>
        <v>0</v>
      </c>
      <c r="AL63" s="5"/>
      <c r="AM63" s="8">
        <f t="shared" si="37"/>
        <v>0</v>
      </c>
      <c r="AN63" s="5"/>
      <c r="AO63" s="8">
        <f t="shared" si="38"/>
        <v>0</v>
      </c>
      <c r="AP63" s="5"/>
      <c r="AQ63" s="8">
        <f t="shared" si="47"/>
        <v>0</v>
      </c>
      <c r="AR63" s="5"/>
      <c r="AS63" s="8">
        <f t="shared" si="39"/>
        <v>0</v>
      </c>
      <c r="AT63" s="5"/>
      <c r="AU63" s="8">
        <f t="shared" si="44"/>
        <v>0</v>
      </c>
      <c r="AV63" s="5"/>
      <c r="AW63" s="8">
        <f t="shared" si="45"/>
        <v>0</v>
      </c>
      <c r="AX63" s="5"/>
      <c r="AY63" s="8">
        <f t="shared" si="48"/>
        <v>0</v>
      </c>
      <c r="AZ63" s="5"/>
      <c r="BA63" s="8">
        <f t="shared" si="23"/>
        <v>0</v>
      </c>
      <c r="BB63" s="8"/>
      <c r="BC63" s="8">
        <f t="shared" si="24"/>
        <v>0</v>
      </c>
      <c r="BD63" s="8">
        <v>47</v>
      </c>
      <c r="BE63" s="8">
        <f t="shared" si="25"/>
        <v>18800</v>
      </c>
      <c r="BF63" s="8"/>
      <c r="BG63" s="8">
        <f t="shared" si="26"/>
        <v>0</v>
      </c>
      <c r="BH63" s="8"/>
      <c r="BI63" s="8">
        <f t="shared" si="27"/>
        <v>0</v>
      </c>
      <c r="BJ63" s="8"/>
      <c r="BK63" s="8">
        <f t="shared" si="28"/>
        <v>0</v>
      </c>
      <c r="BL63" s="8"/>
      <c r="BM63" s="8">
        <f t="shared" si="29"/>
        <v>0</v>
      </c>
      <c r="BN63" s="5"/>
      <c r="BO63" s="8">
        <f t="shared" si="40"/>
        <v>0</v>
      </c>
      <c r="BP63" s="8">
        <f t="shared" si="30"/>
        <v>47</v>
      </c>
      <c r="BQ63" s="8">
        <f t="shared" si="31"/>
        <v>18800</v>
      </c>
    </row>
    <row r="64" spans="1:69" ht="17.25" customHeight="1">
      <c r="A64" s="290">
        <v>49</v>
      </c>
      <c r="B64" s="871" t="s">
        <v>329</v>
      </c>
      <c r="C64" s="875"/>
      <c r="D64" s="875"/>
      <c r="E64" s="876"/>
      <c r="F64" s="78" t="s">
        <v>139</v>
      </c>
      <c r="G64" s="78">
        <v>1200</v>
      </c>
      <c r="H64" s="5"/>
      <c r="I64" s="8">
        <f t="shared" si="14"/>
        <v>0</v>
      </c>
      <c r="J64" s="5"/>
      <c r="K64" s="8">
        <f t="shared" si="15"/>
        <v>0</v>
      </c>
      <c r="L64" s="5"/>
      <c r="M64" s="8">
        <f t="shared" si="16"/>
        <v>0</v>
      </c>
      <c r="N64" s="5"/>
      <c r="O64" s="8">
        <f t="shared" si="17"/>
        <v>0</v>
      </c>
      <c r="P64" s="5"/>
      <c r="Q64" s="8">
        <f t="shared" si="18"/>
        <v>0</v>
      </c>
      <c r="R64" s="5"/>
      <c r="S64" s="8">
        <f t="shared" si="19"/>
        <v>0</v>
      </c>
      <c r="T64" s="5"/>
      <c r="U64" s="8">
        <f t="shared" si="20"/>
        <v>0</v>
      </c>
      <c r="V64" s="5"/>
      <c r="W64" s="8">
        <f t="shared" si="21"/>
        <v>0</v>
      </c>
      <c r="X64" s="5"/>
      <c r="Y64" s="8">
        <f t="shared" si="22"/>
        <v>0</v>
      </c>
      <c r="Z64" s="5"/>
      <c r="AA64" s="8">
        <f t="shared" si="41"/>
        <v>0</v>
      </c>
      <c r="AB64" s="5"/>
      <c r="AC64" s="8">
        <f t="shared" si="46"/>
        <v>0</v>
      </c>
      <c r="AD64" s="5"/>
      <c r="AE64" s="8">
        <f t="shared" si="42"/>
        <v>0</v>
      </c>
      <c r="AF64" s="5"/>
      <c r="AG64" s="8">
        <f t="shared" si="43"/>
        <v>0</v>
      </c>
      <c r="AH64" s="5"/>
      <c r="AI64" s="8">
        <f t="shared" si="35"/>
        <v>0</v>
      </c>
      <c r="AJ64" s="5"/>
      <c r="AK64" s="8">
        <f t="shared" si="36"/>
        <v>0</v>
      </c>
      <c r="AL64" s="5"/>
      <c r="AM64" s="8">
        <f t="shared" si="37"/>
        <v>0</v>
      </c>
      <c r="AN64" s="5"/>
      <c r="AO64" s="8">
        <f t="shared" si="38"/>
        <v>0</v>
      </c>
      <c r="AP64" s="5"/>
      <c r="AQ64" s="8">
        <f t="shared" si="47"/>
        <v>0</v>
      </c>
      <c r="AR64" s="5"/>
      <c r="AS64" s="8">
        <f t="shared" si="39"/>
        <v>0</v>
      </c>
      <c r="AT64" s="5"/>
      <c r="AU64" s="8">
        <f t="shared" si="44"/>
        <v>0</v>
      </c>
      <c r="AV64" s="5"/>
      <c r="AW64" s="8">
        <f t="shared" si="45"/>
        <v>0</v>
      </c>
      <c r="AX64" s="5"/>
      <c r="AY64" s="8">
        <f t="shared" si="48"/>
        <v>0</v>
      </c>
      <c r="AZ64" s="5"/>
      <c r="BA64" s="8">
        <f t="shared" si="23"/>
        <v>0</v>
      </c>
      <c r="BB64" s="8"/>
      <c r="BC64" s="8">
        <f t="shared" si="24"/>
        <v>0</v>
      </c>
      <c r="BD64" s="8"/>
      <c r="BE64" s="8">
        <f t="shared" si="25"/>
        <v>0</v>
      </c>
      <c r="BF64" s="8"/>
      <c r="BG64" s="8">
        <f t="shared" si="26"/>
        <v>0</v>
      </c>
      <c r="BH64" s="8"/>
      <c r="BI64" s="8">
        <f t="shared" si="27"/>
        <v>0</v>
      </c>
      <c r="BJ64" s="8"/>
      <c r="BK64" s="8">
        <f t="shared" si="28"/>
        <v>0</v>
      </c>
      <c r="BL64" s="8"/>
      <c r="BM64" s="8">
        <f t="shared" si="29"/>
        <v>0</v>
      </c>
      <c r="BN64" s="5"/>
      <c r="BO64" s="8">
        <f t="shared" si="40"/>
        <v>0</v>
      </c>
      <c r="BP64" s="8">
        <f t="shared" si="30"/>
        <v>0</v>
      </c>
      <c r="BQ64" s="8">
        <f t="shared" si="31"/>
        <v>0</v>
      </c>
    </row>
    <row r="65" spans="1:69" ht="17.25" customHeight="1">
      <c r="A65" s="290">
        <v>50</v>
      </c>
      <c r="B65" s="871" t="s">
        <v>185</v>
      </c>
      <c r="C65" s="872"/>
      <c r="D65" s="872"/>
      <c r="E65" s="873"/>
      <c r="F65" s="78" t="s">
        <v>210</v>
      </c>
      <c r="G65" s="78">
        <v>5300</v>
      </c>
      <c r="H65" s="5"/>
      <c r="I65" s="8">
        <f t="shared" si="14"/>
        <v>0</v>
      </c>
      <c r="J65" s="5"/>
      <c r="K65" s="8">
        <f t="shared" si="15"/>
        <v>0</v>
      </c>
      <c r="L65" s="5"/>
      <c r="M65" s="8">
        <f t="shared" si="16"/>
        <v>0</v>
      </c>
      <c r="N65" s="5"/>
      <c r="O65" s="8">
        <f t="shared" si="17"/>
        <v>0</v>
      </c>
      <c r="P65" s="5"/>
      <c r="Q65" s="8">
        <f t="shared" si="18"/>
        <v>0</v>
      </c>
      <c r="R65" s="5"/>
      <c r="S65" s="8">
        <f t="shared" si="19"/>
        <v>0</v>
      </c>
      <c r="T65" s="5"/>
      <c r="U65" s="8">
        <f t="shared" si="20"/>
        <v>0</v>
      </c>
      <c r="V65" s="5"/>
      <c r="W65" s="8">
        <f t="shared" si="21"/>
        <v>0</v>
      </c>
      <c r="X65" s="5"/>
      <c r="Y65" s="8">
        <f t="shared" si="22"/>
        <v>0</v>
      </c>
      <c r="Z65" s="5"/>
      <c r="AA65" s="8">
        <f t="shared" si="41"/>
        <v>0</v>
      </c>
      <c r="AB65" s="5"/>
      <c r="AC65" s="8">
        <f t="shared" si="46"/>
        <v>0</v>
      </c>
      <c r="AD65" s="5"/>
      <c r="AE65" s="8">
        <f t="shared" si="42"/>
        <v>0</v>
      </c>
      <c r="AF65" s="5"/>
      <c r="AG65" s="8">
        <f t="shared" si="43"/>
        <v>0</v>
      </c>
      <c r="AH65" s="5"/>
      <c r="AI65" s="8">
        <f t="shared" si="35"/>
        <v>0</v>
      </c>
      <c r="AJ65" s="5"/>
      <c r="AK65" s="8">
        <f t="shared" si="36"/>
        <v>0</v>
      </c>
      <c r="AL65" s="5"/>
      <c r="AM65" s="8">
        <f t="shared" si="37"/>
        <v>0</v>
      </c>
      <c r="AN65" s="5"/>
      <c r="AO65" s="8">
        <f t="shared" si="38"/>
        <v>0</v>
      </c>
      <c r="AP65" s="5"/>
      <c r="AQ65" s="8">
        <f t="shared" si="47"/>
        <v>0</v>
      </c>
      <c r="AR65" s="5"/>
      <c r="AS65" s="8">
        <f t="shared" si="39"/>
        <v>0</v>
      </c>
      <c r="AT65" s="5"/>
      <c r="AU65" s="8">
        <f t="shared" si="44"/>
        <v>0</v>
      </c>
      <c r="AV65" s="5"/>
      <c r="AW65" s="8">
        <f t="shared" si="45"/>
        <v>0</v>
      </c>
      <c r="AX65" s="5"/>
      <c r="AY65" s="8">
        <f t="shared" si="48"/>
        <v>0</v>
      </c>
      <c r="AZ65" s="5"/>
      <c r="BA65" s="8">
        <f t="shared" si="23"/>
        <v>0</v>
      </c>
      <c r="BB65" s="8"/>
      <c r="BC65" s="8">
        <f t="shared" si="24"/>
        <v>0</v>
      </c>
      <c r="BD65" s="8"/>
      <c r="BE65" s="8">
        <f t="shared" si="25"/>
        <v>0</v>
      </c>
      <c r="BF65" s="8"/>
      <c r="BG65" s="8">
        <f t="shared" si="26"/>
        <v>0</v>
      </c>
      <c r="BH65" s="8"/>
      <c r="BI65" s="8">
        <f t="shared" si="27"/>
        <v>0</v>
      </c>
      <c r="BJ65" s="8"/>
      <c r="BK65" s="8">
        <f t="shared" si="28"/>
        <v>0</v>
      </c>
      <c r="BL65" s="8"/>
      <c r="BM65" s="8">
        <f t="shared" si="29"/>
        <v>0</v>
      </c>
      <c r="BN65" s="5"/>
      <c r="BO65" s="8">
        <f t="shared" si="40"/>
        <v>0</v>
      </c>
      <c r="BP65" s="8">
        <f t="shared" si="30"/>
        <v>0</v>
      </c>
      <c r="BQ65" s="8">
        <f t="shared" si="31"/>
        <v>0</v>
      </c>
    </row>
    <row r="66" spans="1:69" ht="17.25" customHeight="1">
      <c r="A66" s="290">
        <v>51</v>
      </c>
      <c r="B66" s="871" t="s">
        <v>342</v>
      </c>
      <c r="C66" s="872"/>
      <c r="D66" s="872"/>
      <c r="E66" s="873"/>
      <c r="F66" s="214" t="s">
        <v>41</v>
      </c>
      <c r="G66" s="78">
        <v>60</v>
      </c>
      <c r="H66" s="5"/>
      <c r="I66" s="8">
        <f t="shared" si="14"/>
        <v>0</v>
      </c>
      <c r="J66" s="5"/>
      <c r="K66" s="8">
        <f t="shared" si="15"/>
        <v>0</v>
      </c>
      <c r="L66" s="5"/>
      <c r="M66" s="8">
        <f t="shared" si="16"/>
        <v>0</v>
      </c>
      <c r="N66" s="5">
        <v>156</v>
      </c>
      <c r="O66" s="8">
        <f t="shared" si="17"/>
        <v>9360</v>
      </c>
      <c r="P66" s="5">
        <v>156</v>
      </c>
      <c r="Q66" s="8">
        <f t="shared" si="18"/>
        <v>9360</v>
      </c>
      <c r="R66" s="5">
        <v>156</v>
      </c>
      <c r="S66" s="8">
        <f t="shared" si="19"/>
        <v>9360</v>
      </c>
      <c r="T66" s="5">
        <v>156</v>
      </c>
      <c r="U66" s="8">
        <f t="shared" si="20"/>
        <v>9360</v>
      </c>
      <c r="V66" s="662">
        <f>117*0</f>
        <v>0</v>
      </c>
      <c r="W66" s="8">
        <f t="shared" si="21"/>
        <v>0</v>
      </c>
      <c r="X66" s="5">
        <v>117</v>
      </c>
      <c r="Y66" s="8">
        <f t="shared" si="22"/>
        <v>7020</v>
      </c>
      <c r="Z66" s="662">
        <f>156*0</f>
        <v>0</v>
      </c>
      <c r="AA66" s="8">
        <f t="shared" si="41"/>
        <v>0</v>
      </c>
      <c r="AB66" s="5"/>
      <c r="AC66" s="8">
        <f t="shared" si="46"/>
        <v>0</v>
      </c>
      <c r="AD66" s="5"/>
      <c r="AE66" s="8">
        <f t="shared" si="42"/>
        <v>0</v>
      </c>
      <c r="AF66" s="5"/>
      <c r="AG66" s="8">
        <f t="shared" si="43"/>
        <v>0</v>
      </c>
      <c r="AH66" s="5"/>
      <c r="AI66" s="8">
        <f t="shared" si="35"/>
        <v>0</v>
      </c>
      <c r="AJ66" s="5"/>
      <c r="AK66" s="8">
        <f t="shared" si="36"/>
        <v>0</v>
      </c>
      <c r="AL66" s="5">
        <v>156</v>
      </c>
      <c r="AM66" s="8">
        <f t="shared" si="37"/>
        <v>9360</v>
      </c>
      <c r="AN66" s="5"/>
      <c r="AO66" s="8">
        <f t="shared" si="38"/>
        <v>0</v>
      </c>
      <c r="AP66" s="5"/>
      <c r="AQ66" s="8">
        <f t="shared" si="47"/>
        <v>0</v>
      </c>
      <c r="AR66" s="5"/>
      <c r="AS66" s="8">
        <f t="shared" si="39"/>
        <v>0</v>
      </c>
      <c r="AT66" s="5">
        <v>156</v>
      </c>
      <c r="AU66" s="8">
        <f t="shared" si="44"/>
        <v>9360</v>
      </c>
      <c r="AV66" s="5">
        <v>156</v>
      </c>
      <c r="AW66" s="8">
        <f t="shared" si="45"/>
        <v>9360</v>
      </c>
      <c r="AX66" s="5"/>
      <c r="AY66" s="8">
        <f t="shared" si="48"/>
        <v>0</v>
      </c>
      <c r="AZ66" s="5"/>
      <c r="BA66" s="8">
        <f t="shared" si="23"/>
        <v>0</v>
      </c>
      <c r="BB66" s="8">
        <v>156</v>
      </c>
      <c r="BC66" s="8">
        <f t="shared" si="24"/>
        <v>9360</v>
      </c>
      <c r="BD66" s="8">
        <v>156</v>
      </c>
      <c r="BE66" s="8">
        <f t="shared" si="25"/>
        <v>9360</v>
      </c>
      <c r="BF66" s="8">
        <v>117</v>
      </c>
      <c r="BG66" s="8">
        <f t="shared" si="26"/>
        <v>7020</v>
      </c>
      <c r="BH66" s="8">
        <v>117</v>
      </c>
      <c r="BI66" s="8">
        <f t="shared" si="27"/>
        <v>7020</v>
      </c>
      <c r="BJ66" s="8">
        <v>156</v>
      </c>
      <c r="BK66" s="8">
        <f t="shared" si="28"/>
        <v>9360</v>
      </c>
      <c r="BL66" s="664">
        <f>117*0</f>
        <v>0</v>
      </c>
      <c r="BM66" s="664">
        <f t="shared" si="29"/>
        <v>0</v>
      </c>
      <c r="BN66" s="5"/>
      <c r="BO66" s="8">
        <f t="shared" si="40"/>
        <v>0</v>
      </c>
      <c r="BP66" s="8">
        <f t="shared" si="30"/>
        <v>1911</v>
      </c>
      <c r="BQ66" s="8">
        <f t="shared" si="31"/>
        <v>114660</v>
      </c>
    </row>
    <row r="67" spans="1:69" ht="16.5" customHeight="1">
      <c r="A67" s="290">
        <v>52</v>
      </c>
      <c r="B67" s="874" t="s">
        <v>183</v>
      </c>
      <c r="C67" s="875"/>
      <c r="D67" s="875"/>
      <c r="E67" s="876"/>
      <c r="F67" s="78" t="s">
        <v>17</v>
      </c>
      <c r="G67" s="78">
        <v>5500</v>
      </c>
      <c r="H67" s="652">
        <f>5*0+3</f>
        <v>3</v>
      </c>
      <c r="I67" s="649">
        <f t="shared" si="14"/>
        <v>16500</v>
      </c>
      <c r="J67" s="5"/>
      <c r="K67" s="8">
        <f t="shared" si="15"/>
        <v>0</v>
      </c>
      <c r="L67" s="5"/>
      <c r="M67" s="8">
        <f t="shared" si="16"/>
        <v>0</v>
      </c>
      <c r="N67" s="5"/>
      <c r="O67" s="649">
        <f>G67*N67*0+36250</f>
        <v>36250</v>
      </c>
      <c r="P67" s="5"/>
      <c r="Q67" s="649">
        <f>G67*P67*0+55100</f>
        <v>55100</v>
      </c>
      <c r="R67" s="5"/>
      <c r="S67" s="8">
        <f t="shared" si="19"/>
        <v>0</v>
      </c>
      <c r="T67" s="5"/>
      <c r="U67" s="8">
        <f t="shared" si="20"/>
        <v>0</v>
      </c>
      <c r="V67" s="5"/>
      <c r="W67" s="8">
        <f t="shared" si="21"/>
        <v>0</v>
      </c>
      <c r="X67" s="5"/>
      <c r="Y67" s="8">
        <f t="shared" si="22"/>
        <v>0</v>
      </c>
      <c r="Z67" s="5"/>
      <c r="AA67" s="8">
        <f t="shared" si="41"/>
        <v>0</v>
      </c>
      <c r="AB67" s="662">
        <f>7*0+6</f>
        <v>6</v>
      </c>
      <c r="AC67" s="8">
        <f t="shared" si="46"/>
        <v>33000</v>
      </c>
      <c r="AD67" s="5">
        <v>3</v>
      </c>
      <c r="AE67" s="8">
        <f t="shared" si="42"/>
        <v>16500</v>
      </c>
      <c r="AF67" s="662">
        <f>2*0</f>
        <v>0</v>
      </c>
      <c r="AG67" s="8">
        <f t="shared" si="43"/>
        <v>0</v>
      </c>
      <c r="AH67" s="5"/>
      <c r="AI67" s="8">
        <f t="shared" si="35"/>
        <v>0</v>
      </c>
      <c r="AJ67" s="5"/>
      <c r="AK67" s="8">
        <f t="shared" si="36"/>
        <v>0</v>
      </c>
      <c r="AL67" s="5"/>
      <c r="AM67" s="8">
        <f t="shared" si="37"/>
        <v>0</v>
      </c>
      <c r="AN67" s="662">
        <f>4*0+2</f>
        <v>2</v>
      </c>
      <c r="AO67" s="8">
        <f t="shared" si="38"/>
        <v>11000</v>
      </c>
      <c r="AP67" s="5"/>
      <c r="AQ67" s="8">
        <f t="shared" si="47"/>
        <v>0</v>
      </c>
      <c r="AR67" s="5">
        <v>3</v>
      </c>
      <c r="AS67" s="8">
        <f t="shared" si="39"/>
        <v>16500</v>
      </c>
      <c r="AT67" s="5"/>
      <c r="AU67" s="8">
        <f t="shared" si="44"/>
        <v>0</v>
      </c>
      <c r="AV67" s="5"/>
      <c r="AW67" s="8">
        <f t="shared" si="45"/>
        <v>0</v>
      </c>
      <c r="AX67" s="5"/>
      <c r="AY67" s="8">
        <f t="shared" si="48"/>
        <v>0</v>
      </c>
      <c r="AZ67" s="5"/>
      <c r="BA67" s="8">
        <f t="shared" si="23"/>
        <v>0</v>
      </c>
      <c r="BB67" s="8"/>
      <c r="BC67" s="8">
        <f t="shared" si="24"/>
        <v>0</v>
      </c>
      <c r="BD67" s="8"/>
      <c r="BE67" s="8">
        <f t="shared" si="25"/>
        <v>0</v>
      </c>
      <c r="BF67" s="8">
        <v>1</v>
      </c>
      <c r="BG67" s="8">
        <f t="shared" si="26"/>
        <v>5500</v>
      </c>
      <c r="BH67" s="8"/>
      <c r="BI67" s="8">
        <f t="shared" si="27"/>
        <v>0</v>
      </c>
      <c r="BJ67" s="8"/>
      <c r="BK67" s="8">
        <f t="shared" si="28"/>
        <v>0</v>
      </c>
      <c r="BL67" s="8">
        <v>1</v>
      </c>
      <c r="BM67" s="8">
        <f t="shared" si="29"/>
        <v>5500</v>
      </c>
      <c r="BN67" s="5"/>
      <c r="BO67" s="8">
        <f t="shared" si="40"/>
        <v>0</v>
      </c>
      <c r="BP67" s="8">
        <f t="shared" si="30"/>
        <v>19</v>
      </c>
      <c r="BQ67" s="8">
        <f t="shared" si="31"/>
        <v>195850</v>
      </c>
    </row>
    <row r="68" spans="1:69" ht="15" customHeight="1" thickBot="1">
      <c r="A68" s="290">
        <v>53</v>
      </c>
      <c r="B68" s="900" t="s">
        <v>31</v>
      </c>
      <c r="C68" s="901"/>
      <c r="D68" s="901"/>
      <c r="E68" s="902"/>
      <c r="F68" s="504" t="s">
        <v>32</v>
      </c>
      <c r="G68" s="167"/>
      <c r="H68" s="5"/>
      <c r="I68" s="8">
        <f t="shared" si="14"/>
        <v>0</v>
      </c>
      <c r="J68" s="5"/>
      <c r="K68" s="8">
        <f t="shared" si="15"/>
        <v>0</v>
      </c>
      <c r="L68" s="5"/>
      <c r="M68" s="8">
        <f t="shared" si="16"/>
        <v>0</v>
      </c>
      <c r="N68" s="5"/>
      <c r="O68" s="8">
        <f t="shared" si="17"/>
        <v>0</v>
      </c>
      <c r="P68" s="5"/>
      <c r="Q68" s="8">
        <f t="shared" si="18"/>
        <v>0</v>
      </c>
      <c r="R68" s="5"/>
      <c r="S68" s="8">
        <f t="shared" si="19"/>
        <v>0</v>
      </c>
      <c r="T68" s="5"/>
      <c r="U68" s="8">
        <f t="shared" si="20"/>
        <v>0</v>
      </c>
      <c r="V68" s="425"/>
      <c r="W68" s="8">
        <f t="shared" si="21"/>
        <v>0</v>
      </c>
      <c r="X68" s="5"/>
      <c r="Y68" s="8">
        <f t="shared" si="22"/>
        <v>0</v>
      </c>
      <c r="Z68" s="5"/>
      <c r="AA68" s="8">
        <v>30000</v>
      </c>
      <c r="AB68" s="5"/>
      <c r="AC68" s="8">
        <f>G68*AB68</f>
        <v>0</v>
      </c>
      <c r="AD68" s="5"/>
      <c r="AE68" s="8">
        <v>10000</v>
      </c>
      <c r="AF68" s="5"/>
      <c r="AG68" s="8">
        <f>AF68*G68</f>
        <v>0</v>
      </c>
      <c r="AH68" s="426"/>
      <c r="AI68" s="8">
        <f t="shared" si="35"/>
        <v>0</v>
      </c>
      <c r="AJ68" s="5"/>
      <c r="AK68" s="8">
        <f t="shared" si="36"/>
        <v>0</v>
      </c>
      <c r="AL68" s="5"/>
      <c r="AM68" s="8">
        <f t="shared" si="37"/>
        <v>0</v>
      </c>
      <c r="AN68" s="5"/>
      <c r="AO68" s="8">
        <f t="shared" si="38"/>
        <v>0</v>
      </c>
      <c r="AP68" s="5"/>
      <c r="AQ68" s="8">
        <f t="shared" si="47"/>
        <v>0</v>
      </c>
      <c r="AR68" s="5"/>
      <c r="AS68" s="8">
        <f t="shared" si="39"/>
        <v>0</v>
      </c>
      <c r="AT68" s="5"/>
      <c r="AU68" s="8">
        <f t="shared" si="44"/>
        <v>0</v>
      </c>
      <c r="AV68" s="5"/>
      <c r="AW68" s="8">
        <f t="shared" si="45"/>
        <v>0</v>
      </c>
      <c r="AX68" s="5"/>
      <c r="AY68" s="8">
        <f t="shared" si="48"/>
        <v>0</v>
      </c>
      <c r="AZ68" s="5"/>
      <c r="BA68" s="8">
        <f t="shared" si="23"/>
        <v>0</v>
      </c>
      <c r="BB68" s="5"/>
      <c r="BC68" s="8">
        <f t="shared" si="24"/>
        <v>0</v>
      </c>
      <c r="BD68" s="5"/>
      <c r="BE68" s="8">
        <f t="shared" si="25"/>
        <v>0</v>
      </c>
      <c r="BF68" s="5"/>
      <c r="BG68" s="8">
        <f t="shared" si="26"/>
        <v>0</v>
      </c>
      <c r="BH68" s="5"/>
      <c r="BI68" s="8">
        <f t="shared" si="27"/>
        <v>0</v>
      </c>
      <c r="BJ68" s="5"/>
      <c r="BK68" s="8">
        <f t="shared" si="28"/>
        <v>0</v>
      </c>
      <c r="BL68" s="8"/>
      <c r="BM68" s="8">
        <f t="shared" si="29"/>
        <v>0</v>
      </c>
      <c r="BN68" s="5"/>
      <c r="BO68" s="8">
        <f t="shared" si="40"/>
        <v>0</v>
      </c>
      <c r="BP68" s="8">
        <f t="shared" si="30"/>
        <v>0</v>
      </c>
      <c r="BQ68" s="8">
        <f t="shared" si="31"/>
        <v>40000</v>
      </c>
    </row>
    <row r="69" spans="1:78" s="296" customFormat="1" ht="16.5" customHeight="1" thickBot="1">
      <c r="A69" s="573">
        <v>54</v>
      </c>
      <c r="B69" s="915" t="s">
        <v>151</v>
      </c>
      <c r="C69" s="916"/>
      <c r="D69" s="916"/>
      <c r="E69" s="917"/>
      <c r="F69" s="574"/>
      <c r="G69" s="575"/>
      <c r="H69" s="576"/>
      <c r="I69" s="577">
        <f>SUM(I13:I68)</f>
        <v>105300</v>
      </c>
      <c r="J69" s="578"/>
      <c r="K69" s="577">
        <f>SUM(K13:K68)</f>
        <v>119300</v>
      </c>
      <c r="L69" s="578"/>
      <c r="M69" s="577">
        <f>SUM(M13:M68)</f>
        <v>72500</v>
      </c>
      <c r="N69" s="578"/>
      <c r="O69" s="577">
        <f>SUM(O13:O68)</f>
        <v>101710</v>
      </c>
      <c r="P69" s="578"/>
      <c r="Q69" s="577">
        <f>SUM(Q13:Q68)</f>
        <v>110960</v>
      </c>
      <c r="R69" s="578"/>
      <c r="S69" s="577">
        <f>SUM(S13:S68)</f>
        <v>145860</v>
      </c>
      <c r="T69" s="578"/>
      <c r="U69" s="577">
        <f>SUM(U13:U68)</f>
        <v>31860</v>
      </c>
      <c r="V69" s="578"/>
      <c r="W69" s="577">
        <f>SUM(W13:W68)</f>
        <v>212239</v>
      </c>
      <c r="X69" s="578"/>
      <c r="Y69" s="577">
        <f>SUM(Y13:Y68)</f>
        <v>123355</v>
      </c>
      <c r="Z69" s="578"/>
      <c r="AA69" s="577">
        <f>SUM(AA13:AA68)</f>
        <v>258000</v>
      </c>
      <c r="AB69" s="578"/>
      <c r="AC69" s="577">
        <f>SUM(AC13:AC68)</f>
        <v>93600</v>
      </c>
      <c r="AD69" s="578"/>
      <c r="AE69" s="577">
        <f>SUM(AE13:AE68)</f>
        <v>63500</v>
      </c>
      <c r="AF69" s="578"/>
      <c r="AG69" s="577">
        <f>SUM(AG13:AG68)</f>
        <v>266827</v>
      </c>
      <c r="AH69" s="578"/>
      <c r="AI69" s="577">
        <f>SUM(AI13:AI68)</f>
        <v>55500</v>
      </c>
      <c r="AJ69" s="578"/>
      <c r="AK69" s="577">
        <f>SUM(AK13:AK68)</f>
        <v>38100</v>
      </c>
      <c r="AL69" s="578"/>
      <c r="AM69" s="577">
        <f>SUM(AM13:AM68)</f>
        <v>57360</v>
      </c>
      <c r="AN69" s="578"/>
      <c r="AO69" s="577">
        <f>SUM(AO13:AO68)</f>
        <v>67100</v>
      </c>
      <c r="AP69" s="578"/>
      <c r="AQ69" s="577">
        <f>SUM(AQ13:AQ68)</f>
        <v>94600</v>
      </c>
      <c r="AR69" s="578"/>
      <c r="AS69" s="577">
        <f>SUM(AS13:AS68)</f>
        <v>43300</v>
      </c>
      <c r="AT69" s="576"/>
      <c r="AU69" s="577">
        <f>SUM(AU13:AU68)</f>
        <v>218650</v>
      </c>
      <c r="AV69" s="576"/>
      <c r="AW69" s="577">
        <f>SUM(AW13:AW68)</f>
        <v>114860</v>
      </c>
      <c r="AX69" s="579"/>
      <c r="AY69" s="577">
        <f>SUM(AY13:AY68)</f>
        <v>199796</v>
      </c>
      <c r="AZ69" s="576"/>
      <c r="BA69" s="577">
        <f>SUM(BA13:BA68)</f>
        <v>197604</v>
      </c>
      <c r="BB69" s="578"/>
      <c r="BC69" s="577">
        <f>SUM(BC13:BC68)</f>
        <v>31860</v>
      </c>
      <c r="BD69" s="578"/>
      <c r="BE69" s="577">
        <f>SUM(BE13:BE68)</f>
        <v>215660</v>
      </c>
      <c r="BF69" s="578"/>
      <c r="BG69" s="577">
        <f>SUM(BG13:BG68)</f>
        <v>96470</v>
      </c>
      <c r="BH69" s="578"/>
      <c r="BI69" s="577">
        <f>SUM(BI13:BI68)</f>
        <v>101005</v>
      </c>
      <c r="BJ69" s="578"/>
      <c r="BK69" s="577">
        <f>SUM(BK13:BK68)</f>
        <v>31860</v>
      </c>
      <c r="BL69" s="578"/>
      <c r="BM69" s="577">
        <f>SUM(BM13:BM68)</f>
        <v>66000</v>
      </c>
      <c r="BN69" s="576"/>
      <c r="BO69" s="577">
        <f>SUM(BO13:BO68)</f>
        <v>0</v>
      </c>
      <c r="BP69" s="565">
        <f t="shared" si="30"/>
        <v>0</v>
      </c>
      <c r="BQ69" s="631">
        <f>I69+K69+M69+O69+Q69+S69+U69+W69+Y69+AA69+AC69+AE69+AG69+AI69+AK69+AM69+AO69+AQ69+AS69+AU69+AW69+AY69+BO69+BA69+BC69+BE69+BG69+BI69+BK69+BM69</f>
        <v>3334736</v>
      </c>
      <c r="BR69" s="47"/>
      <c r="BS69" s="47"/>
      <c r="BT69" s="47"/>
      <c r="BU69" s="47"/>
      <c r="BV69" s="47"/>
      <c r="BW69" s="47"/>
      <c r="BX69" s="47"/>
      <c r="BY69" s="47"/>
      <c r="BZ69" s="47"/>
    </row>
    <row r="70" spans="1:78" s="310" customFormat="1" ht="15" customHeight="1" thickBot="1">
      <c r="A70" s="567">
        <v>55</v>
      </c>
      <c r="B70" s="910" t="s">
        <v>246</v>
      </c>
      <c r="C70" s="911"/>
      <c r="D70" s="911"/>
      <c r="E70" s="912"/>
      <c r="F70" s="367" t="s">
        <v>32</v>
      </c>
      <c r="G70" s="368"/>
      <c r="H70" s="568"/>
      <c r="I70" s="569"/>
      <c r="J70" s="570"/>
      <c r="K70" s="571"/>
      <c r="L70" s="570"/>
      <c r="M70" s="571">
        <v>132000</v>
      </c>
      <c r="N70" s="570"/>
      <c r="O70" s="572">
        <v>23400</v>
      </c>
      <c r="P70" s="570"/>
      <c r="Q70" s="571">
        <v>26950</v>
      </c>
      <c r="R70" s="570"/>
      <c r="S70" s="571">
        <v>32400</v>
      </c>
      <c r="T70" s="570"/>
      <c r="U70" s="571"/>
      <c r="V70" s="570"/>
      <c r="W70" s="571"/>
      <c r="X70" s="570"/>
      <c r="Y70" s="571">
        <v>47650</v>
      </c>
      <c r="Z70" s="570"/>
      <c r="AA70" s="571"/>
      <c r="AB70" s="570"/>
      <c r="AC70" s="571">
        <v>116900</v>
      </c>
      <c r="AD70" s="570"/>
      <c r="AE70" s="571">
        <v>2600</v>
      </c>
      <c r="AF70" s="570"/>
      <c r="AG70" s="571">
        <v>67250</v>
      </c>
      <c r="AH70" s="570"/>
      <c r="AI70" s="571">
        <v>21900</v>
      </c>
      <c r="AJ70" s="570"/>
      <c r="AK70" s="571">
        <v>20350</v>
      </c>
      <c r="AL70" s="570"/>
      <c r="AM70" s="571"/>
      <c r="AN70" s="570"/>
      <c r="AO70" s="571">
        <v>11700</v>
      </c>
      <c r="AP70" s="570"/>
      <c r="AQ70" s="571"/>
      <c r="AR70" s="570"/>
      <c r="AS70" s="571"/>
      <c r="AT70" s="570"/>
      <c r="AU70" s="571">
        <v>49150</v>
      </c>
      <c r="AV70" s="570"/>
      <c r="AW70" s="571">
        <v>14500</v>
      </c>
      <c r="AX70" s="570"/>
      <c r="AY70" s="571"/>
      <c r="AZ70" s="570"/>
      <c r="BA70" s="571"/>
      <c r="BB70" s="570"/>
      <c r="BC70" s="571"/>
      <c r="BD70" s="570"/>
      <c r="BE70" s="571"/>
      <c r="BF70" s="570"/>
      <c r="BG70" s="571">
        <v>17100</v>
      </c>
      <c r="BH70" s="570"/>
      <c r="BI70" s="571"/>
      <c r="BJ70" s="570"/>
      <c r="BK70" s="571"/>
      <c r="BL70" s="570"/>
      <c r="BM70" s="571">
        <v>45000</v>
      </c>
      <c r="BN70" s="570"/>
      <c r="BO70" s="569">
        <v>3660</v>
      </c>
      <c r="BP70" s="572">
        <f t="shared" si="30"/>
        <v>0</v>
      </c>
      <c r="BQ70" s="572">
        <f>I70+K70+M70+O70+Q70+S70+U70+W70+Y70+AA70+AC70+AE70+AG70+AI70+AK70+AM70+AO70+AQ70+AS70+AU70+AW70+AY70+BO70+BA70+BC70+BE70+BG70+BI70+BK70+BM70</f>
        <v>632510</v>
      </c>
      <c r="BR70" s="47"/>
      <c r="BS70" s="47"/>
      <c r="BT70" s="47"/>
      <c r="BU70" s="47"/>
      <c r="BV70" s="47"/>
      <c r="BW70" s="47"/>
      <c r="BX70" s="899"/>
      <c r="BY70" s="898"/>
      <c r="BZ70" s="47"/>
    </row>
    <row r="71" spans="1:77" s="47" customFormat="1" ht="15.75" customHeight="1" thickBot="1">
      <c r="A71" s="290">
        <v>56</v>
      </c>
      <c r="B71" s="884" t="s">
        <v>152</v>
      </c>
      <c r="C71" s="904"/>
      <c r="D71" s="904"/>
      <c r="E71" s="905"/>
      <c r="F71" s="370"/>
      <c r="G71" s="277"/>
      <c r="H71" s="341"/>
      <c r="I71" s="639">
        <f>SUM(I69:I70)</f>
        <v>105300</v>
      </c>
      <c r="J71" s="341"/>
      <c r="K71" s="639">
        <f>SUM(K69:K70)</f>
        <v>119300</v>
      </c>
      <c r="L71" s="341"/>
      <c r="M71" s="639">
        <f>SUM(M69:M70)</f>
        <v>204500</v>
      </c>
      <c r="N71" s="583"/>
      <c r="O71" s="639">
        <f>SUM(O69:O70)</f>
        <v>125110</v>
      </c>
      <c r="P71" s="584"/>
      <c r="Q71" s="639">
        <f>SUM(Q69:Q70)</f>
        <v>137910</v>
      </c>
      <c r="R71" s="341"/>
      <c r="S71" s="639">
        <f>SUM(S69:S70)</f>
        <v>178260</v>
      </c>
      <c r="T71" s="341"/>
      <c r="U71" s="639">
        <f>SUM(U69:U70)</f>
        <v>31860</v>
      </c>
      <c r="V71" s="341"/>
      <c r="W71" s="639">
        <f>SUM(W69:W70)</f>
        <v>212239</v>
      </c>
      <c r="X71" s="341"/>
      <c r="Y71" s="639">
        <f>SUM(Y69:Y70)</f>
        <v>171005</v>
      </c>
      <c r="Z71" s="341"/>
      <c r="AA71" s="639">
        <f>SUM(AA69:AA70)</f>
        <v>258000</v>
      </c>
      <c r="AB71" s="341"/>
      <c r="AC71" s="639">
        <f>SUM(AC69:AC70)</f>
        <v>210500</v>
      </c>
      <c r="AD71" s="341"/>
      <c r="AE71" s="639">
        <f>SUM(AE69:AE70)</f>
        <v>66100</v>
      </c>
      <c r="AF71" s="341"/>
      <c r="AG71" s="639">
        <f>SUM(AG69:AG70)</f>
        <v>334077</v>
      </c>
      <c r="AH71" s="341"/>
      <c r="AI71" s="639">
        <f>SUM(AI69:AI70)</f>
        <v>77400</v>
      </c>
      <c r="AJ71" s="341"/>
      <c r="AK71" s="639">
        <f>SUM(AK69:AK70)</f>
        <v>58450</v>
      </c>
      <c r="AL71" s="341"/>
      <c r="AM71" s="639">
        <f>SUM(AM69:AM70)</f>
        <v>57360</v>
      </c>
      <c r="AN71" s="341"/>
      <c r="AO71" s="639">
        <f>SUM(AO69:AO70)</f>
        <v>78800</v>
      </c>
      <c r="AP71" s="341"/>
      <c r="AQ71" s="639">
        <f>SUM(AQ69:AQ70)</f>
        <v>94600</v>
      </c>
      <c r="AR71" s="341"/>
      <c r="AS71" s="639">
        <f>SUM(AS69:AS70)</f>
        <v>43300</v>
      </c>
      <c r="AT71" s="341"/>
      <c r="AU71" s="639">
        <f>SUM(AU69:AU70)</f>
        <v>267800</v>
      </c>
      <c r="AV71" s="341"/>
      <c r="AW71" s="639">
        <f>SUM(AW69:AW70)</f>
        <v>129360</v>
      </c>
      <c r="AX71" s="341"/>
      <c r="AY71" s="639">
        <f>SUM(AY69:AY70)</f>
        <v>199796</v>
      </c>
      <c r="AZ71" s="341"/>
      <c r="BA71" s="639">
        <f>SUM(BA69:BA70)</f>
        <v>197604</v>
      </c>
      <c r="BB71" s="299"/>
      <c r="BC71" s="639">
        <f>SUM(BC69:BC70)</f>
        <v>31860</v>
      </c>
      <c r="BD71" s="299"/>
      <c r="BE71" s="639">
        <f>SUM(BE69:BE70)</f>
        <v>215660</v>
      </c>
      <c r="BF71" s="299"/>
      <c r="BG71" s="639">
        <f>SUM(BG69:BG70)</f>
        <v>113570</v>
      </c>
      <c r="BH71" s="299"/>
      <c r="BI71" s="639">
        <f>SUM(BI69:BI70)</f>
        <v>101005</v>
      </c>
      <c r="BJ71" s="299"/>
      <c r="BK71" s="639">
        <f>SUM(BK69:BK70)</f>
        <v>31860</v>
      </c>
      <c r="BL71" s="299"/>
      <c r="BM71" s="639">
        <f>SUM(BM69:BM70)</f>
        <v>111000</v>
      </c>
      <c r="BN71" s="341"/>
      <c r="BO71" s="640">
        <f>SUM(BO69:BO70)</f>
        <v>3660</v>
      </c>
      <c r="BP71" s="566">
        <f t="shared" si="30"/>
        <v>0</v>
      </c>
      <c r="BQ71" s="632">
        <f>I71+K71+M71+O71+Q71+S71+U71+W71+Y71+AA71+AC71+AE71+AG71+AI71+AK71+AM71+AO71+AQ71+AS71+AU71+AW71+AY71+BO71+BA71+BC71+BE71+BG71+BI71+BK71+BM71</f>
        <v>3967246</v>
      </c>
      <c r="BX71" s="899"/>
      <c r="BY71" s="898"/>
    </row>
    <row r="72" spans="1:82" ht="12.75">
      <c r="A72" s="169"/>
      <c r="B72" s="170"/>
      <c r="C72" s="170"/>
      <c r="D72" s="170"/>
      <c r="E72" s="170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20"/>
      <c r="AQ72" s="19"/>
      <c r="AR72" s="20"/>
      <c r="AS72" s="19"/>
      <c r="AT72" s="20"/>
      <c r="AU72" s="19"/>
      <c r="AV72" s="20"/>
      <c r="AW72" s="19"/>
      <c r="AX72" s="20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20"/>
      <c r="BO72" s="19"/>
      <c r="BP72" s="20"/>
      <c r="BQ72" s="19"/>
      <c r="BR72" s="20"/>
      <c r="BS72" s="19"/>
      <c r="BT72" s="581"/>
      <c r="BU72" s="582"/>
      <c r="BV72" s="581"/>
      <c r="BW72" s="582"/>
      <c r="BX72" s="899"/>
      <c r="BY72" s="898"/>
      <c r="BZ72" s="45"/>
      <c r="CA72" s="12"/>
      <c r="CB72" s="12"/>
      <c r="CC72" s="12"/>
      <c r="CD72" s="12"/>
    </row>
    <row r="73" spans="1:82" ht="12.75">
      <c r="A73" s="17"/>
      <c r="B73" s="48"/>
      <c r="C73" s="48"/>
      <c r="D73" s="48"/>
      <c r="E73" s="48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24"/>
      <c r="BR73" s="17"/>
      <c r="BS73" s="17"/>
      <c r="BT73" s="17"/>
      <c r="BU73" s="17"/>
      <c r="BV73" s="17"/>
      <c r="BW73" s="17"/>
      <c r="BX73" s="17"/>
      <c r="BY73" s="17"/>
      <c r="BZ73" s="12"/>
      <c r="CA73" s="12"/>
      <c r="CB73" s="12"/>
      <c r="CC73" s="12"/>
      <c r="CD73" s="12"/>
    </row>
    <row r="74" spans="1:82" ht="12.75">
      <c r="A74" s="17"/>
      <c r="B74" s="913" t="s">
        <v>366</v>
      </c>
      <c r="C74" s="914"/>
      <c r="D74" s="914"/>
      <c r="E74" s="914"/>
      <c r="F74" s="914"/>
      <c r="G74" s="914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1"/>
      <c r="AQ74" s="21"/>
      <c r="AR74" s="21"/>
      <c r="AS74" s="21"/>
      <c r="AT74" s="21"/>
      <c r="AU74" s="17"/>
      <c r="AV74" s="21"/>
      <c r="AW74" s="21"/>
      <c r="AX74" s="21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21"/>
      <c r="BO74" s="21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2"/>
      <c r="CA74" s="12"/>
      <c r="CB74" s="12"/>
      <c r="CC74" s="12"/>
      <c r="CD74" s="12"/>
    </row>
    <row r="75" spans="1:82" ht="15.75" customHeight="1">
      <c r="A75" s="17"/>
      <c r="B75" s="909"/>
      <c r="C75" s="903"/>
      <c r="D75" s="903"/>
      <c r="E75" s="903"/>
      <c r="F75" s="903"/>
      <c r="G75" s="903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1"/>
      <c r="AQ75" s="21"/>
      <c r="AR75" s="21"/>
      <c r="AS75" s="21"/>
      <c r="AT75" s="21"/>
      <c r="AU75" s="17"/>
      <c r="AV75" s="21"/>
      <c r="AW75" s="21"/>
      <c r="AX75" s="21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21"/>
      <c r="BO75" s="21"/>
      <c r="BP75" s="17"/>
      <c r="BQ75" s="24"/>
      <c r="BR75" s="17"/>
      <c r="BS75" s="17"/>
      <c r="BT75" s="17"/>
      <c r="BU75" s="17"/>
      <c r="BV75" s="17"/>
      <c r="BW75" s="17"/>
      <c r="BX75" s="17"/>
      <c r="BY75" s="17"/>
      <c r="BZ75" s="12"/>
      <c r="CA75" s="12"/>
      <c r="CB75" s="12"/>
      <c r="CC75" s="12"/>
      <c r="CD75" s="12"/>
    </row>
    <row r="76" spans="1:82" ht="18.75" customHeight="1">
      <c r="A76" s="17"/>
      <c r="B76" s="909" t="s">
        <v>436</v>
      </c>
      <c r="C76" s="903"/>
      <c r="D76" s="903"/>
      <c r="E76" s="903"/>
      <c r="F76" s="903"/>
      <c r="G76" s="903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1"/>
      <c r="AQ76" s="21"/>
      <c r="AR76" s="21"/>
      <c r="AS76" s="21"/>
      <c r="AT76" s="21"/>
      <c r="AU76" s="17"/>
      <c r="AV76" s="21"/>
      <c r="AW76" s="21"/>
      <c r="AX76" s="21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21"/>
      <c r="BO76" s="21"/>
      <c r="BP76" s="17"/>
      <c r="BQ76" s="17"/>
      <c r="BR76" s="17"/>
      <c r="BS76" s="460"/>
      <c r="BT76" s="17"/>
      <c r="BU76" s="17"/>
      <c r="BV76" s="17"/>
      <c r="BW76" s="17"/>
      <c r="BX76" s="17"/>
      <c r="BY76" s="17"/>
      <c r="BZ76" s="12"/>
      <c r="CA76" s="12"/>
      <c r="CB76" s="12"/>
      <c r="CC76" s="12"/>
      <c r="CD76" s="12"/>
    </row>
    <row r="77" spans="1:82" ht="12.75">
      <c r="A77" s="17"/>
      <c r="B77" s="48"/>
      <c r="C77" s="48"/>
      <c r="D77" s="48"/>
      <c r="E77" s="48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1"/>
      <c r="AQ77" s="21"/>
      <c r="AR77" s="21"/>
      <c r="AS77" s="21"/>
      <c r="AT77" s="21"/>
      <c r="AU77" s="17"/>
      <c r="AV77" s="21"/>
      <c r="AW77" s="21"/>
      <c r="AX77" s="21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21"/>
      <c r="BO77" s="21"/>
      <c r="BP77" s="17"/>
      <c r="BQ77" s="17"/>
      <c r="BR77" s="17"/>
      <c r="BS77" s="17"/>
      <c r="BT77" s="17"/>
      <c r="BU77" s="17"/>
      <c r="BV77" s="17"/>
      <c r="BW77" s="17"/>
      <c r="BX77" s="17"/>
      <c r="BY77" s="24"/>
      <c r="BZ77" s="12"/>
      <c r="CA77" s="12"/>
      <c r="CB77" s="12"/>
      <c r="CC77" s="12"/>
      <c r="CD77" s="12"/>
    </row>
    <row r="78" spans="1:82" ht="15">
      <c r="A78" s="17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22"/>
      <c r="AQ78" s="22"/>
      <c r="AR78" s="22"/>
      <c r="AS78" s="22"/>
      <c r="AT78" s="22"/>
      <c r="AU78" s="18"/>
      <c r="AV78" s="22"/>
      <c r="AW78" s="22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22"/>
      <c r="BO78" s="22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2"/>
      <c r="CA78" s="12"/>
      <c r="CB78" s="12"/>
      <c r="CC78" s="12"/>
      <c r="CD78" s="12"/>
    </row>
    <row r="79" spans="1:82" ht="12.75">
      <c r="A79" s="17"/>
      <c r="B79" s="80"/>
      <c r="C79" s="80"/>
      <c r="D79" s="80"/>
      <c r="E79" s="80"/>
      <c r="F79" s="79"/>
      <c r="G79" s="81"/>
      <c r="H79" s="79"/>
      <c r="I79" s="81"/>
      <c r="J79" s="79"/>
      <c r="K79" s="81"/>
      <c r="L79" s="79"/>
      <c r="M79" s="81"/>
      <c r="N79" s="79"/>
      <c r="O79" s="81"/>
      <c r="P79" s="79"/>
      <c r="Q79" s="81"/>
      <c r="R79" s="79"/>
      <c r="S79" s="81"/>
      <c r="T79" s="79"/>
      <c r="U79" s="81"/>
      <c r="V79" s="79"/>
      <c r="W79" s="81"/>
      <c r="X79" s="79"/>
      <c r="Y79" s="81"/>
      <c r="Z79" s="79"/>
      <c r="AA79" s="81"/>
      <c r="AB79" s="79"/>
      <c r="AC79" s="81"/>
      <c r="AD79" s="79"/>
      <c r="AE79" s="81"/>
      <c r="AF79" s="79"/>
      <c r="AG79" s="81"/>
      <c r="AH79" s="79"/>
      <c r="AI79" s="81"/>
      <c r="AJ79" s="79"/>
      <c r="AK79" s="81"/>
      <c r="AL79" s="79"/>
      <c r="AM79" s="81"/>
      <c r="AN79" s="79"/>
      <c r="AO79" s="81"/>
      <c r="AP79" s="21"/>
      <c r="AQ79" s="21"/>
      <c r="AR79" s="21"/>
      <c r="AS79" s="21"/>
      <c r="AT79" s="21"/>
      <c r="AU79" s="17"/>
      <c r="AV79" s="21"/>
      <c r="AW79" s="21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21"/>
      <c r="BO79" s="21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2"/>
      <c r="CA79" s="12"/>
      <c r="CB79" s="12"/>
      <c r="CC79" s="12"/>
      <c r="CD79" s="12"/>
    </row>
    <row r="80" spans="1:82" ht="12.75">
      <c r="A80" s="17"/>
      <c r="B80" s="80"/>
      <c r="C80" s="80"/>
      <c r="D80" s="80"/>
      <c r="E80" s="80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21"/>
      <c r="AQ80" s="21"/>
      <c r="AR80" s="21"/>
      <c r="AS80" s="21"/>
      <c r="AT80" s="21"/>
      <c r="AU80" s="17"/>
      <c r="AV80" s="21"/>
      <c r="AW80" s="21"/>
      <c r="AX80" s="21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21"/>
      <c r="BO80" s="21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2"/>
      <c r="CA80" s="12"/>
      <c r="CB80" s="12"/>
      <c r="CC80" s="12"/>
      <c r="CD80" s="12"/>
    </row>
    <row r="81" spans="1:82" ht="12.75">
      <c r="A81" s="17"/>
      <c r="B81" s="80"/>
      <c r="C81" s="80"/>
      <c r="D81" s="80"/>
      <c r="E81" s="80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21"/>
      <c r="AQ81" s="21"/>
      <c r="AR81" s="21"/>
      <c r="AS81" s="21"/>
      <c r="AT81" s="21"/>
      <c r="AU81" s="17"/>
      <c r="AV81" s="21"/>
      <c r="AW81" s="21"/>
      <c r="AX81" s="21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21"/>
      <c r="BO81" s="21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2"/>
      <c r="CA81" s="12"/>
      <c r="CB81" s="12"/>
      <c r="CC81" s="12"/>
      <c r="CD81" s="12"/>
    </row>
    <row r="82" spans="1:82" ht="12.75">
      <c r="A82" s="17"/>
      <c r="B82" s="48"/>
      <c r="C82" s="48"/>
      <c r="D82" s="48"/>
      <c r="E82" s="48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21"/>
      <c r="AQ82" s="21"/>
      <c r="AR82" s="21"/>
      <c r="AS82" s="21"/>
      <c r="AT82" s="21"/>
      <c r="AU82" s="17"/>
      <c r="AV82" s="21"/>
      <c r="AW82" s="21"/>
      <c r="AX82" s="21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21"/>
      <c r="BO82" s="21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2"/>
      <c r="CA82" s="12"/>
      <c r="CB82" s="12"/>
      <c r="CC82" s="12"/>
      <c r="CD82" s="12"/>
    </row>
    <row r="83" spans="1:82" ht="12.75">
      <c r="A83" s="17"/>
      <c r="B83" s="81"/>
      <c r="C83" s="79"/>
      <c r="D83" s="79"/>
      <c r="E83" s="79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21"/>
      <c r="AQ83" s="21"/>
      <c r="AR83" s="21"/>
      <c r="AS83" s="21"/>
      <c r="AT83" s="21"/>
      <c r="AU83" s="17"/>
      <c r="AV83" s="21"/>
      <c r="AW83" s="21"/>
      <c r="AX83" s="21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21"/>
      <c r="BO83" s="21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2"/>
      <c r="CA83" s="12"/>
      <c r="CB83" s="12"/>
      <c r="CC83" s="12"/>
      <c r="CD83" s="12"/>
    </row>
    <row r="84" spans="1:8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21"/>
      <c r="AQ84" s="21"/>
      <c r="AR84" s="21"/>
      <c r="AS84" s="21"/>
      <c r="AT84" s="21"/>
      <c r="AU84" s="17"/>
      <c r="AV84" s="21"/>
      <c r="AW84" s="21"/>
      <c r="AX84" s="21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21"/>
      <c r="BO84" s="21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2"/>
      <c r="CA84" s="12"/>
      <c r="CB84" s="12"/>
      <c r="CC84" s="12"/>
      <c r="CD84" s="12"/>
    </row>
    <row r="85" spans="1:82" ht="14.25">
      <c r="A85" s="17"/>
      <c r="B85" s="48"/>
      <c r="C85" s="48"/>
      <c r="D85" s="48"/>
      <c r="E85" s="48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21"/>
      <c r="AQ85" s="21"/>
      <c r="AR85" s="21"/>
      <c r="AS85" s="21"/>
      <c r="AT85" s="21"/>
      <c r="AU85" s="17"/>
      <c r="AV85" s="21"/>
      <c r="AW85" s="21"/>
      <c r="AX85" s="21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629"/>
      <c r="BO85" s="21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2"/>
      <c r="CA85" s="12"/>
      <c r="CB85" s="12"/>
      <c r="CC85" s="12"/>
      <c r="CD85" s="12"/>
    </row>
    <row r="86" spans="1:82" ht="15">
      <c r="A86" s="17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21"/>
      <c r="AQ86" s="21"/>
      <c r="AR86" s="21"/>
      <c r="AS86" s="21"/>
      <c r="AT86" s="21"/>
      <c r="AU86" s="17"/>
      <c r="AV86" s="21"/>
      <c r="AW86" s="21"/>
      <c r="AX86" s="21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21"/>
      <c r="BO86" s="21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2"/>
      <c r="CA86" s="12"/>
      <c r="CB86" s="12"/>
      <c r="CC86" s="12"/>
      <c r="CD86" s="12"/>
    </row>
    <row r="87" spans="1:82" ht="12.75">
      <c r="A87" s="17"/>
      <c r="B87" s="80"/>
      <c r="C87" s="80"/>
      <c r="D87" s="80"/>
      <c r="E87" s="80"/>
      <c r="F87" s="79"/>
      <c r="G87" s="81"/>
      <c r="H87" s="79"/>
      <c r="I87" s="81"/>
      <c r="J87" s="79"/>
      <c r="K87" s="81"/>
      <c r="L87" s="79"/>
      <c r="M87" s="81"/>
      <c r="N87" s="79"/>
      <c r="O87" s="81"/>
      <c r="P87" s="79"/>
      <c r="Q87" s="81"/>
      <c r="R87" s="79"/>
      <c r="S87" s="81"/>
      <c r="T87" s="79"/>
      <c r="U87" s="81"/>
      <c r="V87" s="79"/>
      <c r="W87" s="81"/>
      <c r="X87" s="79"/>
      <c r="Y87" s="81"/>
      <c r="Z87" s="79"/>
      <c r="AA87" s="81"/>
      <c r="AB87" s="79"/>
      <c r="AC87" s="81"/>
      <c r="AD87" s="79"/>
      <c r="AE87" s="81"/>
      <c r="AF87" s="79"/>
      <c r="AG87" s="81"/>
      <c r="AH87" s="79"/>
      <c r="AI87" s="81"/>
      <c r="AJ87" s="79"/>
      <c r="AK87" s="81"/>
      <c r="AL87" s="79"/>
      <c r="AM87" s="81"/>
      <c r="AN87" s="79"/>
      <c r="AO87" s="81"/>
      <c r="AP87" s="21"/>
      <c r="AQ87" s="21"/>
      <c r="AR87" s="21"/>
      <c r="AS87" s="21"/>
      <c r="AT87" s="21"/>
      <c r="AU87" s="17"/>
      <c r="AV87" s="21"/>
      <c r="AW87" s="21"/>
      <c r="AX87" s="21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21"/>
      <c r="BO87" s="21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2"/>
      <c r="CA87" s="12"/>
      <c r="CB87" s="12"/>
      <c r="CC87" s="12"/>
      <c r="CD87" s="12"/>
    </row>
    <row r="88" spans="1:82" ht="12.75">
      <c r="A88" s="17"/>
      <c r="B88" s="80"/>
      <c r="C88" s="80"/>
      <c r="D88" s="80"/>
      <c r="E88" s="80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21"/>
      <c r="AQ88" s="21"/>
      <c r="AR88" s="21"/>
      <c r="AS88" s="21"/>
      <c r="AT88" s="21"/>
      <c r="AU88" s="17"/>
      <c r="AV88" s="21"/>
      <c r="AW88" s="21"/>
      <c r="AX88" s="21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21"/>
      <c r="BO88" s="21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2"/>
      <c r="CA88" s="12"/>
      <c r="CB88" s="12"/>
      <c r="CC88" s="12"/>
      <c r="CD88" s="12"/>
    </row>
    <row r="89" spans="1:82" ht="12.75">
      <c r="A89" s="17"/>
      <c r="B89" s="80"/>
      <c r="C89" s="80"/>
      <c r="D89" s="80"/>
      <c r="E89" s="80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21"/>
      <c r="AQ89" s="21"/>
      <c r="AR89" s="21"/>
      <c r="AS89" s="21"/>
      <c r="AT89" s="21"/>
      <c r="AU89" s="17"/>
      <c r="AV89" s="21"/>
      <c r="AW89" s="21"/>
      <c r="AX89" s="21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21"/>
      <c r="BO89" s="21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2"/>
      <c r="CA89" s="12"/>
      <c r="CB89" s="12"/>
      <c r="CC89" s="12"/>
      <c r="CD89" s="12"/>
    </row>
    <row r="90" spans="1:82" ht="12.75">
      <c r="A90" s="17"/>
      <c r="B90" s="48"/>
      <c r="C90" s="48"/>
      <c r="D90" s="48"/>
      <c r="E90" s="48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21"/>
      <c r="AQ90" s="21"/>
      <c r="AR90" s="21"/>
      <c r="AS90" s="21"/>
      <c r="AT90" s="21"/>
      <c r="AU90" s="17"/>
      <c r="AV90" s="21"/>
      <c r="AW90" s="21"/>
      <c r="AX90" s="21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21"/>
      <c r="BO90" s="21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2"/>
      <c r="CA90" s="12"/>
      <c r="CB90" s="12"/>
      <c r="CC90" s="12"/>
      <c r="CD90" s="12"/>
    </row>
    <row r="91" spans="1:82" ht="16.5" customHeight="1">
      <c r="A91" s="17"/>
      <c r="B91" s="81"/>
      <c r="C91" s="79"/>
      <c r="D91" s="79"/>
      <c r="E91" s="79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21"/>
      <c r="AQ91" s="21"/>
      <c r="AR91" s="21"/>
      <c r="AS91" s="21"/>
      <c r="AT91" s="21"/>
      <c r="AU91" s="17"/>
      <c r="AV91" s="21"/>
      <c r="AW91" s="21"/>
      <c r="AX91" s="21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21"/>
      <c r="BO91" s="21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2"/>
      <c r="CA91" s="12"/>
      <c r="CB91" s="12"/>
      <c r="CC91" s="12"/>
      <c r="CD91" s="12"/>
    </row>
    <row r="92" spans="1:82" ht="17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21"/>
      <c r="AQ92" s="21"/>
      <c r="AR92" s="21"/>
      <c r="AS92" s="21"/>
      <c r="AT92" s="21"/>
      <c r="AU92" s="17"/>
      <c r="AV92" s="21"/>
      <c r="AW92" s="21"/>
      <c r="AX92" s="21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21"/>
      <c r="BO92" s="21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2"/>
      <c r="CA92" s="12"/>
      <c r="CB92" s="12"/>
      <c r="CC92" s="12"/>
      <c r="CD92" s="12"/>
    </row>
    <row r="93" spans="1:82" ht="12.75">
      <c r="A93" s="17"/>
      <c r="B93" s="48"/>
      <c r="C93" s="48"/>
      <c r="D93" s="48"/>
      <c r="E93" s="48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21"/>
      <c r="AQ93" s="21"/>
      <c r="AR93" s="21"/>
      <c r="AS93" s="21"/>
      <c r="AT93" s="21"/>
      <c r="AU93" s="17"/>
      <c r="AV93" s="21"/>
      <c r="AW93" s="21"/>
      <c r="AX93" s="21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21"/>
      <c r="BO93" s="21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2"/>
      <c r="CA93" s="12"/>
      <c r="CB93" s="12"/>
      <c r="CC93" s="12"/>
      <c r="CD93" s="12"/>
    </row>
    <row r="94" spans="1:8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21"/>
      <c r="AQ94" s="21"/>
      <c r="AR94" s="21"/>
      <c r="AS94" s="21"/>
      <c r="AT94" s="21"/>
      <c r="AU94" s="17"/>
      <c r="AV94" s="21"/>
      <c r="AW94" s="21"/>
      <c r="AX94" s="21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21"/>
      <c r="BO94" s="21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2"/>
      <c r="CA94" s="12"/>
      <c r="CB94" s="12"/>
      <c r="CC94" s="12"/>
      <c r="CD94" s="12"/>
    </row>
    <row r="95" spans="1:82" ht="12.75">
      <c r="A95" s="17"/>
      <c r="B95" s="903"/>
      <c r="C95" s="903"/>
      <c r="D95" s="903"/>
      <c r="E95" s="903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21"/>
      <c r="AQ95" s="21"/>
      <c r="AR95" s="21"/>
      <c r="AS95" s="21"/>
      <c r="AT95" s="21"/>
      <c r="AU95" s="17"/>
      <c r="AV95" s="21"/>
      <c r="AW95" s="21"/>
      <c r="AX95" s="21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21"/>
      <c r="BO95" s="21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2"/>
      <c r="CA95" s="12"/>
      <c r="CB95" s="12"/>
      <c r="CC95" s="12"/>
      <c r="CD95" s="12"/>
    </row>
    <row r="96" spans="1:82" ht="12.75">
      <c r="A96" s="17"/>
      <c r="B96" s="909"/>
      <c r="C96" s="903"/>
      <c r="D96" s="903"/>
      <c r="E96" s="903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21"/>
      <c r="AQ96" s="21"/>
      <c r="AR96" s="21"/>
      <c r="AS96" s="21"/>
      <c r="AT96" s="21"/>
      <c r="AU96" s="17"/>
      <c r="AV96" s="21"/>
      <c r="AW96" s="21"/>
      <c r="AX96" s="21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21"/>
      <c r="BO96" s="21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2"/>
      <c r="CA96" s="12"/>
      <c r="CB96" s="12"/>
      <c r="CC96" s="12"/>
      <c r="CD96" s="12"/>
    </row>
    <row r="97" spans="1:82" ht="12.75">
      <c r="A97" s="17"/>
      <c r="B97" s="921"/>
      <c r="C97" s="921"/>
      <c r="D97" s="921"/>
      <c r="E97" s="921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21"/>
      <c r="AQ97" s="21"/>
      <c r="AR97" s="21"/>
      <c r="AS97" s="21"/>
      <c r="AT97" s="21"/>
      <c r="AU97" s="17"/>
      <c r="AV97" s="21"/>
      <c r="AW97" s="21"/>
      <c r="AX97" s="21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21"/>
      <c r="BO97" s="21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2"/>
      <c r="CA97" s="12"/>
      <c r="CB97" s="12"/>
      <c r="CC97" s="12"/>
      <c r="CD97" s="12"/>
    </row>
    <row r="98" spans="1:82" ht="12.75">
      <c r="A98" s="17"/>
      <c r="B98" s="909"/>
      <c r="C98" s="903"/>
      <c r="D98" s="903"/>
      <c r="E98" s="903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21"/>
      <c r="AQ98" s="21"/>
      <c r="AR98" s="21"/>
      <c r="AS98" s="21"/>
      <c r="AT98" s="21"/>
      <c r="AU98" s="17"/>
      <c r="AV98" s="21"/>
      <c r="AW98" s="21"/>
      <c r="AX98" s="21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21"/>
      <c r="BO98" s="21"/>
      <c r="BP98" s="17"/>
      <c r="BQ98" s="17"/>
      <c r="BR98" s="17"/>
      <c r="BS98" s="17"/>
      <c r="BT98" s="17"/>
      <c r="BU98" s="17"/>
      <c r="BV98" s="17"/>
      <c r="BW98" s="17"/>
      <c r="BX98" s="17"/>
      <c r="BY98" s="24"/>
      <c r="BZ98" s="12"/>
      <c r="CA98" s="12"/>
      <c r="CB98" s="12"/>
      <c r="CC98" s="12"/>
      <c r="CD98" s="12"/>
    </row>
    <row r="99" spans="1:8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21"/>
      <c r="AQ99" s="21"/>
      <c r="AR99" s="21"/>
      <c r="AS99" s="21"/>
      <c r="AT99" s="21"/>
      <c r="AU99" s="17"/>
      <c r="AV99" s="21"/>
      <c r="AW99" s="21"/>
      <c r="AX99" s="21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21"/>
      <c r="BO99" s="21"/>
      <c r="BP99" s="17"/>
      <c r="BQ99" s="17"/>
      <c r="BR99" s="17"/>
      <c r="BS99" s="17"/>
      <c r="BT99" s="17"/>
      <c r="BU99" s="17"/>
      <c r="BV99" s="17"/>
      <c r="BW99" s="17"/>
      <c r="BX99" s="17"/>
      <c r="BY99" s="24"/>
      <c r="BZ99" s="12"/>
      <c r="CA99" s="12"/>
      <c r="CB99" s="12"/>
      <c r="CC99" s="12"/>
      <c r="CD99" s="12"/>
    </row>
    <row r="100" spans="1:82" ht="12.75">
      <c r="A100" s="17"/>
      <c r="B100" s="903"/>
      <c r="C100" s="903"/>
      <c r="D100" s="903"/>
      <c r="E100" s="903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21"/>
      <c r="AQ100" s="21"/>
      <c r="AR100" s="21"/>
      <c r="AS100" s="21"/>
      <c r="AT100" s="21"/>
      <c r="AU100" s="17"/>
      <c r="AV100" s="21"/>
      <c r="AW100" s="21"/>
      <c r="AX100" s="21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21"/>
      <c r="BO100" s="21"/>
      <c r="BP100" s="17"/>
      <c r="BQ100" s="17"/>
      <c r="BR100" s="17"/>
      <c r="BS100" s="17"/>
      <c r="BT100" s="17"/>
      <c r="BU100" s="17"/>
      <c r="BV100" s="17"/>
      <c r="BW100" s="17"/>
      <c r="BX100" s="17"/>
      <c r="BY100" s="24"/>
      <c r="BZ100" s="12"/>
      <c r="CA100" s="12"/>
      <c r="CB100" s="12"/>
      <c r="CC100" s="12"/>
      <c r="CD100" s="12"/>
    </row>
    <row r="101" spans="1:82" ht="12.75">
      <c r="A101" s="17"/>
      <c r="B101" s="903"/>
      <c r="C101" s="903"/>
      <c r="D101" s="903"/>
      <c r="E101" s="903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21"/>
      <c r="AQ101" s="21"/>
      <c r="AR101" s="21"/>
      <c r="AS101" s="21"/>
      <c r="AT101" s="21"/>
      <c r="AU101" s="17"/>
      <c r="AV101" s="21"/>
      <c r="AW101" s="21"/>
      <c r="AX101" s="21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21"/>
      <c r="BO101" s="21"/>
      <c r="BP101" s="17"/>
      <c r="BQ101" s="17"/>
      <c r="BR101" s="17"/>
      <c r="BS101" s="17"/>
      <c r="BT101" s="17"/>
      <c r="BU101" s="17"/>
      <c r="BV101" s="17"/>
      <c r="BW101" s="17"/>
      <c r="BX101" s="17"/>
      <c r="BY101" s="24"/>
      <c r="BZ101" s="12"/>
      <c r="CA101" s="12"/>
      <c r="CB101" s="12"/>
      <c r="CC101" s="12"/>
      <c r="CD101" s="12"/>
    </row>
    <row r="102" spans="1:82" ht="12.75">
      <c r="A102" s="17"/>
      <c r="B102" s="903"/>
      <c r="C102" s="903"/>
      <c r="D102" s="903"/>
      <c r="E102" s="903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21"/>
      <c r="AQ102" s="21"/>
      <c r="AR102" s="21"/>
      <c r="AS102" s="21"/>
      <c r="AT102" s="21"/>
      <c r="AU102" s="17"/>
      <c r="AV102" s="21"/>
      <c r="AW102" s="21"/>
      <c r="AX102" s="21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21"/>
      <c r="BO102" s="21"/>
      <c r="BP102" s="17"/>
      <c r="BQ102" s="17"/>
      <c r="BR102" s="17"/>
      <c r="BS102" s="17"/>
      <c r="BT102" s="17"/>
      <c r="BU102" s="17"/>
      <c r="BV102" s="17"/>
      <c r="BW102" s="17"/>
      <c r="BX102" s="17"/>
      <c r="BY102" s="24"/>
      <c r="BZ102" s="12"/>
      <c r="CA102" s="12"/>
      <c r="CB102" s="12"/>
      <c r="CC102" s="12"/>
      <c r="CD102" s="12"/>
    </row>
    <row r="103" spans="1:82" ht="12.75">
      <c r="A103" s="17"/>
      <c r="B103" s="903"/>
      <c r="C103" s="903"/>
      <c r="D103" s="903"/>
      <c r="E103" s="903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1"/>
      <c r="AQ103" s="21"/>
      <c r="AR103" s="21"/>
      <c r="AS103" s="21"/>
      <c r="AT103" s="21"/>
      <c r="AU103" s="17"/>
      <c r="AV103" s="21"/>
      <c r="AW103" s="21"/>
      <c r="AX103" s="21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21"/>
      <c r="BO103" s="21"/>
      <c r="BP103" s="17"/>
      <c r="BQ103" s="17"/>
      <c r="BR103" s="17"/>
      <c r="BS103" s="17"/>
      <c r="BT103" s="17"/>
      <c r="BU103" s="17"/>
      <c r="BV103" s="17"/>
      <c r="BW103" s="17"/>
      <c r="BX103" s="17"/>
      <c r="BY103" s="24"/>
      <c r="BZ103" s="12"/>
      <c r="CA103" s="12"/>
      <c r="CB103" s="12"/>
      <c r="CC103" s="12"/>
      <c r="CD103" s="12"/>
    </row>
    <row r="104" spans="1:82" ht="12.75">
      <c r="A104" s="17"/>
      <c r="B104" s="903"/>
      <c r="C104" s="903"/>
      <c r="D104" s="903"/>
      <c r="E104" s="903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21"/>
      <c r="AQ104" s="21"/>
      <c r="AR104" s="21"/>
      <c r="AS104" s="21"/>
      <c r="AT104" s="21"/>
      <c r="AU104" s="17"/>
      <c r="AV104" s="21"/>
      <c r="AW104" s="21"/>
      <c r="AX104" s="21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21"/>
      <c r="BO104" s="21"/>
      <c r="BP104" s="17"/>
      <c r="BQ104" s="17"/>
      <c r="BR104" s="17"/>
      <c r="BS104" s="17"/>
      <c r="BT104" s="17"/>
      <c r="BU104" s="17"/>
      <c r="BV104" s="17"/>
      <c r="BW104" s="17"/>
      <c r="BX104" s="17"/>
      <c r="BY104" s="24"/>
      <c r="BZ104" s="12"/>
      <c r="CA104" s="12"/>
      <c r="CB104" s="12"/>
      <c r="CC104" s="12"/>
      <c r="CD104" s="12"/>
    </row>
    <row r="105" spans="1:8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21"/>
      <c r="AQ105" s="21"/>
      <c r="AR105" s="21"/>
      <c r="AS105" s="21"/>
      <c r="AT105" s="21"/>
      <c r="AU105" s="17"/>
      <c r="AV105" s="21"/>
      <c r="AW105" s="21"/>
      <c r="AX105" s="21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21"/>
      <c r="BO105" s="21"/>
      <c r="BP105" s="17"/>
      <c r="BQ105" s="17"/>
      <c r="BR105" s="17"/>
      <c r="BS105" s="17"/>
      <c r="BT105" s="17"/>
      <c r="BU105" s="17"/>
      <c r="BV105" s="17"/>
      <c r="BW105" s="17"/>
      <c r="BX105" s="17"/>
      <c r="BY105" s="24"/>
      <c r="BZ105" s="12"/>
      <c r="CA105" s="12"/>
      <c r="CB105" s="12"/>
      <c r="CC105" s="12"/>
      <c r="CD105" s="12"/>
    </row>
    <row r="106" spans="1:8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21"/>
      <c r="AQ106" s="21"/>
      <c r="AR106" s="21"/>
      <c r="AS106" s="21"/>
      <c r="AT106" s="21"/>
      <c r="AU106" s="17"/>
      <c r="AV106" s="21"/>
      <c r="AW106" s="21"/>
      <c r="AX106" s="21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21"/>
      <c r="BO106" s="21"/>
      <c r="BP106" s="17"/>
      <c r="BQ106" s="17"/>
      <c r="BR106" s="17"/>
      <c r="BS106" s="17"/>
      <c r="BT106" s="17"/>
      <c r="BU106" s="17"/>
      <c r="BV106" s="17"/>
      <c r="BW106" s="17"/>
      <c r="BX106" s="17"/>
      <c r="BY106" s="24"/>
      <c r="BZ106" s="12"/>
      <c r="CA106" s="12"/>
      <c r="CB106" s="12"/>
      <c r="CC106" s="12"/>
      <c r="CD106" s="12"/>
    </row>
    <row r="107" spans="1:82" ht="12.75">
      <c r="A107" s="17"/>
      <c r="B107" s="17"/>
      <c r="C107" s="17"/>
      <c r="D107" s="17"/>
      <c r="E107" s="17"/>
      <c r="F107" s="17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7"/>
      <c r="W107" s="17"/>
      <c r="X107" s="17"/>
      <c r="Y107" s="17"/>
      <c r="Z107" s="17"/>
      <c r="AA107" s="21"/>
      <c r="AB107" s="21"/>
      <c r="AC107" s="21"/>
      <c r="AD107" s="17"/>
      <c r="AE107" s="21"/>
      <c r="AF107" s="21"/>
      <c r="AG107" s="21"/>
      <c r="AH107" s="21"/>
      <c r="AI107" s="22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17"/>
      <c r="AV107" s="21"/>
      <c r="AW107" s="21"/>
      <c r="AX107" s="21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21"/>
      <c r="BO107" s="21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2"/>
      <c r="CA107" s="12"/>
      <c r="CB107" s="12"/>
      <c r="CC107" s="12"/>
      <c r="CD107" s="12"/>
    </row>
    <row r="108" spans="1:82" ht="12.75">
      <c r="A108" s="17"/>
      <c r="B108" s="914"/>
      <c r="C108" s="913"/>
      <c r="D108" s="913"/>
      <c r="E108" s="913"/>
      <c r="F108" s="17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7"/>
      <c r="W108" s="17"/>
      <c r="X108" s="17"/>
      <c r="Y108" s="17"/>
      <c r="Z108" s="17"/>
      <c r="AA108" s="21"/>
      <c r="AB108" s="21"/>
      <c r="AC108" s="21"/>
      <c r="AD108" s="17"/>
      <c r="AE108" s="21"/>
      <c r="AF108" s="21"/>
      <c r="AG108" s="21"/>
      <c r="AH108" s="21"/>
      <c r="AI108" s="22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17"/>
      <c r="AV108" s="21"/>
      <c r="AW108" s="21"/>
      <c r="AX108" s="21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21"/>
      <c r="BO108" s="21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2"/>
      <c r="CA108" s="12"/>
      <c r="CB108" s="12"/>
      <c r="CC108" s="12"/>
      <c r="CD108" s="12"/>
    </row>
    <row r="109" spans="1:82" ht="12.75">
      <c r="A109" s="17"/>
      <c r="B109" s="913"/>
      <c r="C109" s="913"/>
      <c r="D109" s="913"/>
      <c r="E109" s="913"/>
      <c r="F109" s="17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7"/>
      <c r="W109" s="17"/>
      <c r="X109" s="17"/>
      <c r="Y109" s="17"/>
      <c r="Z109" s="17"/>
      <c r="AA109" s="21"/>
      <c r="AB109" s="21"/>
      <c r="AC109" s="21"/>
      <c r="AD109" s="17"/>
      <c r="AE109" s="21"/>
      <c r="AF109" s="21"/>
      <c r="AG109" s="21"/>
      <c r="AH109" s="21"/>
      <c r="AI109" s="22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17"/>
      <c r="AV109" s="21"/>
      <c r="AW109" s="21"/>
      <c r="AX109" s="21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21"/>
      <c r="BO109" s="21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2"/>
      <c r="CA109" s="12"/>
      <c r="CB109" s="12"/>
      <c r="CC109" s="12"/>
      <c r="CD109" s="12"/>
    </row>
    <row r="110" spans="1:82" ht="12.75">
      <c r="A110" s="17"/>
      <c r="B110" s="913"/>
      <c r="C110" s="913"/>
      <c r="D110" s="913"/>
      <c r="E110" s="913"/>
      <c r="F110" s="17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7"/>
      <c r="W110" s="17"/>
      <c r="X110" s="17"/>
      <c r="Y110" s="17"/>
      <c r="Z110" s="17"/>
      <c r="AA110" s="21"/>
      <c r="AB110" s="21"/>
      <c r="AC110" s="21"/>
      <c r="AD110" s="21"/>
      <c r="AE110" s="21"/>
      <c r="AF110" s="17"/>
      <c r="AG110" s="21"/>
      <c r="AH110" s="17"/>
      <c r="AI110" s="22"/>
      <c r="AJ110" s="17"/>
      <c r="AK110" s="21"/>
      <c r="AL110" s="21"/>
      <c r="AM110" s="21"/>
      <c r="AN110" s="21"/>
      <c r="AO110" s="21"/>
      <c r="AP110" s="17"/>
      <c r="AQ110" s="21"/>
      <c r="AR110" s="21"/>
      <c r="AS110" s="21"/>
      <c r="AT110" s="21"/>
      <c r="AU110" s="17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2"/>
      <c r="CA110" s="12"/>
      <c r="CB110" s="12"/>
      <c r="CC110" s="12"/>
      <c r="CD110" s="12"/>
    </row>
    <row r="111" spans="1:82" ht="12.75">
      <c r="A111" s="17"/>
      <c r="B111" s="17"/>
      <c r="C111" s="17"/>
      <c r="D111" s="17"/>
      <c r="E111" s="17"/>
      <c r="F111" s="17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7"/>
      <c r="W111" s="17"/>
      <c r="X111" s="17"/>
      <c r="Y111" s="17"/>
      <c r="Z111" s="17"/>
      <c r="AA111" s="21"/>
      <c r="AB111" s="21"/>
      <c r="AC111" s="21"/>
      <c r="AD111" s="17"/>
      <c r="AE111" s="21"/>
      <c r="AF111" s="21"/>
      <c r="AG111" s="21"/>
      <c r="AH111" s="21"/>
      <c r="AI111" s="22"/>
      <c r="AJ111" s="17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17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17"/>
      <c r="BQ111" s="17"/>
      <c r="BR111" s="17"/>
      <c r="BS111" s="17"/>
      <c r="BT111" s="17"/>
      <c r="BU111" s="17"/>
      <c r="BV111" s="17"/>
      <c r="BW111" s="17"/>
      <c r="BX111" s="17"/>
      <c r="BY111" s="24"/>
      <c r="BZ111" s="12"/>
      <c r="CA111" s="12"/>
      <c r="CB111" s="12"/>
      <c r="CC111" s="12"/>
      <c r="CD111" s="12"/>
    </row>
    <row r="112" spans="1:82" ht="12.75">
      <c r="A112" s="17"/>
      <c r="B112" s="909"/>
      <c r="C112" s="903"/>
      <c r="D112" s="903"/>
      <c r="E112" s="903"/>
      <c r="F112" s="17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7"/>
      <c r="W112" s="17"/>
      <c r="X112" s="17"/>
      <c r="Y112" s="17"/>
      <c r="Z112" s="17"/>
      <c r="AA112" s="21"/>
      <c r="AB112" s="21"/>
      <c r="AC112" s="21"/>
      <c r="AD112" s="21"/>
      <c r="AE112" s="21"/>
      <c r="AF112" s="21"/>
      <c r="AG112" s="21"/>
      <c r="AH112" s="21"/>
      <c r="AI112" s="22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17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2"/>
      <c r="CA112" s="12"/>
      <c r="CB112" s="12"/>
      <c r="CC112" s="12"/>
      <c r="CD112" s="12"/>
    </row>
    <row r="113" spans="1:82" ht="12.75">
      <c r="A113" s="17"/>
      <c r="B113" s="903"/>
      <c r="C113" s="903"/>
      <c r="D113" s="903"/>
      <c r="E113" s="903"/>
      <c r="F113" s="17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7"/>
      <c r="W113" s="17"/>
      <c r="X113" s="17"/>
      <c r="Y113" s="17"/>
      <c r="Z113" s="17"/>
      <c r="AA113" s="21"/>
      <c r="AB113" s="21"/>
      <c r="AC113" s="21"/>
      <c r="AD113" s="21"/>
      <c r="AE113" s="21"/>
      <c r="AF113" s="21"/>
      <c r="AG113" s="21"/>
      <c r="AH113" s="21"/>
      <c r="AI113" s="22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17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2"/>
      <c r="CA113" s="12"/>
      <c r="CB113" s="12"/>
      <c r="CC113" s="12"/>
      <c r="CD113" s="12"/>
    </row>
    <row r="114" spans="1:82" ht="12.75">
      <c r="A114" s="17"/>
      <c r="B114" s="17"/>
      <c r="C114" s="17"/>
      <c r="D114" s="17"/>
      <c r="E114" s="17"/>
      <c r="F114" s="17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7"/>
      <c r="W114" s="17"/>
      <c r="X114" s="17"/>
      <c r="Y114" s="17"/>
      <c r="Z114" s="17"/>
      <c r="AA114" s="21"/>
      <c r="AB114" s="21"/>
      <c r="AC114" s="21"/>
      <c r="AD114" s="21"/>
      <c r="AE114" s="21"/>
      <c r="AF114" s="21"/>
      <c r="AG114" s="21"/>
      <c r="AH114" s="21"/>
      <c r="AI114" s="22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17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2"/>
      <c r="CA114" s="12"/>
      <c r="CB114" s="12"/>
      <c r="CC114" s="12"/>
      <c r="CD114" s="12"/>
    </row>
    <row r="115" spans="1:82" ht="12.75">
      <c r="A115" s="17"/>
      <c r="B115" s="17"/>
      <c r="C115" s="17"/>
      <c r="D115" s="17"/>
      <c r="E115" s="17"/>
      <c r="F115" s="17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7"/>
      <c r="W115" s="17"/>
      <c r="X115" s="17"/>
      <c r="Y115" s="17"/>
      <c r="Z115" s="17"/>
      <c r="AA115" s="21"/>
      <c r="AB115" s="21"/>
      <c r="AC115" s="21"/>
      <c r="AD115" s="21"/>
      <c r="AE115" s="21"/>
      <c r="AF115" s="21"/>
      <c r="AG115" s="21"/>
      <c r="AH115" s="21"/>
      <c r="AI115" s="22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17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2"/>
      <c r="CA115" s="12"/>
      <c r="CB115" s="12"/>
      <c r="CC115" s="12"/>
      <c r="CD115" s="12"/>
    </row>
    <row r="116" spans="1:82" ht="12.75">
      <c r="A116" s="17"/>
      <c r="B116" s="903"/>
      <c r="C116" s="903"/>
      <c r="D116" s="903"/>
      <c r="E116" s="903"/>
      <c r="F116" s="17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7"/>
      <c r="W116" s="17"/>
      <c r="X116" s="17"/>
      <c r="Y116" s="17"/>
      <c r="Z116" s="17"/>
      <c r="AA116" s="21"/>
      <c r="AB116" s="21"/>
      <c r="AC116" s="21"/>
      <c r="AD116" s="21"/>
      <c r="AE116" s="21"/>
      <c r="AF116" s="21"/>
      <c r="AG116" s="21"/>
      <c r="AH116" s="21"/>
      <c r="AI116" s="22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17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2"/>
      <c r="CA116" s="12"/>
      <c r="CB116" s="12"/>
      <c r="CC116" s="12"/>
      <c r="CD116" s="12"/>
    </row>
    <row r="117" spans="1:82" ht="12.75">
      <c r="A117" s="17"/>
      <c r="B117" s="921"/>
      <c r="C117" s="921"/>
      <c r="D117" s="921"/>
      <c r="E117" s="921"/>
      <c r="F117" s="17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7"/>
      <c r="W117" s="17"/>
      <c r="X117" s="17"/>
      <c r="Y117" s="17"/>
      <c r="Z117" s="17"/>
      <c r="AA117" s="21"/>
      <c r="AB117" s="21"/>
      <c r="AC117" s="21"/>
      <c r="AD117" s="21"/>
      <c r="AE117" s="21"/>
      <c r="AF117" s="21"/>
      <c r="AG117" s="21"/>
      <c r="AH117" s="21"/>
      <c r="AI117" s="22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17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2"/>
      <c r="CA117" s="12"/>
      <c r="CB117" s="12"/>
      <c r="CC117" s="12"/>
      <c r="CD117" s="12"/>
    </row>
    <row r="118" spans="1:82" ht="12.75">
      <c r="A118" s="17"/>
      <c r="B118" s="15"/>
      <c r="C118" s="15"/>
      <c r="D118" s="15"/>
      <c r="E118" s="15"/>
      <c r="F118" s="17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7"/>
      <c r="W118" s="17"/>
      <c r="X118" s="17"/>
      <c r="Y118" s="17"/>
      <c r="Z118" s="17"/>
      <c r="AA118" s="21"/>
      <c r="AB118" s="21"/>
      <c r="AC118" s="21"/>
      <c r="AD118" s="21"/>
      <c r="AE118" s="21"/>
      <c r="AF118" s="21"/>
      <c r="AG118" s="21"/>
      <c r="AH118" s="21"/>
      <c r="AI118" s="22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17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2"/>
      <c r="CA118" s="12"/>
      <c r="CB118" s="12"/>
      <c r="CC118" s="12"/>
      <c r="CD118" s="12"/>
    </row>
    <row r="119" spans="1:82" ht="12.75">
      <c r="A119" s="17"/>
      <c r="B119" s="17"/>
      <c r="C119" s="17"/>
      <c r="D119" s="17"/>
      <c r="E119" s="17"/>
      <c r="F119" s="17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7"/>
      <c r="W119" s="17"/>
      <c r="X119" s="17"/>
      <c r="Y119" s="17"/>
      <c r="Z119" s="17"/>
      <c r="AA119" s="21"/>
      <c r="AB119" s="17"/>
      <c r="AC119" s="21"/>
      <c r="AD119" s="21"/>
      <c r="AE119" s="21"/>
      <c r="AF119" s="21"/>
      <c r="AG119" s="21"/>
      <c r="AH119" s="21"/>
      <c r="AI119" s="22"/>
      <c r="AJ119" s="21"/>
      <c r="AK119" s="21"/>
      <c r="AL119" s="21"/>
      <c r="AM119" s="21"/>
      <c r="AN119" s="21"/>
      <c r="AO119" s="21"/>
      <c r="AP119" s="21"/>
      <c r="AQ119" s="21"/>
      <c r="AR119" s="17"/>
      <c r="AS119" s="21"/>
      <c r="AT119" s="17"/>
      <c r="AU119" s="17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2"/>
      <c r="CA119" s="12"/>
      <c r="CB119" s="12"/>
      <c r="CC119" s="12"/>
      <c r="CD119" s="12"/>
    </row>
    <row r="120" spans="1:82" ht="12.75">
      <c r="A120" s="17"/>
      <c r="B120" s="903"/>
      <c r="C120" s="903"/>
      <c r="D120" s="903"/>
      <c r="E120" s="903"/>
      <c r="F120" s="17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7"/>
      <c r="W120" s="17"/>
      <c r="X120" s="17"/>
      <c r="Y120" s="17"/>
      <c r="Z120" s="17"/>
      <c r="AA120" s="21"/>
      <c r="AB120" s="17"/>
      <c r="AC120" s="21"/>
      <c r="AD120" s="21"/>
      <c r="AE120" s="21"/>
      <c r="AF120" s="21"/>
      <c r="AG120" s="21"/>
      <c r="AH120" s="21"/>
      <c r="AI120" s="22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17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2"/>
      <c r="CA120" s="12"/>
      <c r="CB120" s="12"/>
      <c r="CC120" s="12"/>
      <c r="CD120" s="12"/>
    </row>
    <row r="121" spans="1:82" ht="12.75">
      <c r="A121" s="17"/>
      <c r="B121" s="903"/>
      <c r="C121" s="903"/>
      <c r="D121" s="903"/>
      <c r="E121" s="903"/>
      <c r="F121" s="17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7"/>
      <c r="W121" s="17"/>
      <c r="X121" s="17"/>
      <c r="Y121" s="17"/>
      <c r="Z121" s="17"/>
      <c r="AA121" s="21"/>
      <c r="AB121" s="17"/>
      <c r="AC121" s="21"/>
      <c r="AD121" s="21"/>
      <c r="AE121" s="21"/>
      <c r="AF121" s="21"/>
      <c r="AG121" s="21"/>
      <c r="AH121" s="21"/>
      <c r="AI121" s="22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17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2"/>
      <c r="CA121" s="12"/>
      <c r="CB121" s="12"/>
      <c r="CC121" s="12"/>
      <c r="CD121" s="12"/>
    </row>
    <row r="122" spans="1:82" ht="12.75">
      <c r="A122" s="17"/>
      <c r="B122" s="903"/>
      <c r="C122" s="903"/>
      <c r="D122" s="903"/>
      <c r="E122" s="903"/>
      <c r="F122" s="17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7"/>
      <c r="W122" s="17"/>
      <c r="X122" s="17"/>
      <c r="Y122" s="17"/>
      <c r="Z122" s="17"/>
      <c r="AA122" s="21"/>
      <c r="AB122" s="17"/>
      <c r="AC122" s="21"/>
      <c r="AD122" s="21"/>
      <c r="AE122" s="21"/>
      <c r="AF122" s="21"/>
      <c r="AG122" s="21"/>
      <c r="AH122" s="21"/>
      <c r="AI122" s="22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17"/>
      <c r="AV122" s="21"/>
      <c r="AW122" s="21"/>
      <c r="AX122" s="21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21"/>
      <c r="BO122" s="21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2"/>
      <c r="CA122" s="12"/>
      <c r="CB122" s="12"/>
      <c r="CC122" s="12"/>
      <c r="CD122" s="12"/>
    </row>
    <row r="123" spans="1:82" ht="12.75">
      <c r="A123" s="17"/>
      <c r="B123" s="17"/>
      <c r="C123" s="17"/>
      <c r="D123" s="17"/>
      <c r="E123" s="17"/>
      <c r="F123" s="17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7"/>
      <c r="W123" s="17"/>
      <c r="X123" s="17"/>
      <c r="Y123" s="17"/>
      <c r="Z123" s="17"/>
      <c r="AA123" s="21"/>
      <c r="AB123" s="17"/>
      <c r="AC123" s="21"/>
      <c r="AD123" s="21"/>
      <c r="AE123" s="21"/>
      <c r="AF123" s="21"/>
      <c r="AG123" s="21"/>
      <c r="AH123" s="21"/>
      <c r="AI123" s="22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17"/>
      <c r="AV123" s="21"/>
      <c r="AW123" s="21"/>
      <c r="AX123" s="21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21"/>
      <c r="BO123" s="21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2"/>
      <c r="CA123" s="12"/>
      <c r="CB123" s="12"/>
      <c r="CC123" s="12"/>
      <c r="CD123" s="12"/>
    </row>
    <row r="124" spans="1:82" ht="12.75">
      <c r="A124" s="17"/>
      <c r="B124" s="17"/>
      <c r="C124" s="17"/>
      <c r="D124" s="17"/>
      <c r="E124" s="17"/>
      <c r="F124" s="17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7"/>
      <c r="W124" s="17"/>
      <c r="X124" s="17"/>
      <c r="Y124" s="17"/>
      <c r="Z124" s="17"/>
      <c r="AA124" s="21"/>
      <c r="AB124" s="17"/>
      <c r="AC124" s="21"/>
      <c r="AD124" s="21"/>
      <c r="AE124" s="21"/>
      <c r="AF124" s="21"/>
      <c r="AG124" s="21"/>
      <c r="AH124" s="21"/>
      <c r="AI124" s="22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17"/>
      <c r="AV124" s="21"/>
      <c r="AW124" s="21"/>
      <c r="AX124" s="21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21"/>
      <c r="BO124" s="21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2"/>
      <c r="CA124" s="12"/>
      <c r="CB124" s="12"/>
      <c r="CC124" s="12"/>
      <c r="CD124" s="12"/>
    </row>
    <row r="125" spans="1:82" ht="12.75">
      <c r="A125" s="17"/>
      <c r="B125" s="903"/>
      <c r="C125" s="903"/>
      <c r="D125" s="903"/>
      <c r="E125" s="903"/>
      <c r="F125" s="17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7"/>
      <c r="W125" s="17"/>
      <c r="X125" s="17"/>
      <c r="Y125" s="17"/>
      <c r="Z125" s="17"/>
      <c r="AA125" s="21"/>
      <c r="AB125" s="17"/>
      <c r="AC125" s="21"/>
      <c r="AD125" s="21"/>
      <c r="AE125" s="21"/>
      <c r="AF125" s="21"/>
      <c r="AG125" s="21"/>
      <c r="AH125" s="21"/>
      <c r="AI125" s="22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17"/>
      <c r="AV125" s="21"/>
      <c r="AW125" s="21"/>
      <c r="AX125" s="21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21"/>
      <c r="BO125" s="21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2"/>
      <c r="CA125" s="12"/>
      <c r="CB125" s="12"/>
      <c r="CC125" s="12"/>
      <c r="CD125" s="12"/>
    </row>
    <row r="126" spans="1:82" ht="12.75">
      <c r="A126" s="17"/>
      <c r="B126" s="921"/>
      <c r="C126" s="921"/>
      <c r="D126" s="921"/>
      <c r="E126" s="921"/>
      <c r="F126" s="17"/>
      <c r="G126" s="17"/>
      <c r="H126" s="18"/>
      <c r="I126" s="25"/>
      <c r="J126" s="18"/>
      <c r="K126" s="25"/>
      <c r="L126" s="18"/>
      <c r="M126" s="25"/>
      <c r="N126" s="18"/>
      <c r="O126" s="25"/>
      <c r="P126" s="18"/>
      <c r="Q126" s="26"/>
      <c r="R126" s="18"/>
      <c r="S126" s="25"/>
      <c r="T126" s="18"/>
      <c r="U126" s="25"/>
      <c r="V126" s="17"/>
      <c r="W126" s="25"/>
      <c r="X126" s="17"/>
      <c r="Y126" s="25"/>
      <c r="Z126" s="17"/>
      <c r="AA126" s="25"/>
      <c r="AB126" s="17"/>
      <c r="AC126" s="25"/>
      <c r="AD126" s="21"/>
      <c r="AE126" s="26"/>
      <c r="AF126" s="21"/>
      <c r="AG126" s="25"/>
      <c r="AH126" s="21"/>
      <c r="AI126" s="26"/>
      <c r="AJ126" s="21"/>
      <c r="AK126" s="25"/>
      <c r="AL126" s="21"/>
      <c r="AM126" s="26"/>
      <c r="AN126" s="21"/>
      <c r="AO126" s="27"/>
      <c r="AP126" s="21"/>
      <c r="AQ126" s="25"/>
      <c r="AR126" s="21"/>
      <c r="AS126" s="25"/>
      <c r="AT126" s="21"/>
      <c r="AU126" s="25"/>
      <c r="AV126" s="21"/>
      <c r="AW126" s="25"/>
      <c r="AX126" s="21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1"/>
      <c r="BO126" s="25"/>
      <c r="BP126" s="17"/>
      <c r="BQ126" s="25"/>
      <c r="BR126" s="17"/>
      <c r="BS126" s="25"/>
      <c r="BT126" s="17"/>
      <c r="BU126" s="25"/>
      <c r="BV126" s="17"/>
      <c r="BW126" s="25"/>
      <c r="BX126" s="17"/>
      <c r="BY126" s="24"/>
      <c r="BZ126" s="12"/>
      <c r="CA126" s="12"/>
      <c r="CB126" s="12"/>
      <c r="CC126" s="12"/>
      <c r="CD126" s="12"/>
    </row>
    <row r="127" spans="1:82" ht="12.75">
      <c r="A127" s="28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1:82" ht="15.75">
      <c r="A128" s="935"/>
      <c r="B128" s="935"/>
      <c r="C128" s="935"/>
      <c r="D128" s="935"/>
      <c r="E128" s="935"/>
      <c r="F128" s="935"/>
      <c r="G128" s="935"/>
      <c r="H128" s="935"/>
      <c r="I128" s="935"/>
      <c r="J128" s="935"/>
      <c r="K128" s="935"/>
      <c r="L128" s="935"/>
      <c r="M128" s="935"/>
      <c r="N128" s="935"/>
      <c r="O128" s="935"/>
      <c r="P128" s="935"/>
      <c r="Q128" s="935"/>
      <c r="R128" s="935"/>
      <c r="S128" s="935"/>
      <c r="T128" s="935"/>
      <c r="U128" s="935"/>
      <c r="V128" s="935"/>
      <c r="W128" s="935"/>
      <c r="X128" s="935"/>
      <c r="Y128" s="935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2"/>
      <c r="BY128" s="12"/>
      <c r="BZ128" s="12"/>
      <c r="CA128" s="12"/>
      <c r="CB128" s="12"/>
      <c r="CC128" s="12"/>
      <c r="CD128" s="12"/>
    </row>
    <row r="129" spans="1:82" ht="12.75">
      <c r="A129" s="923"/>
      <c r="B129" s="926"/>
      <c r="C129" s="926"/>
      <c r="D129" s="926"/>
      <c r="E129" s="926"/>
      <c r="F129" s="923"/>
      <c r="G129" s="925"/>
      <c r="H129" s="922"/>
      <c r="I129" s="922"/>
      <c r="J129" s="922"/>
      <c r="K129" s="922"/>
      <c r="L129" s="922"/>
      <c r="M129" s="922"/>
      <c r="N129" s="922"/>
      <c r="O129" s="922"/>
      <c r="P129" s="922"/>
      <c r="Q129" s="922"/>
      <c r="R129" s="922"/>
      <c r="S129" s="922"/>
      <c r="T129" s="922"/>
      <c r="U129" s="922"/>
      <c r="V129" s="922"/>
      <c r="W129" s="922"/>
      <c r="X129" s="922"/>
      <c r="Y129" s="922"/>
      <c r="Z129" s="922"/>
      <c r="AA129" s="922"/>
      <c r="AB129" s="922"/>
      <c r="AC129" s="922"/>
      <c r="AD129" s="922"/>
      <c r="AE129" s="922"/>
      <c r="AF129" s="922"/>
      <c r="AG129" s="922"/>
      <c r="AH129" s="922"/>
      <c r="AI129" s="922"/>
      <c r="AJ129" s="922"/>
      <c r="AK129" s="922"/>
      <c r="AL129" s="922"/>
      <c r="AM129" s="922"/>
      <c r="AN129" s="922"/>
      <c r="AO129" s="922"/>
      <c r="AP129" s="922"/>
      <c r="AQ129" s="922"/>
      <c r="AR129" s="922"/>
      <c r="AS129" s="922"/>
      <c r="AT129" s="29"/>
      <c r="AU129" s="29"/>
      <c r="AV129" s="922"/>
      <c r="AW129" s="922"/>
      <c r="AX129" s="922"/>
      <c r="AY129" s="922"/>
      <c r="AZ129" s="922"/>
      <c r="BA129" s="922"/>
      <c r="BB129" s="922"/>
      <c r="BC129" s="922"/>
      <c r="BD129" s="922"/>
      <c r="BE129" s="922"/>
      <c r="BF129" s="922"/>
      <c r="BG129" s="922"/>
      <c r="BH129" s="922"/>
      <c r="BI129" s="922"/>
      <c r="BJ129" s="922"/>
      <c r="BK129" s="922"/>
      <c r="BL129" s="922"/>
      <c r="BM129" s="922"/>
      <c r="BN129" s="922"/>
      <c r="BO129" s="922"/>
      <c r="BP129" s="922"/>
      <c r="BQ129" s="922"/>
      <c r="BR129" s="921"/>
      <c r="BS129" s="921"/>
      <c r="BT129" s="922"/>
      <c r="BU129" s="922"/>
      <c r="BV129" s="925"/>
      <c r="BW129" s="925"/>
      <c r="BX129" s="12"/>
      <c r="BY129" s="12"/>
      <c r="BZ129" s="12"/>
      <c r="CA129" s="12"/>
      <c r="CB129" s="12"/>
      <c r="CC129" s="12"/>
      <c r="CD129" s="12"/>
    </row>
    <row r="130" spans="1:82" ht="12.75">
      <c r="A130" s="923"/>
      <c r="B130" s="926"/>
      <c r="C130" s="926"/>
      <c r="D130" s="926"/>
      <c r="E130" s="926"/>
      <c r="F130" s="923"/>
      <c r="G130" s="923"/>
      <c r="H130" s="921"/>
      <c r="I130" s="921"/>
      <c r="J130" s="921"/>
      <c r="K130" s="921"/>
      <c r="L130" s="921"/>
      <c r="M130" s="921"/>
      <c r="N130" s="921"/>
      <c r="O130" s="921"/>
      <c r="P130" s="921"/>
      <c r="Q130" s="921"/>
      <c r="R130" s="921"/>
      <c r="S130" s="921"/>
      <c r="T130" s="921"/>
      <c r="U130" s="921"/>
      <c r="V130" s="921"/>
      <c r="W130" s="921"/>
      <c r="X130" s="921"/>
      <c r="Y130" s="921"/>
      <c r="Z130" s="921"/>
      <c r="AA130" s="921"/>
      <c r="AB130" s="921"/>
      <c r="AC130" s="921"/>
      <c r="AD130" s="921"/>
      <c r="AE130" s="921"/>
      <c r="AF130" s="924"/>
      <c r="AG130" s="924"/>
      <c r="AH130" s="921"/>
      <c r="AI130" s="921"/>
      <c r="AJ130" s="921"/>
      <c r="AK130" s="921"/>
      <c r="AL130" s="921"/>
      <c r="AM130" s="921"/>
      <c r="AN130" s="924"/>
      <c r="AO130" s="924"/>
      <c r="AP130" s="921"/>
      <c r="AQ130" s="921"/>
      <c r="AR130" s="921"/>
      <c r="AS130" s="921"/>
      <c r="AT130" s="921"/>
      <c r="AU130" s="921"/>
      <c r="AV130" s="924"/>
      <c r="AW130" s="924"/>
      <c r="AX130" s="921"/>
      <c r="AY130" s="921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921"/>
      <c r="BO130" s="921"/>
      <c r="BP130" s="924"/>
      <c r="BQ130" s="924"/>
      <c r="BR130" s="921"/>
      <c r="BS130" s="921"/>
      <c r="BT130" s="921"/>
      <c r="BU130" s="921"/>
      <c r="BV130" s="925"/>
      <c r="BW130" s="925"/>
      <c r="BX130" s="12"/>
      <c r="BY130" s="12"/>
      <c r="BZ130" s="12"/>
      <c r="CA130" s="12"/>
      <c r="CB130" s="12"/>
      <c r="CC130" s="12"/>
      <c r="CD130" s="12"/>
    </row>
    <row r="131" spans="1:82" ht="12.75">
      <c r="A131" s="923"/>
      <c r="B131" s="926"/>
      <c r="C131" s="926"/>
      <c r="D131" s="926"/>
      <c r="E131" s="926"/>
      <c r="F131" s="923"/>
      <c r="G131" s="923"/>
      <c r="H131" s="12"/>
      <c r="I131" s="14"/>
      <c r="J131" s="12"/>
      <c r="K131" s="14"/>
      <c r="L131" s="12"/>
      <c r="M131" s="14"/>
      <c r="N131" s="12"/>
      <c r="O131" s="14"/>
      <c r="P131" s="12"/>
      <c r="Q131" s="14"/>
      <c r="R131" s="12"/>
      <c r="S131" s="14"/>
      <c r="T131" s="12"/>
      <c r="U131" s="14"/>
      <c r="V131" s="12"/>
      <c r="W131" s="14"/>
      <c r="X131" s="12"/>
      <c r="Y131" s="14"/>
      <c r="Z131" s="12"/>
      <c r="AA131" s="14"/>
      <c r="AB131" s="12"/>
      <c r="AC131" s="14"/>
      <c r="AD131" s="12"/>
      <c r="AE131" s="14"/>
      <c r="AF131" s="30"/>
      <c r="AG131" s="31"/>
      <c r="AH131" s="12"/>
      <c r="AI131" s="14"/>
      <c r="AJ131" s="12"/>
      <c r="AK131" s="14"/>
      <c r="AL131" s="12"/>
      <c r="AM131" s="14"/>
      <c r="AN131" s="30"/>
      <c r="AO131" s="31"/>
      <c r="AP131" s="12"/>
      <c r="AQ131" s="14"/>
      <c r="AR131" s="12"/>
      <c r="AS131" s="14"/>
      <c r="AT131" s="12"/>
      <c r="AU131" s="14"/>
      <c r="AV131" s="30"/>
      <c r="AW131" s="31"/>
      <c r="AX131" s="12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2"/>
      <c r="BO131" s="14"/>
      <c r="BP131" s="30"/>
      <c r="BQ131" s="31"/>
      <c r="BR131" s="12"/>
      <c r="BS131" s="14"/>
      <c r="BT131" s="12"/>
      <c r="BU131" s="14"/>
      <c r="BV131" s="925"/>
      <c r="BW131" s="925"/>
      <c r="BX131" s="12"/>
      <c r="BY131" s="12"/>
      <c r="BZ131" s="12"/>
      <c r="CA131" s="12"/>
      <c r="CB131" s="12"/>
      <c r="CC131" s="12"/>
      <c r="CD131" s="12"/>
    </row>
    <row r="132" spans="1:82" ht="12.75">
      <c r="A132" s="17"/>
      <c r="B132" s="921"/>
      <c r="C132" s="921"/>
      <c r="D132" s="921"/>
      <c r="E132" s="921"/>
      <c r="F132" s="17"/>
      <c r="G132" s="17"/>
      <c r="H132" s="12"/>
      <c r="I132" s="12"/>
      <c r="J132" s="30"/>
      <c r="K132" s="30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30"/>
      <c r="AG132" s="30"/>
      <c r="AH132" s="12"/>
      <c r="AI132" s="12"/>
      <c r="AJ132" s="12"/>
      <c r="AK132" s="12"/>
      <c r="AL132" s="12"/>
      <c r="AM132" s="12"/>
      <c r="AN132" s="30"/>
      <c r="AO132" s="30"/>
      <c r="AP132" s="12"/>
      <c r="AQ132" s="12"/>
      <c r="AR132" s="12"/>
      <c r="AS132" s="12"/>
      <c r="AT132" s="12"/>
      <c r="AU132" s="12"/>
      <c r="AV132" s="30"/>
      <c r="AW132" s="30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30"/>
      <c r="BQ132" s="30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1:82" ht="12.75">
      <c r="A133" s="17"/>
      <c r="B133" s="914"/>
      <c r="C133" s="913"/>
      <c r="D133" s="913"/>
      <c r="E133" s="913"/>
      <c r="F133" s="17"/>
      <c r="G133" s="17"/>
      <c r="H133" s="12"/>
      <c r="I133" s="12"/>
      <c r="J133" s="30"/>
      <c r="K133" s="30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30"/>
      <c r="AG133" s="30"/>
      <c r="AH133" s="12"/>
      <c r="AI133" s="12"/>
      <c r="AJ133" s="12"/>
      <c r="AK133" s="12"/>
      <c r="AL133" s="12"/>
      <c r="AM133" s="12"/>
      <c r="AN133" s="30"/>
      <c r="AO133" s="30"/>
      <c r="AP133" s="12"/>
      <c r="AQ133" s="12"/>
      <c r="AR133" s="12"/>
      <c r="AS133" s="12"/>
      <c r="AT133" s="12"/>
      <c r="AU133" s="12"/>
      <c r="AV133" s="30"/>
      <c r="AW133" s="30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30"/>
      <c r="BQ133" s="30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1:82" ht="12.75">
      <c r="A134" s="17"/>
      <c r="B134" s="903"/>
      <c r="C134" s="903"/>
      <c r="D134" s="903"/>
      <c r="E134" s="903"/>
      <c r="F134" s="17"/>
      <c r="G134" s="17"/>
      <c r="H134" s="12"/>
      <c r="I134" s="12"/>
      <c r="J134" s="30"/>
      <c r="K134" s="30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30"/>
      <c r="AG134" s="30"/>
      <c r="AH134" s="12"/>
      <c r="AI134" s="12"/>
      <c r="AJ134" s="12"/>
      <c r="AK134" s="12"/>
      <c r="AL134" s="12"/>
      <c r="AM134" s="12"/>
      <c r="AN134" s="30"/>
      <c r="AO134" s="30"/>
      <c r="AP134" s="12"/>
      <c r="AQ134" s="12"/>
      <c r="AR134" s="12"/>
      <c r="AS134" s="12"/>
      <c r="AT134" s="12"/>
      <c r="AU134" s="12"/>
      <c r="AV134" s="30"/>
      <c r="AW134" s="30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30"/>
      <c r="BQ134" s="30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1:82" ht="12.75">
      <c r="A135" s="17"/>
      <c r="B135" s="903"/>
      <c r="C135" s="903"/>
      <c r="D135" s="903"/>
      <c r="E135" s="903"/>
      <c r="F135" s="17"/>
      <c r="G135" s="17"/>
      <c r="H135" s="12"/>
      <c r="I135" s="12"/>
      <c r="J135" s="30"/>
      <c r="K135" s="30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30"/>
      <c r="AG135" s="30"/>
      <c r="AH135" s="12"/>
      <c r="AI135" s="12"/>
      <c r="AJ135" s="12"/>
      <c r="AK135" s="12"/>
      <c r="AL135" s="12"/>
      <c r="AM135" s="12"/>
      <c r="AN135" s="30"/>
      <c r="AO135" s="30"/>
      <c r="AP135" s="12"/>
      <c r="AQ135" s="12"/>
      <c r="AR135" s="12"/>
      <c r="AS135" s="12"/>
      <c r="AT135" s="12"/>
      <c r="AU135" s="12"/>
      <c r="AV135" s="30"/>
      <c r="AW135" s="30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30"/>
      <c r="BQ135" s="30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</row>
    <row r="136" spans="1:82" ht="12.75">
      <c r="A136" s="17"/>
      <c r="B136" s="914"/>
      <c r="C136" s="913"/>
      <c r="D136" s="913"/>
      <c r="E136" s="913"/>
      <c r="F136" s="17"/>
      <c r="G136" s="17"/>
      <c r="H136" s="12"/>
      <c r="I136" s="12"/>
      <c r="J136" s="30"/>
      <c r="K136" s="30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30"/>
      <c r="AG136" s="30"/>
      <c r="AH136" s="12"/>
      <c r="AI136" s="12"/>
      <c r="AJ136" s="12"/>
      <c r="AK136" s="12"/>
      <c r="AL136" s="12"/>
      <c r="AM136" s="12"/>
      <c r="AN136" s="30"/>
      <c r="AO136" s="30"/>
      <c r="AP136" s="12"/>
      <c r="AQ136" s="12"/>
      <c r="AR136" s="12"/>
      <c r="AS136" s="12"/>
      <c r="AT136" s="12"/>
      <c r="AU136" s="12"/>
      <c r="AV136" s="30"/>
      <c r="AW136" s="30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30"/>
      <c r="BQ136" s="30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</row>
    <row r="137" spans="1:82" ht="12.75">
      <c r="A137" s="17"/>
      <c r="B137" s="909"/>
      <c r="C137" s="903"/>
      <c r="D137" s="903"/>
      <c r="E137" s="903"/>
      <c r="F137" s="17"/>
      <c r="G137" s="17"/>
      <c r="H137" s="12"/>
      <c r="I137" s="12"/>
      <c r="J137" s="30"/>
      <c r="K137" s="30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30"/>
      <c r="AG137" s="30"/>
      <c r="AH137" s="12"/>
      <c r="AI137" s="12"/>
      <c r="AJ137" s="12"/>
      <c r="AK137" s="12"/>
      <c r="AL137" s="12"/>
      <c r="AM137" s="12"/>
      <c r="AN137" s="30"/>
      <c r="AO137" s="30"/>
      <c r="AP137" s="12"/>
      <c r="AQ137" s="12"/>
      <c r="AR137" s="12"/>
      <c r="AS137" s="12"/>
      <c r="AT137" s="12"/>
      <c r="AU137" s="12"/>
      <c r="AV137" s="30"/>
      <c r="AW137" s="30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30"/>
      <c r="BQ137" s="30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</row>
    <row r="138" spans="1:82" ht="12.75">
      <c r="A138" s="17"/>
      <c r="B138" s="909"/>
      <c r="C138" s="903"/>
      <c r="D138" s="903"/>
      <c r="E138" s="903"/>
      <c r="F138" s="17"/>
      <c r="G138" s="17"/>
      <c r="H138" s="12"/>
      <c r="I138" s="12"/>
      <c r="J138" s="30"/>
      <c r="K138" s="30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30"/>
      <c r="AG138" s="30"/>
      <c r="AH138" s="12"/>
      <c r="AI138" s="12"/>
      <c r="AJ138" s="12"/>
      <c r="AK138" s="12"/>
      <c r="AL138" s="12"/>
      <c r="AM138" s="12"/>
      <c r="AN138" s="30"/>
      <c r="AO138" s="30"/>
      <c r="AP138" s="12"/>
      <c r="AQ138" s="12"/>
      <c r="AR138" s="12"/>
      <c r="AS138" s="12"/>
      <c r="AT138" s="12"/>
      <c r="AU138" s="12"/>
      <c r="AV138" s="30"/>
      <c r="AW138" s="30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30"/>
      <c r="BQ138" s="30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</row>
    <row r="139" spans="1:82" ht="12.75">
      <c r="A139" s="17"/>
      <c r="B139" s="914"/>
      <c r="C139" s="914"/>
      <c r="D139" s="914"/>
      <c r="E139" s="914"/>
      <c r="F139" s="17"/>
      <c r="G139" s="17"/>
      <c r="H139" s="12"/>
      <c r="I139" s="12"/>
      <c r="J139" s="30"/>
      <c r="K139" s="30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30"/>
      <c r="AG139" s="30"/>
      <c r="AH139" s="12"/>
      <c r="AI139" s="12"/>
      <c r="AJ139" s="12"/>
      <c r="AK139" s="12"/>
      <c r="AL139" s="12"/>
      <c r="AM139" s="12"/>
      <c r="AN139" s="30"/>
      <c r="AO139" s="30"/>
      <c r="AP139" s="12"/>
      <c r="AQ139" s="12"/>
      <c r="AR139" s="12"/>
      <c r="AS139" s="12"/>
      <c r="AT139" s="12"/>
      <c r="AU139" s="12"/>
      <c r="AV139" s="30"/>
      <c r="AW139" s="30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30"/>
      <c r="BQ139" s="30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</row>
    <row r="140" spans="1:82" ht="12.75">
      <c r="A140" s="17"/>
      <c r="B140" s="913"/>
      <c r="C140" s="914"/>
      <c r="D140" s="914"/>
      <c r="E140" s="914"/>
      <c r="F140" s="17"/>
      <c r="G140" s="17"/>
      <c r="H140" s="12"/>
      <c r="I140" s="12"/>
      <c r="J140" s="30"/>
      <c r="K140" s="30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30"/>
      <c r="AG140" s="30"/>
      <c r="AH140" s="12"/>
      <c r="AI140" s="12"/>
      <c r="AJ140" s="12"/>
      <c r="AK140" s="12"/>
      <c r="AL140" s="12"/>
      <c r="AM140" s="12"/>
      <c r="AN140" s="30"/>
      <c r="AO140" s="30"/>
      <c r="AP140" s="12"/>
      <c r="AQ140" s="12"/>
      <c r="AR140" s="12"/>
      <c r="AS140" s="12"/>
      <c r="AT140" s="12"/>
      <c r="AU140" s="12"/>
      <c r="AV140" s="30"/>
      <c r="AW140" s="30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30"/>
      <c r="BQ140" s="30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</row>
    <row r="141" spans="1:82" ht="12.75">
      <c r="A141" s="17"/>
      <c r="B141" s="921"/>
      <c r="C141" s="921"/>
      <c r="D141" s="921"/>
      <c r="E141" s="921"/>
      <c r="F141" s="17"/>
      <c r="G141" s="17"/>
      <c r="H141" s="12"/>
      <c r="I141" s="12"/>
      <c r="J141" s="30"/>
      <c r="K141" s="30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30"/>
      <c r="AG141" s="30"/>
      <c r="AH141" s="12"/>
      <c r="AI141" s="12"/>
      <c r="AJ141" s="12"/>
      <c r="AK141" s="12"/>
      <c r="AL141" s="12"/>
      <c r="AM141" s="12"/>
      <c r="AN141" s="30"/>
      <c r="AO141" s="30"/>
      <c r="AP141" s="12"/>
      <c r="AQ141" s="12"/>
      <c r="AR141" s="12"/>
      <c r="AS141" s="12"/>
      <c r="AT141" s="12"/>
      <c r="AU141" s="12"/>
      <c r="AV141" s="30"/>
      <c r="AW141" s="30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30"/>
      <c r="BQ141" s="30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</row>
    <row r="142" spans="1:82" ht="12.75">
      <c r="A142" s="17"/>
      <c r="B142" s="909"/>
      <c r="C142" s="903"/>
      <c r="D142" s="903"/>
      <c r="E142" s="903"/>
      <c r="F142" s="17"/>
      <c r="G142" s="17"/>
      <c r="H142" s="12"/>
      <c r="I142" s="12"/>
      <c r="J142" s="30"/>
      <c r="K142" s="30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30"/>
      <c r="AG142" s="30"/>
      <c r="AH142" s="12"/>
      <c r="AI142" s="12"/>
      <c r="AJ142" s="12"/>
      <c r="AK142" s="12"/>
      <c r="AL142" s="12"/>
      <c r="AM142" s="12"/>
      <c r="AN142" s="30"/>
      <c r="AO142" s="30"/>
      <c r="AP142" s="12"/>
      <c r="AQ142" s="12"/>
      <c r="AR142" s="12"/>
      <c r="AS142" s="12"/>
      <c r="AT142" s="12"/>
      <c r="AU142" s="12"/>
      <c r="AV142" s="30"/>
      <c r="AW142" s="30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30"/>
      <c r="BQ142" s="30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1:82" ht="12.75">
      <c r="A143" s="17"/>
      <c r="B143" s="909"/>
      <c r="C143" s="903"/>
      <c r="D143" s="903"/>
      <c r="E143" s="903"/>
      <c r="F143" s="17"/>
      <c r="G143" s="17"/>
      <c r="H143" s="12"/>
      <c r="I143" s="12"/>
      <c r="J143" s="30"/>
      <c r="K143" s="30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30"/>
      <c r="AG143" s="30"/>
      <c r="AH143" s="12"/>
      <c r="AI143" s="12"/>
      <c r="AJ143" s="12"/>
      <c r="AK143" s="12"/>
      <c r="AL143" s="12"/>
      <c r="AM143" s="12"/>
      <c r="AN143" s="30"/>
      <c r="AO143" s="30"/>
      <c r="AP143" s="12"/>
      <c r="AQ143" s="12"/>
      <c r="AR143" s="12"/>
      <c r="AS143" s="12"/>
      <c r="AT143" s="12"/>
      <c r="AU143" s="12"/>
      <c r="AV143" s="30"/>
      <c r="AW143" s="30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30"/>
      <c r="BQ143" s="30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1:82" ht="12.75">
      <c r="A144" s="17"/>
      <c r="B144" s="914"/>
      <c r="C144" s="913"/>
      <c r="D144" s="913"/>
      <c r="E144" s="913"/>
      <c r="F144" s="17"/>
      <c r="G144" s="17"/>
      <c r="H144" s="12"/>
      <c r="I144" s="12"/>
      <c r="J144" s="30"/>
      <c r="K144" s="30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30"/>
      <c r="AG144" s="30"/>
      <c r="AH144" s="12"/>
      <c r="AI144" s="12"/>
      <c r="AJ144" s="12"/>
      <c r="AK144" s="12"/>
      <c r="AL144" s="12"/>
      <c r="AM144" s="12"/>
      <c r="AN144" s="30"/>
      <c r="AO144" s="30"/>
      <c r="AP144" s="12"/>
      <c r="AQ144" s="12"/>
      <c r="AR144" s="12"/>
      <c r="AS144" s="12"/>
      <c r="AT144" s="12"/>
      <c r="AU144" s="12"/>
      <c r="AV144" s="30"/>
      <c r="AW144" s="30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30"/>
      <c r="BQ144" s="30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1:82" ht="12.75">
      <c r="A145" s="17"/>
      <c r="B145" s="903"/>
      <c r="C145" s="903"/>
      <c r="D145" s="903"/>
      <c r="E145" s="903"/>
      <c r="F145" s="17"/>
      <c r="G145" s="17"/>
      <c r="H145" s="12"/>
      <c r="I145" s="12"/>
      <c r="J145" s="30"/>
      <c r="K145" s="30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30"/>
      <c r="AG145" s="30"/>
      <c r="AH145" s="12"/>
      <c r="AI145" s="12"/>
      <c r="AJ145" s="12"/>
      <c r="AK145" s="12"/>
      <c r="AL145" s="12"/>
      <c r="AM145" s="12"/>
      <c r="AN145" s="30"/>
      <c r="AO145" s="30"/>
      <c r="AP145" s="12"/>
      <c r="AQ145" s="12"/>
      <c r="AR145" s="12"/>
      <c r="AS145" s="12"/>
      <c r="AT145" s="12"/>
      <c r="AU145" s="12"/>
      <c r="AV145" s="30"/>
      <c r="AW145" s="30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30"/>
      <c r="BQ145" s="30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1:82" ht="12.75">
      <c r="A146" s="17"/>
      <c r="B146" s="903"/>
      <c r="C146" s="903"/>
      <c r="D146" s="903"/>
      <c r="E146" s="903"/>
      <c r="F146" s="17"/>
      <c r="G146" s="17"/>
      <c r="H146" s="12"/>
      <c r="I146" s="12"/>
      <c r="J146" s="30"/>
      <c r="K146" s="30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30"/>
      <c r="AG146" s="30"/>
      <c r="AH146" s="12"/>
      <c r="AI146" s="12"/>
      <c r="AJ146" s="12"/>
      <c r="AK146" s="12"/>
      <c r="AL146" s="12"/>
      <c r="AM146" s="12"/>
      <c r="AN146" s="30"/>
      <c r="AO146" s="30"/>
      <c r="AP146" s="12"/>
      <c r="AQ146" s="12"/>
      <c r="AR146" s="12"/>
      <c r="AS146" s="12"/>
      <c r="AT146" s="12"/>
      <c r="AU146" s="12"/>
      <c r="AV146" s="30"/>
      <c r="AW146" s="30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30"/>
      <c r="BQ146" s="30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1:82" ht="12.75">
      <c r="A147" s="17"/>
      <c r="B147" s="903"/>
      <c r="C147" s="903"/>
      <c r="D147" s="903"/>
      <c r="E147" s="903"/>
      <c r="F147" s="17"/>
      <c r="G147" s="17"/>
      <c r="H147" s="12"/>
      <c r="I147" s="12"/>
      <c r="J147" s="30"/>
      <c r="K147" s="30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30"/>
      <c r="AG147" s="30"/>
      <c r="AH147" s="12"/>
      <c r="AI147" s="12"/>
      <c r="AJ147" s="12"/>
      <c r="AK147" s="12"/>
      <c r="AL147" s="12"/>
      <c r="AM147" s="12"/>
      <c r="AN147" s="30"/>
      <c r="AO147" s="30"/>
      <c r="AP147" s="12"/>
      <c r="AQ147" s="12"/>
      <c r="AR147" s="12"/>
      <c r="AS147" s="12"/>
      <c r="AT147" s="12"/>
      <c r="AU147" s="12"/>
      <c r="AV147" s="30"/>
      <c r="AW147" s="30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30"/>
      <c r="BQ147" s="30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1:82" ht="12.75">
      <c r="A148" s="17"/>
      <c r="B148" s="903"/>
      <c r="C148" s="903"/>
      <c r="D148" s="903"/>
      <c r="E148" s="903"/>
      <c r="F148" s="17"/>
      <c r="G148" s="17"/>
      <c r="H148" s="12"/>
      <c r="I148" s="12"/>
      <c r="J148" s="30"/>
      <c r="K148" s="30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30"/>
      <c r="AG148" s="30"/>
      <c r="AH148" s="12"/>
      <c r="AI148" s="12"/>
      <c r="AJ148" s="12"/>
      <c r="AK148" s="12"/>
      <c r="AL148" s="12"/>
      <c r="AM148" s="12"/>
      <c r="AN148" s="30"/>
      <c r="AO148" s="30"/>
      <c r="AP148" s="12"/>
      <c r="AQ148" s="12"/>
      <c r="AR148" s="12"/>
      <c r="AS148" s="12"/>
      <c r="AT148" s="12"/>
      <c r="AU148" s="12"/>
      <c r="AV148" s="30"/>
      <c r="AW148" s="30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30"/>
      <c r="BQ148" s="30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1:82" ht="12.75">
      <c r="A149" s="17"/>
      <c r="B149" s="903"/>
      <c r="C149" s="903"/>
      <c r="D149" s="903"/>
      <c r="E149" s="903"/>
      <c r="F149" s="17"/>
      <c r="G149" s="17"/>
      <c r="H149" s="12"/>
      <c r="I149" s="12"/>
      <c r="J149" s="30"/>
      <c r="K149" s="30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30"/>
      <c r="AG149" s="30"/>
      <c r="AH149" s="12"/>
      <c r="AI149" s="12"/>
      <c r="AJ149" s="12"/>
      <c r="AK149" s="12"/>
      <c r="AL149" s="12"/>
      <c r="AM149" s="12"/>
      <c r="AN149" s="30"/>
      <c r="AO149" s="30"/>
      <c r="AP149" s="12"/>
      <c r="AQ149" s="12"/>
      <c r="AR149" s="12"/>
      <c r="AS149" s="12"/>
      <c r="AT149" s="12"/>
      <c r="AU149" s="12"/>
      <c r="AV149" s="30"/>
      <c r="AW149" s="30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30"/>
      <c r="BQ149" s="30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1:82" ht="12.75">
      <c r="A150" s="17"/>
      <c r="B150" s="909"/>
      <c r="C150" s="903"/>
      <c r="D150" s="903"/>
      <c r="E150" s="903"/>
      <c r="F150" s="17"/>
      <c r="G150" s="17"/>
      <c r="H150" s="12"/>
      <c r="I150" s="12"/>
      <c r="J150" s="30"/>
      <c r="K150" s="30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30"/>
      <c r="AG150" s="30"/>
      <c r="AH150" s="12"/>
      <c r="AI150" s="12"/>
      <c r="AJ150" s="12"/>
      <c r="AK150" s="12"/>
      <c r="AL150" s="12"/>
      <c r="AM150" s="12"/>
      <c r="AN150" s="30"/>
      <c r="AO150" s="30"/>
      <c r="AP150" s="12"/>
      <c r="AQ150" s="12"/>
      <c r="AR150" s="12"/>
      <c r="AS150" s="12"/>
      <c r="AT150" s="12"/>
      <c r="AU150" s="12"/>
      <c r="AV150" s="30"/>
      <c r="AW150" s="30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30"/>
      <c r="BQ150" s="30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1:82" ht="12.75">
      <c r="A151" s="17"/>
      <c r="B151" s="914"/>
      <c r="C151" s="914"/>
      <c r="D151" s="914"/>
      <c r="E151" s="914"/>
      <c r="F151" s="17"/>
      <c r="G151" s="17"/>
      <c r="H151" s="12"/>
      <c r="I151" s="12"/>
      <c r="J151" s="30"/>
      <c r="K151" s="30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30"/>
      <c r="AG151" s="30"/>
      <c r="AH151" s="12"/>
      <c r="AI151" s="12"/>
      <c r="AJ151" s="12"/>
      <c r="AK151" s="12"/>
      <c r="AL151" s="12"/>
      <c r="AM151" s="12"/>
      <c r="AN151" s="30"/>
      <c r="AO151" s="30"/>
      <c r="AP151" s="12"/>
      <c r="AQ151" s="12"/>
      <c r="AR151" s="12"/>
      <c r="AS151" s="12"/>
      <c r="AT151" s="12"/>
      <c r="AU151" s="12"/>
      <c r="AV151" s="30"/>
      <c r="AW151" s="30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30"/>
      <c r="BQ151" s="30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1:82" ht="12.75">
      <c r="A152" s="17"/>
      <c r="B152" s="903"/>
      <c r="C152" s="903"/>
      <c r="D152" s="903"/>
      <c r="E152" s="903"/>
      <c r="F152" s="17"/>
      <c r="G152" s="17"/>
      <c r="H152" s="12"/>
      <c r="I152" s="12"/>
      <c r="J152" s="30"/>
      <c r="K152" s="30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30"/>
      <c r="AG152" s="30"/>
      <c r="AH152" s="12"/>
      <c r="AI152" s="12"/>
      <c r="AJ152" s="12"/>
      <c r="AK152" s="12"/>
      <c r="AL152" s="12"/>
      <c r="AM152" s="12"/>
      <c r="AN152" s="30"/>
      <c r="AO152" s="30"/>
      <c r="AP152" s="12"/>
      <c r="AQ152" s="12"/>
      <c r="AR152" s="12"/>
      <c r="AS152" s="12"/>
      <c r="AT152" s="12"/>
      <c r="AU152" s="12"/>
      <c r="AV152" s="30"/>
      <c r="AW152" s="30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30"/>
      <c r="BQ152" s="30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1:82" ht="12.75">
      <c r="A153" s="17"/>
      <c r="B153" s="17"/>
      <c r="C153" s="17"/>
      <c r="D153" s="17"/>
      <c r="E153" s="17"/>
      <c r="F153" s="17"/>
      <c r="G153" s="17"/>
      <c r="H153" s="12"/>
      <c r="I153" s="12"/>
      <c r="J153" s="30"/>
      <c r="K153" s="30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30"/>
      <c r="AG153" s="30"/>
      <c r="AH153" s="12"/>
      <c r="AI153" s="12"/>
      <c r="AJ153" s="12"/>
      <c r="AK153" s="12"/>
      <c r="AL153" s="12"/>
      <c r="AM153" s="12"/>
      <c r="AN153" s="30"/>
      <c r="AO153" s="30"/>
      <c r="AP153" s="12"/>
      <c r="AQ153" s="12"/>
      <c r="AR153" s="12"/>
      <c r="AS153" s="12"/>
      <c r="AT153" s="12"/>
      <c r="AU153" s="12"/>
      <c r="AV153" s="30"/>
      <c r="AW153" s="30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30"/>
      <c r="BQ153" s="30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1:82" ht="12.75">
      <c r="A154" s="17"/>
      <c r="B154" s="903"/>
      <c r="C154" s="903"/>
      <c r="D154" s="903"/>
      <c r="E154" s="903"/>
      <c r="F154" s="17"/>
      <c r="G154" s="17"/>
      <c r="H154" s="12"/>
      <c r="I154" s="12"/>
      <c r="J154" s="30"/>
      <c r="K154" s="30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30"/>
      <c r="AG154" s="30"/>
      <c r="AH154" s="12"/>
      <c r="AI154" s="12"/>
      <c r="AJ154" s="12"/>
      <c r="AK154" s="12"/>
      <c r="AL154" s="12"/>
      <c r="AM154" s="12"/>
      <c r="AN154" s="30"/>
      <c r="AO154" s="30"/>
      <c r="AP154" s="12"/>
      <c r="AQ154" s="12"/>
      <c r="AR154" s="12"/>
      <c r="AS154" s="12"/>
      <c r="AT154" s="12"/>
      <c r="AU154" s="12"/>
      <c r="AV154" s="30"/>
      <c r="AW154" s="30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30"/>
      <c r="BQ154" s="30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1:82" ht="12.75">
      <c r="A155" s="17"/>
      <c r="B155" s="909"/>
      <c r="C155" s="903"/>
      <c r="D155" s="903"/>
      <c r="E155" s="903"/>
      <c r="F155" s="17"/>
      <c r="G155" s="17"/>
      <c r="H155" s="12"/>
      <c r="I155" s="12"/>
      <c r="J155" s="30"/>
      <c r="K155" s="30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30"/>
      <c r="AG155" s="30"/>
      <c r="AH155" s="12"/>
      <c r="AI155" s="12"/>
      <c r="AJ155" s="12"/>
      <c r="AK155" s="12"/>
      <c r="AL155" s="12"/>
      <c r="AM155" s="12"/>
      <c r="AN155" s="30"/>
      <c r="AO155" s="30"/>
      <c r="AP155" s="12"/>
      <c r="AQ155" s="12"/>
      <c r="AR155" s="12"/>
      <c r="AS155" s="12"/>
      <c r="AT155" s="12"/>
      <c r="AU155" s="12"/>
      <c r="AV155" s="30"/>
      <c r="AW155" s="30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30"/>
      <c r="BQ155" s="30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1:82" ht="12.75">
      <c r="A156" s="17"/>
      <c r="B156" s="921"/>
      <c r="C156" s="921"/>
      <c r="D156" s="921"/>
      <c r="E156" s="921"/>
      <c r="F156" s="17"/>
      <c r="G156" s="17"/>
      <c r="H156" s="12"/>
      <c r="I156" s="12"/>
      <c r="J156" s="30"/>
      <c r="K156" s="30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30"/>
      <c r="AG156" s="30"/>
      <c r="AH156" s="12"/>
      <c r="AI156" s="12"/>
      <c r="AJ156" s="12"/>
      <c r="AK156" s="12"/>
      <c r="AL156" s="12"/>
      <c r="AM156" s="12"/>
      <c r="AN156" s="30"/>
      <c r="AO156" s="30"/>
      <c r="AP156" s="12"/>
      <c r="AQ156" s="12"/>
      <c r="AR156" s="12"/>
      <c r="AS156" s="12"/>
      <c r="AT156" s="12"/>
      <c r="AU156" s="12"/>
      <c r="AV156" s="30"/>
      <c r="AW156" s="30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30"/>
      <c r="BQ156" s="30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  <row r="157" spans="1:82" ht="12.75">
      <c r="A157" s="17"/>
      <c r="B157" s="909"/>
      <c r="C157" s="903"/>
      <c r="D157" s="903"/>
      <c r="E157" s="903"/>
      <c r="F157" s="17"/>
      <c r="G157" s="17"/>
      <c r="H157" s="12"/>
      <c r="I157" s="12"/>
      <c r="J157" s="30"/>
      <c r="K157" s="30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30"/>
      <c r="AG157" s="30"/>
      <c r="AH157" s="12"/>
      <c r="AI157" s="12"/>
      <c r="AJ157" s="12"/>
      <c r="AK157" s="12"/>
      <c r="AL157" s="12"/>
      <c r="AM157" s="12"/>
      <c r="AN157" s="30"/>
      <c r="AO157" s="30"/>
      <c r="AP157" s="12"/>
      <c r="AQ157" s="12"/>
      <c r="AR157" s="12"/>
      <c r="AS157" s="12"/>
      <c r="AT157" s="12"/>
      <c r="AU157" s="12"/>
      <c r="AV157" s="30"/>
      <c r="AW157" s="30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30"/>
      <c r="BQ157" s="30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</row>
    <row r="158" spans="1:82" ht="12.75">
      <c r="A158" s="17"/>
      <c r="B158" s="909"/>
      <c r="C158" s="903"/>
      <c r="D158" s="903"/>
      <c r="E158" s="903"/>
      <c r="F158" s="17"/>
      <c r="G158" s="17"/>
      <c r="H158" s="12"/>
      <c r="I158" s="12"/>
      <c r="J158" s="30"/>
      <c r="K158" s="30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30"/>
      <c r="AG158" s="30"/>
      <c r="AH158" s="12"/>
      <c r="AI158" s="12"/>
      <c r="AJ158" s="12"/>
      <c r="AK158" s="12"/>
      <c r="AL158" s="12"/>
      <c r="AM158" s="12"/>
      <c r="AN158" s="30"/>
      <c r="AO158" s="30"/>
      <c r="AP158" s="12"/>
      <c r="AQ158" s="12"/>
      <c r="AR158" s="12"/>
      <c r="AS158" s="12"/>
      <c r="AT158" s="12"/>
      <c r="AU158" s="12"/>
      <c r="AV158" s="30"/>
      <c r="AW158" s="30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30"/>
      <c r="BQ158" s="30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</row>
    <row r="159" spans="1:82" ht="12.75">
      <c r="A159" s="17"/>
      <c r="B159" s="17"/>
      <c r="C159" s="17"/>
      <c r="D159" s="17"/>
      <c r="E159" s="17"/>
      <c r="F159" s="17"/>
      <c r="G159" s="17"/>
      <c r="H159" s="12"/>
      <c r="I159" s="12"/>
      <c r="J159" s="30"/>
      <c r="K159" s="30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30"/>
      <c r="AG159" s="30"/>
      <c r="AH159" s="12"/>
      <c r="AI159" s="12"/>
      <c r="AJ159" s="12"/>
      <c r="AK159" s="12"/>
      <c r="AL159" s="12"/>
      <c r="AM159" s="12"/>
      <c r="AN159" s="30"/>
      <c r="AO159" s="30"/>
      <c r="AP159" s="12"/>
      <c r="AQ159" s="12"/>
      <c r="AR159" s="12"/>
      <c r="AS159" s="12"/>
      <c r="AT159" s="12"/>
      <c r="AU159" s="12"/>
      <c r="AV159" s="30"/>
      <c r="AW159" s="30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30"/>
      <c r="BQ159" s="30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</row>
    <row r="160" spans="1:82" ht="12.75">
      <c r="A160" s="17"/>
      <c r="B160" s="903"/>
      <c r="C160" s="903"/>
      <c r="D160" s="903"/>
      <c r="E160" s="903"/>
      <c r="F160" s="17"/>
      <c r="G160" s="17"/>
      <c r="H160" s="12"/>
      <c r="I160" s="12"/>
      <c r="J160" s="30"/>
      <c r="K160" s="30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30"/>
      <c r="AG160" s="30"/>
      <c r="AH160" s="12"/>
      <c r="AI160" s="12"/>
      <c r="AJ160" s="12"/>
      <c r="AK160" s="12"/>
      <c r="AL160" s="12"/>
      <c r="AM160" s="12"/>
      <c r="AN160" s="30"/>
      <c r="AO160" s="30"/>
      <c r="AP160" s="12"/>
      <c r="AQ160" s="12"/>
      <c r="AR160" s="12"/>
      <c r="AS160" s="12"/>
      <c r="AT160" s="12"/>
      <c r="AU160" s="12"/>
      <c r="AV160" s="30"/>
      <c r="AW160" s="30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30"/>
      <c r="BQ160" s="30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</row>
    <row r="161" spans="1:82" ht="12.75">
      <c r="A161" s="17"/>
      <c r="B161" s="903"/>
      <c r="C161" s="903"/>
      <c r="D161" s="903"/>
      <c r="E161" s="903"/>
      <c r="F161" s="17"/>
      <c r="G161" s="17"/>
      <c r="H161" s="12"/>
      <c r="I161" s="12"/>
      <c r="J161" s="30"/>
      <c r="K161" s="30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30"/>
      <c r="AG161" s="30"/>
      <c r="AH161" s="12"/>
      <c r="AI161" s="12"/>
      <c r="AJ161" s="12"/>
      <c r="AK161" s="12"/>
      <c r="AL161" s="12"/>
      <c r="AM161" s="12"/>
      <c r="AN161" s="30"/>
      <c r="AO161" s="30"/>
      <c r="AP161" s="12"/>
      <c r="AQ161" s="12"/>
      <c r="AR161" s="12"/>
      <c r="AS161" s="12"/>
      <c r="AT161" s="12"/>
      <c r="AU161" s="12"/>
      <c r="AV161" s="30"/>
      <c r="AW161" s="30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30"/>
      <c r="BQ161" s="30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</row>
    <row r="162" spans="1:82" ht="12.75">
      <c r="A162" s="17"/>
      <c r="B162" s="903"/>
      <c r="C162" s="903"/>
      <c r="D162" s="903"/>
      <c r="E162" s="903"/>
      <c r="F162" s="17"/>
      <c r="G162" s="17"/>
      <c r="H162" s="12"/>
      <c r="I162" s="12"/>
      <c r="J162" s="30"/>
      <c r="K162" s="30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30"/>
      <c r="AG162" s="30"/>
      <c r="AH162" s="12"/>
      <c r="AI162" s="12"/>
      <c r="AJ162" s="12"/>
      <c r="AK162" s="12"/>
      <c r="AL162" s="12"/>
      <c r="AM162" s="12"/>
      <c r="AN162" s="30"/>
      <c r="AO162" s="30"/>
      <c r="AP162" s="12"/>
      <c r="AQ162" s="12"/>
      <c r="AR162" s="12"/>
      <c r="AS162" s="12"/>
      <c r="AT162" s="12"/>
      <c r="AU162" s="12"/>
      <c r="AV162" s="30"/>
      <c r="AW162" s="30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30"/>
      <c r="BQ162" s="30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</row>
    <row r="163" spans="1:82" ht="12.75">
      <c r="A163" s="17"/>
      <c r="B163" s="903"/>
      <c r="C163" s="903"/>
      <c r="D163" s="903"/>
      <c r="E163" s="903"/>
      <c r="F163" s="17"/>
      <c r="G163" s="17"/>
      <c r="H163" s="12"/>
      <c r="I163" s="12"/>
      <c r="J163" s="30"/>
      <c r="K163" s="30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30"/>
      <c r="AG163" s="30"/>
      <c r="AH163" s="12"/>
      <c r="AI163" s="12"/>
      <c r="AJ163" s="12"/>
      <c r="AK163" s="12"/>
      <c r="AL163" s="12"/>
      <c r="AM163" s="12"/>
      <c r="AN163" s="30"/>
      <c r="AO163" s="30"/>
      <c r="AP163" s="12"/>
      <c r="AQ163" s="12"/>
      <c r="AR163" s="12"/>
      <c r="AS163" s="12"/>
      <c r="AT163" s="12"/>
      <c r="AU163" s="12"/>
      <c r="AV163" s="30"/>
      <c r="AW163" s="30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30"/>
      <c r="BQ163" s="30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</row>
    <row r="164" spans="1:82" ht="12.75">
      <c r="A164" s="17"/>
      <c r="B164" s="903"/>
      <c r="C164" s="903"/>
      <c r="D164" s="903"/>
      <c r="E164" s="903"/>
      <c r="F164" s="17"/>
      <c r="G164" s="17"/>
      <c r="H164" s="12"/>
      <c r="I164" s="12"/>
      <c r="J164" s="30"/>
      <c r="K164" s="30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30"/>
      <c r="AG164" s="30"/>
      <c r="AH164" s="12"/>
      <c r="AI164" s="12"/>
      <c r="AJ164" s="12"/>
      <c r="AK164" s="12"/>
      <c r="AL164" s="12"/>
      <c r="AM164" s="12"/>
      <c r="AN164" s="30"/>
      <c r="AO164" s="30"/>
      <c r="AP164" s="12"/>
      <c r="AQ164" s="12"/>
      <c r="AR164" s="12"/>
      <c r="AS164" s="12"/>
      <c r="AT164" s="12"/>
      <c r="AU164" s="12"/>
      <c r="AV164" s="30"/>
      <c r="AW164" s="30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30"/>
      <c r="BQ164" s="30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</row>
    <row r="165" spans="1:82" ht="12.75">
      <c r="A165" s="17"/>
      <c r="B165" s="17"/>
      <c r="C165" s="17"/>
      <c r="D165" s="17"/>
      <c r="E165" s="17"/>
      <c r="F165" s="17"/>
      <c r="G165" s="17"/>
      <c r="H165" s="12"/>
      <c r="I165" s="12"/>
      <c r="J165" s="30"/>
      <c r="K165" s="30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30"/>
      <c r="AG165" s="30"/>
      <c r="AH165" s="12"/>
      <c r="AI165" s="12"/>
      <c r="AJ165" s="12"/>
      <c r="AK165" s="12"/>
      <c r="AL165" s="12"/>
      <c r="AM165" s="12"/>
      <c r="AN165" s="30"/>
      <c r="AO165" s="30"/>
      <c r="AP165" s="12"/>
      <c r="AQ165" s="12"/>
      <c r="AR165" s="12"/>
      <c r="AS165" s="12"/>
      <c r="AT165" s="12"/>
      <c r="AU165" s="12"/>
      <c r="AV165" s="30"/>
      <c r="AW165" s="30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30"/>
      <c r="BQ165" s="30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</row>
    <row r="166" spans="1:82" ht="12.75">
      <c r="A166" s="17"/>
      <c r="B166" s="17"/>
      <c r="C166" s="17"/>
      <c r="D166" s="17"/>
      <c r="E166" s="17"/>
      <c r="F166" s="17"/>
      <c r="G166" s="17"/>
      <c r="H166" s="12"/>
      <c r="I166" s="12"/>
      <c r="J166" s="30"/>
      <c r="K166" s="30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30"/>
      <c r="AG166" s="30"/>
      <c r="AH166" s="12"/>
      <c r="AI166" s="12"/>
      <c r="AJ166" s="12"/>
      <c r="AK166" s="12"/>
      <c r="AL166" s="12"/>
      <c r="AM166" s="12"/>
      <c r="AN166" s="30"/>
      <c r="AO166" s="30"/>
      <c r="AP166" s="12"/>
      <c r="AQ166" s="12"/>
      <c r="AR166" s="12"/>
      <c r="AS166" s="12"/>
      <c r="AT166" s="12"/>
      <c r="AU166" s="12"/>
      <c r="AV166" s="30"/>
      <c r="AW166" s="30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30"/>
      <c r="BQ166" s="30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</row>
    <row r="167" spans="1:82" ht="12.75">
      <c r="A167" s="17"/>
      <c r="B167" s="17"/>
      <c r="C167" s="17"/>
      <c r="D167" s="17"/>
      <c r="E167" s="17"/>
      <c r="F167" s="17"/>
      <c r="G167" s="17"/>
      <c r="H167" s="12"/>
      <c r="I167" s="12"/>
      <c r="J167" s="30"/>
      <c r="K167" s="30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30"/>
      <c r="AG167" s="30"/>
      <c r="AH167" s="12"/>
      <c r="AI167" s="12"/>
      <c r="AJ167" s="12"/>
      <c r="AK167" s="12"/>
      <c r="AL167" s="12"/>
      <c r="AM167" s="12"/>
      <c r="AN167" s="30"/>
      <c r="AO167" s="30"/>
      <c r="AP167" s="12"/>
      <c r="AQ167" s="12"/>
      <c r="AR167" s="12"/>
      <c r="AS167" s="12"/>
      <c r="AT167" s="12"/>
      <c r="AU167" s="12"/>
      <c r="AV167" s="30"/>
      <c r="AW167" s="30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30"/>
      <c r="BQ167" s="30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</row>
    <row r="168" spans="1:82" ht="12.75">
      <c r="A168" s="17"/>
      <c r="B168" s="914"/>
      <c r="C168" s="913"/>
      <c r="D168" s="913"/>
      <c r="E168" s="913"/>
      <c r="F168" s="17"/>
      <c r="G168" s="17"/>
      <c r="H168" s="12"/>
      <c r="I168" s="12"/>
      <c r="J168" s="30"/>
      <c r="K168" s="30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30"/>
      <c r="AG168" s="30"/>
      <c r="AH168" s="12"/>
      <c r="AI168" s="12"/>
      <c r="AJ168" s="12"/>
      <c r="AK168" s="12"/>
      <c r="AL168" s="12"/>
      <c r="AM168" s="12"/>
      <c r="AN168" s="30"/>
      <c r="AO168" s="30"/>
      <c r="AP168" s="12"/>
      <c r="AQ168" s="12"/>
      <c r="AR168" s="12"/>
      <c r="AS168" s="12"/>
      <c r="AT168" s="12"/>
      <c r="AU168" s="12"/>
      <c r="AV168" s="30"/>
      <c r="AW168" s="30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30"/>
      <c r="BQ168" s="30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</row>
    <row r="169" spans="1:82" ht="12.75">
      <c r="A169" s="17"/>
      <c r="B169" s="913"/>
      <c r="C169" s="913"/>
      <c r="D169" s="913"/>
      <c r="E169" s="913"/>
      <c r="F169" s="17"/>
      <c r="G169" s="17"/>
      <c r="H169" s="12"/>
      <c r="I169" s="12"/>
      <c r="J169" s="30"/>
      <c r="K169" s="30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30"/>
      <c r="AG169" s="30"/>
      <c r="AH169" s="12"/>
      <c r="AI169" s="12"/>
      <c r="AJ169" s="12"/>
      <c r="AK169" s="12"/>
      <c r="AL169" s="12"/>
      <c r="AM169" s="12"/>
      <c r="AN169" s="30"/>
      <c r="AO169" s="30"/>
      <c r="AP169" s="12"/>
      <c r="AQ169" s="12"/>
      <c r="AR169" s="12"/>
      <c r="AS169" s="12"/>
      <c r="AT169" s="12"/>
      <c r="AU169" s="12"/>
      <c r="AV169" s="30"/>
      <c r="AW169" s="30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30"/>
      <c r="BQ169" s="30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</row>
    <row r="170" spans="1:82" ht="12.75">
      <c r="A170" s="17"/>
      <c r="B170" s="913"/>
      <c r="C170" s="913"/>
      <c r="D170" s="913"/>
      <c r="E170" s="913"/>
      <c r="F170" s="17"/>
      <c r="G170" s="17"/>
      <c r="H170" s="12"/>
      <c r="I170" s="12"/>
      <c r="J170" s="30"/>
      <c r="K170" s="30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30"/>
      <c r="AG170" s="30"/>
      <c r="AH170" s="12"/>
      <c r="AI170" s="12"/>
      <c r="AJ170" s="12"/>
      <c r="AK170" s="12"/>
      <c r="AL170" s="12"/>
      <c r="AM170" s="12"/>
      <c r="AN170" s="30"/>
      <c r="AO170" s="30"/>
      <c r="AP170" s="12"/>
      <c r="AQ170" s="12"/>
      <c r="AR170" s="12"/>
      <c r="AS170" s="12"/>
      <c r="AT170" s="12"/>
      <c r="AU170" s="12"/>
      <c r="AV170" s="30"/>
      <c r="AW170" s="30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30"/>
      <c r="BQ170" s="30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</row>
    <row r="171" spans="1:82" ht="12.75">
      <c r="A171" s="17"/>
      <c r="B171" s="17"/>
      <c r="C171" s="17"/>
      <c r="D171" s="17"/>
      <c r="E171" s="17"/>
      <c r="F171" s="17"/>
      <c r="G171" s="17"/>
      <c r="H171" s="12"/>
      <c r="I171" s="12"/>
      <c r="J171" s="30"/>
      <c r="K171" s="30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30"/>
      <c r="AG171" s="30"/>
      <c r="AH171" s="12"/>
      <c r="AI171" s="12"/>
      <c r="AJ171" s="12"/>
      <c r="AK171" s="12"/>
      <c r="AL171" s="12"/>
      <c r="AM171" s="12"/>
      <c r="AN171" s="30"/>
      <c r="AO171" s="30"/>
      <c r="AP171" s="12"/>
      <c r="AQ171" s="12"/>
      <c r="AR171" s="12"/>
      <c r="AS171" s="12"/>
      <c r="AT171" s="12"/>
      <c r="AU171" s="12"/>
      <c r="AV171" s="30"/>
      <c r="AW171" s="30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30"/>
      <c r="BQ171" s="30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</row>
    <row r="172" spans="1:82" ht="12.75">
      <c r="A172" s="17"/>
      <c r="B172" s="909"/>
      <c r="C172" s="903"/>
      <c r="D172" s="903"/>
      <c r="E172" s="903"/>
      <c r="F172" s="17"/>
      <c r="G172" s="17"/>
      <c r="H172" s="12"/>
      <c r="I172" s="12"/>
      <c r="J172" s="30"/>
      <c r="K172" s="30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30"/>
      <c r="AG172" s="30"/>
      <c r="AH172" s="12"/>
      <c r="AI172" s="12"/>
      <c r="AJ172" s="12"/>
      <c r="AK172" s="12"/>
      <c r="AL172" s="12"/>
      <c r="AM172" s="12"/>
      <c r="AN172" s="30"/>
      <c r="AO172" s="30"/>
      <c r="AP172" s="12"/>
      <c r="AQ172" s="12"/>
      <c r="AR172" s="12"/>
      <c r="AS172" s="12"/>
      <c r="AT172" s="12"/>
      <c r="AU172" s="12"/>
      <c r="AV172" s="30"/>
      <c r="AW172" s="30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30"/>
      <c r="BQ172" s="30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</row>
    <row r="173" spans="1:82" ht="12.75">
      <c r="A173" s="17"/>
      <c r="B173" s="903"/>
      <c r="C173" s="903"/>
      <c r="D173" s="903"/>
      <c r="E173" s="903"/>
      <c r="F173" s="17"/>
      <c r="G173" s="17"/>
      <c r="H173" s="12"/>
      <c r="I173" s="12"/>
      <c r="J173" s="30"/>
      <c r="K173" s="30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30"/>
      <c r="AG173" s="30"/>
      <c r="AH173" s="12"/>
      <c r="AI173" s="12"/>
      <c r="AJ173" s="12"/>
      <c r="AK173" s="12"/>
      <c r="AL173" s="12"/>
      <c r="AM173" s="12"/>
      <c r="AN173" s="30"/>
      <c r="AO173" s="30"/>
      <c r="AP173" s="12"/>
      <c r="AQ173" s="12"/>
      <c r="AR173" s="12"/>
      <c r="AS173" s="12"/>
      <c r="AT173" s="12"/>
      <c r="AU173" s="12"/>
      <c r="AV173" s="30"/>
      <c r="AW173" s="30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30"/>
      <c r="BQ173" s="30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</row>
    <row r="174" spans="1:82" ht="12.75">
      <c r="A174" s="17"/>
      <c r="B174" s="17"/>
      <c r="C174" s="17"/>
      <c r="D174" s="17"/>
      <c r="E174" s="17"/>
      <c r="F174" s="17"/>
      <c r="G174" s="17"/>
      <c r="H174" s="12"/>
      <c r="I174" s="12"/>
      <c r="J174" s="30"/>
      <c r="K174" s="30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30"/>
      <c r="AG174" s="30"/>
      <c r="AH174" s="12"/>
      <c r="AI174" s="12"/>
      <c r="AJ174" s="12"/>
      <c r="AK174" s="12"/>
      <c r="AL174" s="12"/>
      <c r="AM174" s="12"/>
      <c r="AN174" s="30"/>
      <c r="AO174" s="30"/>
      <c r="AP174" s="12"/>
      <c r="AQ174" s="12"/>
      <c r="AR174" s="12"/>
      <c r="AS174" s="12"/>
      <c r="AT174" s="12"/>
      <c r="AU174" s="12"/>
      <c r="AV174" s="30"/>
      <c r="AW174" s="30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30"/>
      <c r="BQ174" s="30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</row>
    <row r="175" spans="1:82" ht="12.75">
      <c r="A175" s="17"/>
      <c r="B175" s="17"/>
      <c r="C175" s="17"/>
      <c r="D175" s="17"/>
      <c r="E175" s="17"/>
      <c r="F175" s="17"/>
      <c r="G175" s="17"/>
      <c r="H175" s="12"/>
      <c r="I175" s="12"/>
      <c r="J175" s="30"/>
      <c r="K175" s="30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30"/>
      <c r="AG175" s="30"/>
      <c r="AH175" s="12"/>
      <c r="AI175" s="12"/>
      <c r="AJ175" s="12"/>
      <c r="AK175" s="12"/>
      <c r="AL175" s="12"/>
      <c r="AM175" s="12"/>
      <c r="AN175" s="30"/>
      <c r="AO175" s="30"/>
      <c r="AP175" s="12"/>
      <c r="AQ175" s="12"/>
      <c r="AR175" s="12"/>
      <c r="AS175" s="12"/>
      <c r="AT175" s="12"/>
      <c r="AU175" s="12"/>
      <c r="AV175" s="30"/>
      <c r="AW175" s="30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30"/>
      <c r="BQ175" s="30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</row>
    <row r="176" spans="1:82" ht="12.75">
      <c r="A176" s="17"/>
      <c r="B176" s="903"/>
      <c r="C176" s="903"/>
      <c r="D176" s="903"/>
      <c r="E176" s="903"/>
      <c r="F176" s="17"/>
      <c r="G176" s="17"/>
      <c r="H176" s="12"/>
      <c r="I176" s="12"/>
      <c r="J176" s="30"/>
      <c r="K176" s="30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30"/>
      <c r="AG176" s="30"/>
      <c r="AH176" s="12"/>
      <c r="AI176" s="12"/>
      <c r="AJ176" s="12"/>
      <c r="AK176" s="12"/>
      <c r="AL176" s="12"/>
      <c r="AM176" s="12"/>
      <c r="AN176" s="30"/>
      <c r="AO176" s="30"/>
      <c r="AP176" s="12"/>
      <c r="AQ176" s="12"/>
      <c r="AR176" s="12"/>
      <c r="AS176" s="12"/>
      <c r="AT176" s="12"/>
      <c r="AU176" s="12"/>
      <c r="AV176" s="30"/>
      <c r="AW176" s="30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30"/>
      <c r="BQ176" s="30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</row>
    <row r="177" spans="1:82" ht="12.75">
      <c r="A177" s="17"/>
      <c r="B177" s="17"/>
      <c r="C177" s="23"/>
      <c r="D177" s="23"/>
      <c r="E177" s="23"/>
      <c r="F177" s="17"/>
      <c r="G177" s="17"/>
      <c r="H177" s="12"/>
      <c r="I177" s="12"/>
      <c r="J177" s="30"/>
      <c r="K177" s="30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30"/>
      <c r="AG177" s="30"/>
      <c r="AH177" s="12"/>
      <c r="AI177" s="12"/>
      <c r="AJ177" s="12"/>
      <c r="AK177" s="12"/>
      <c r="AL177" s="12"/>
      <c r="AM177" s="12"/>
      <c r="AN177" s="30"/>
      <c r="AO177" s="30"/>
      <c r="AP177" s="12"/>
      <c r="AQ177" s="12"/>
      <c r="AR177" s="12"/>
      <c r="AS177" s="12"/>
      <c r="AT177" s="12"/>
      <c r="AU177" s="12"/>
      <c r="AV177" s="30"/>
      <c r="AW177" s="30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30"/>
      <c r="BQ177" s="30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</row>
    <row r="178" spans="1:82" ht="12.75">
      <c r="A178" s="17"/>
      <c r="B178" s="17"/>
      <c r="C178" s="23"/>
      <c r="D178" s="23"/>
      <c r="E178" s="23"/>
      <c r="F178" s="17"/>
      <c r="G178" s="17"/>
      <c r="H178" s="12"/>
      <c r="I178" s="12"/>
      <c r="J178" s="30"/>
      <c r="K178" s="30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30"/>
      <c r="AG178" s="30"/>
      <c r="AH178" s="12"/>
      <c r="AI178" s="12"/>
      <c r="AJ178" s="12"/>
      <c r="AK178" s="12"/>
      <c r="AL178" s="12"/>
      <c r="AM178" s="12"/>
      <c r="AN178" s="30"/>
      <c r="AO178" s="30"/>
      <c r="AP178" s="12"/>
      <c r="AQ178" s="12"/>
      <c r="AR178" s="12"/>
      <c r="AS178" s="12"/>
      <c r="AT178" s="12"/>
      <c r="AU178" s="12"/>
      <c r="AV178" s="30"/>
      <c r="AW178" s="30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30"/>
      <c r="BQ178" s="30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</row>
    <row r="179" spans="1:82" ht="12.75">
      <c r="A179" s="17"/>
      <c r="B179" s="921"/>
      <c r="C179" s="921"/>
      <c r="D179" s="921"/>
      <c r="E179" s="921"/>
      <c r="F179" s="17"/>
      <c r="G179" s="17"/>
      <c r="H179" s="12"/>
      <c r="I179" s="12"/>
      <c r="J179" s="30"/>
      <c r="K179" s="30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30"/>
      <c r="AG179" s="30"/>
      <c r="AH179" s="12"/>
      <c r="AI179" s="12"/>
      <c r="AJ179" s="12"/>
      <c r="AK179" s="12"/>
      <c r="AL179" s="12"/>
      <c r="AM179" s="12"/>
      <c r="AN179" s="30"/>
      <c r="AO179" s="30"/>
      <c r="AP179" s="12"/>
      <c r="AQ179" s="12"/>
      <c r="AR179" s="12"/>
      <c r="AS179" s="12"/>
      <c r="AT179" s="12"/>
      <c r="AU179" s="12"/>
      <c r="AV179" s="30"/>
      <c r="AW179" s="30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30"/>
      <c r="BQ179" s="30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</row>
    <row r="180" spans="1:82" ht="12.75">
      <c r="A180" s="17"/>
      <c r="B180" s="17"/>
      <c r="C180" s="17"/>
      <c r="D180" s="17"/>
      <c r="E180" s="17"/>
      <c r="F180" s="17"/>
      <c r="G180" s="17"/>
      <c r="H180" s="12"/>
      <c r="I180" s="12"/>
      <c r="J180" s="30"/>
      <c r="K180" s="30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30"/>
      <c r="AG180" s="30"/>
      <c r="AH180" s="12"/>
      <c r="AI180" s="12"/>
      <c r="AJ180" s="12"/>
      <c r="AK180" s="12"/>
      <c r="AL180" s="12"/>
      <c r="AM180" s="12"/>
      <c r="AN180" s="30"/>
      <c r="AO180" s="30"/>
      <c r="AP180" s="12"/>
      <c r="AQ180" s="12"/>
      <c r="AR180" s="12"/>
      <c r="AS180" s="12"/>
      <c r="AT180" s="12"/>
      <c r="AU180" s="12"/>
      <c r="AV180" s="30"/>
      <c r="AW180" s="30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30"/>
      <c r="BQ180" s="30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</row>
    <row r="181" spans="1:82" ht="12.75">
      <c r="A181" s="17"/>
      <c r="B181" s="903"/>
      <c r="C181" s="903"/>
      <c r="D181" s="903"/>
      <c r="E181" s="903"/>
      <c r="F181" s="17"/>
      <c r="G181" s="32"/>
      <c r="H181" s="12"/>
      <c r="I181" s="12"/>
      <c r="J181" s="30"/>
      <c r="K181" s="30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30"/>
      <c r="AG181" s="30"/>
      <c r="AH181" s="12"/>
      <c r="AI181" s="12"/>
      <c r="AJ181" s="12"/>
      <c r="AK181" s="12"/>
      <c r="AL181" s="12"/>
      <c r="AM181" s="12"/>
      <c r="AN181" s="30"/>
      <c r="AO181" s="30"/>
      <c r="AP181" s="12"/>
      <c r="AQ181" s="12"/>
      <c r="AR181" s="12"/>
      <c r="AS181" s="12"/>
      <c r="AT181" s="12"/>
      <c r="AU181" s="12"/>
      <c r="AV181" s="30"/>
      <c r="AW181" s="30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30"/>
      <c r="BQ181" s="30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</row>
    <row r="182" spans="1:82" ht="12.75">
      <c r="A182" s="17"/>
      <c r="B182" s="903"/>
      <c r="C182" s="903"/>
      <c r="D182" s="903"/>
      <c r="E182" s="903"/>
      <c r="F182" s="17"/>
      <c r="G182" s="17"/>
      <c r="H182" s="12"/>
      <c r="I182" s="12"/>
      <c r="J182" s="30"/>
      <c r="K182" s="30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30"/>
      <c r="AG182" s="30"/>
      <c r="AH182" s="12"/>
      <c r="AI182" s="12"/>
      <c r="AJ182" s="12"/>
      <c r="AK182" s="12"/>
      <c r="AL182" s="12"/>
      <c r="AM182" s="12"/>
      <c r="AN182" s="30"/>
      <c r="AO182" s="30"/>
      <c r="AP182" s="12"/>
      <c r="AQ182" s="12"/>
      <c r="AR182" s="12"/>
      <c r="AS182" s="12"/>
      <c r="AT182" s="12"/>
      <c r="AU182" s="12"/>
      <c r="AV182" s="30"/>
      <c r="AW182" s="30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30"/>
      <c r="BQ182" s="30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</row>
    <row r="183" spans="1:82" ht="12.75">
      <c r="A183" s="17"/>
      <c r="B183" s="903"/>
      <c r="C183" s="903"/>
      <c r="D183" s="903"/>
      <c r="E183" s="903"/>
      <c r="F183" s="17"/>
      <c r="G183" s="17"/>
      <c r="H183" s="12"/>
      <c r="I183" s="12"/>
      <c r="J183" s="30"/>
      <c r="K183" s="30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30"/>
      <c r="AG183" s="30"/>
      <c r="AH183" s="12"/>
      <c r="AI183" s="12"/>
      <c r="AJ183" s="12"/>
      <c r="AK183" s="12"/>
      <c r="AL183" s="12"/>
      <c r="AM183" s="12"/>
      <c r="AN183" s="30"/>
      <c r="AO183" s="30"/>
      <c r="AP183" s="12"/>
      <c r="AQ183" s="12"/>
      <c r="AR183" s="12"/>
      <c r="AS183" s="12"/>
      <c r="AT183" s="12"/>
      <c r="AU183" s="12"/>
      <c r="AV183" s="30"/>
      <c r="AW183" s="30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30"/>
      <c r="BQ183" s="30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</row>
    <row r="184" spans="1:82" ht="12.75">
      <c r="A184" s="17"/>
      <c r="B184" s="17"/>
      <c r="C184" s="17"/>
      <c r="D184" s="17"/>
      <c r="E184" s="17"/>
      <c r="F184" s="17"/>
      <c r="G184" s="17"/>
      <c r="H184" s="12"/>
      <c r="I184" s="12"/>
      <c r="J184" s="30"/>
      <c r="K184" s="30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30"/>
      <c r="AG184" s="30"/>
      <c r="AH184" s="12"/>
      <c r="AI184" s="12"/>
      <c r="AJ184" s="12"/>
      <c r="AK184" s="12"/>
      <c r="AL184" s="12"/>
      <c r="AM184" s="12"/>
      <c r="AN184" s="30"/>
      <c r="AO184" s="30"/>
      <c r="AP184" s="12"/>
      <c r="AQ184" s="12"/>
      <c r="AR184" s="12"/>
      <c r="AS184" s="12"/>
      <c r="AT184" s="12"/>
      <c r="AU184" s="12"/>
      <c r="AV184" s="30"/>
      <c r="AW184" s="30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30"/>
      <c r="BQ184" s="30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</row>
    <row r="185" spans="1:82" ht="12.75">
      <c r="A185" s="17"/>
      <c r="B185" s="17"/>
      <c r="C185" s="17"/>
      <c r="D185" s="17"/>
      <c r="E185" s="17"/>
      <c r="F185" s="17"/>
      <c r="G185" s="17"/>
      <c r="H185" s="12"/>
      <c r="I185" s="12"/>
      <c r="J185" s="30"/>
      <c r="K185" s="30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30"/>
      <c r="AG185" s="30"/>
      <c r="AH185" s="12"/>
      <c r="AI185" s="12"/>
      <c r="AJ185" s="12"/>
      <c r="AK185" s="12"/>
      <c r="AL185" s="12"/>
      <c r="AM185" s="12"/>
      <c r="AN185" s="30"/>
      <c r="AO185" s="30"/>
      <c r="AP185" s="12"/>
      <c r="AQ185" s="12"/>
      <c r="AR185" s="12"/>
      <c r="AS185" s="12"/>
      <c r="AT185" s="12"/>
      <c r="AU185" s="12"/>
      <c r="AV185" s="30"/>
      <c r="AW185" s="30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30"/>
      <c r="BQ185" s="30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</row>
    <row r="186" spans="1:82" ht="12.75">
      <c r="A186" s="17"/>
      <c r="B186" s="903"/>
      <c r="C186" s="903"/>
      <c r="D186" s="903"/>
      <c r="E186" s="903"/>
      <c r="F186" s="17"/>
      <c r="G186" s="17"/>
      <c r="H186" s="12"/>
      <c r="I186" s="12"/>
      <c r="J186" s="30"/>
      <c r="K186" s="30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30"/>
      <c r="AG186" s="30"/>
      <c r="AH186" s="12"/>
      <c r="AI186" s="12"/>
      <c r="AJ186" s="12"/>
      <c r="AK186" s="12"/>
      <c r="AL186" s="12"/>
      <c r="AM186" s="12"/>
      <c r="AN186" s="30"/>
      <c r="AO186" s="30"/>
      <c r="AP186" s="12"/>
      <c r="AQ186" s="12"/>
      <c r="AR186" s="12"/>
      <c r="AS186" s="12"/>
      <c r="AT186" s="12"/>
      <c r="AU186" s="12"/>
      <c r="AV186" s="30"/>
      <c r="AW186" s="30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30"/>
      <c r="BQ186" s="30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</row>
    <row r="187" spans="1:82" ht="12.75">
      <c r="A187" s="17"/>
      <c r="B187" s="921"/>
      <c r="C187" s="921"/>
      <c r="D187" s="921"/>
      <c r="E187" s="921"/>
      <c r="F187" s="17"/>
      <c r="G187" s="17"/>
      <c r="H187" s="12"/>
      <c r="I187" s="33"/>
      <c r="J187" s="12"/>
      <c r="K187" s="34"/>
      <c r="L187" s="12"/>
      <c r="M187" s="33"/>
      <c r="N187" s="12"/>
      <c r="O187" s="33"/>
      <c r="P187" s="12"/>
      <c r="Q187" s="33"/>
      <c r="R187" s="12"/>
      <c r="S187" s="33"/>
      <c r="T187" s="12"/>
      <c r="U187" s="33"/>
      <c r="V187" s="12"/>
      <c r="W187" s="33"/>
      <c r="X187" s="12"/>
      <c r="Y187" s="33"/>
      <c r="Z187" s="12"/>
      <c r="AA187" s="33"/>
      <c r="AB187" s="12"/>
      <c r="AC187" s="33"/>
      <c r="AD187" s="12"/>
      <c r="AE187" s="33"/>
      <c r="AF187" s="12"/>
      <c r="AG187" s="33"/>
      <c r="AH187" s="12"/>
      <c r="AI187" s="33"/>
      <c r="AJ187" s="12"/>
      <c r="AK187" s="33"/>
      <c r="AL187" s="12"/>
      <c r="AM187" s="33"/>
      <c r="AN187" s="12"/>
      <c r="AO187" s="33"/>
      <c r="AP187" s="12"/>
      <c r="AQ187" s="33"/>
      <c r="AR187" s="12"/>
      <c r="AS187" s="33"/>
      <c r="AT187" s="12"/>
      <c r="AU187" s="33"/>
      <c r="AV187" s="12"/>
      <c r="AW187" s="33"/>
      <c r="AX187" s="12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12"/>
      <c r="BO187" s="33"/>
      <c r="BP187" s="12"/>
      <c r="BQ187" s="33"/>
      <c r="BR187" s="12"/>
      <c r="BS187" s="33"/>
      <c r="BT187" s="12"/>
      <c r="BU187" s="33"/>
      <c r="BV187" s="12"/>
      <c r="BW187" s="12"/>
      <c r="BX187" s="12"/>
      <c r="BY187" s="12"/>
      <c r="BZ187" s="12"/>
      <c r="CA187" s="12"/>
      <c r="CB187" s="12"/>
      <c r="CC187" s="12"/>
      <c r="CD187" s="12"/>
    </row>
    <row r="188" spans="1:82" ht="12.75">
      <c r="A188" s="28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</row>
    <row r="189" spans="1:82" ht="12.75">
      <c r="A189" s="28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</row>
    <row r="190" spans="1:82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</row>
    <row r="191" spans="1:82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</row>
    <row r="192" spans="1:82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9"/>
      <c r="Q192" s="10"/>
      <c r="R192" s="10"/>
      <c r="S192" s="10"/>
      <c r="T192" s="10"/>
      <c r="U192" s="10"/>
      <c r="V192" s="11"/>
      <c r="W192" s="927"/>
      <c r="X192" s="928"/>
      <c r="Y192" s="928"/>
      <c r="Z192" s="928"/>
      <c r="AA192" s="928"/>
      <c r="AB192" s="928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</row>
    <row r="193" spans="1:82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</row>
    <row r="194" spans="1:82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</row>
    <row r="195" spans="1:82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</row>
    <row r="196" spans="1:82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</row>
    <row r="197" spans="1:82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</row>
    <row r="198" spans="1:82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</row>
    <row r="199" spans="1:82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</row>
    <row r="200" spans="1:82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</row>
    <row r="201" spans="1:82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</row>
    <row r="202" spans="1:82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</row>
    <row r="203" spans="1:82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</row>
    <row r="204" spans="1:82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</row>
    <row r="205" spans="1:82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</row>
    <row r="206" spans="1:82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</row>
    <row r="207" spans="1:82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</row>
    <row r="208" spans="1:82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</row>
    <row r="209" spans="1:82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</row>
    <row r="210" spans="1:82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</row>
    <row r="211" spans="1:82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</row>
    <row r="212" spans="1:82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</row>
    <row r="213" spans="1:82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</row>
    <row r="214" spans="1:82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</row>
    <row r="215" spans="1:82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</row>
    <row r="216" spans="1:82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</row>
    <row r="217" spans="1:82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</row>
    <row r="218" spans="1:82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</row>
    <row r="219" spans="1:82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</row>
    <row r="220" spans="1:82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</row>
    <row r="221" spans="1:82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</row>
    <row r="222" spans="1:82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</row>
    <row r="223" spans="1:82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</row>
    <row r="224" spans="1:82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</row>
    <row r="225" spans="1:82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</row>
    <row r="226" spans="1:82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</row>
    <row r="227" spans="1:82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</row>
    <row r="228" spans="1:82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</row>
    <row r="229" spans="1:82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</row>
    <row r="230" spans="1:82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</row>
    <row r="231" spans="1:82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</row>
    <row r="232" spans="1:82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</row>
    <row r="233" spans="1:82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</row>
    <row r="234" spans="1:82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</row>
    <row r="235" spans="1:82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</row>
    <row r="236" spans="1:82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</row>
    <row r="237" spans="1:82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</row>
    <row r="238" spans="1:82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</row>
    <row r="239" spans="1:82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</row>
    <row r="240" spans="1:82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</row>
    <row r="241" spans="1:82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</row>
    <row r="242" spans="1:82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</row>
    <row r="243" spans="1:82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</row>
    <row r="244" spans="1:82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</row>
    <row r="245" spans="1:82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</row>
    <row r="246" spans="1:82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</row>
    <row r="247" spans="1:82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</row>
    <row r="248" spans="1:82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</row>
    <row r="249" spans="1:82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</row>
    <row r="250" spans="1:82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</row>
    <row r="251" spans="1:82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</row>
    <row r="252" spans="1:82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</row>
    <row r="253" spans="1:82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</row>
    <row r="254" spans="1:82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</row>
    <row r="255" spans="1:82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</row>
    <row r="256" spans="1:82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</row>
    <row r="257" spans="1:82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</row>
    <row r="258" spans="1:82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</row>
    <row r="259" spans="1:82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</row>
    <row r="260" spans="1:82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</row>
    <row r="261" spans="1:82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</row>
    <row r="262" spans="1:82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</row>
    <row r="263" spans="1:82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</row>
    <row r="264" spans="1:82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</row>
    <row r="265" spans="1:82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</row>
    <row r="266" spans="1:82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</row>
    <row r="267" spans="1:82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</row>
    <row r="268" spans="1:82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</row>
    <row r="269" spans="1:82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</row>
    <row r="270" spans="1:82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</row>
    <row r="271" spans="1:82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</row>
    <row r="272" spans="1:82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</row>
    <row r="273" spans="1:82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</row>
    <row r="274" spans="1:82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</row>
    <row r="275" spans="1:82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</row>
    <row r="276" spans="1:82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</row>
    <row r="277" spans="1:82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</row>
    <row r="278" spans="1:82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</row>
    <row r="279" spans="1:82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</row>
    <row r="280" spans="1:82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</row>
    <row r="281" spans="1:82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</row>
    <row r="282" spans="1:82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</row>
    <row r="283" spans="1:82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</row>
    <row r="284" spans="1:82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</row>
    <row r="285" spans="1:82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</row>
    <row r="286" spans="1:82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</row>
    <row r="287" spans="1:82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</row>
    <row r="288" spans="1:82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</row>
    <row r="289" spans="1:82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</row>
    <row r="290" spans="1:82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</row>
    <row r="291" spans="1:82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</row>
    <row r="292" spans="1:82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</row>
    <row r="293" spans="1:82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</row>
    <row r="294" spans="1:82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</row>
    <row r="295" spans="1:82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</row>
    <row r="296" spans="1:82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</row>
    <row r="297" spans="1:82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</row>
    <row r="298" spans="1:82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</row>
    <row r="299" spans="1:82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</row>
    <row r="300" spans="1:82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</row>
    <row r="301" spans="1:82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</row>
    <row r="302" spans="1:82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</row>
    <row r="303" spans="1:82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</row>
    <row r="304" spans="1:82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</row>
    <row r="305" spans="1:82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</row>
    <row r="306" spans="1:82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</row>
    <row r="307" spans="1:82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</row>
    <row r="308" spans="1:82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</row>
    <row r="309" spans="1:82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</row>
    <row r="310" spans="1:82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</row>
    <row r="311" spans="1:82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</row>
    <row r="312" spans="1:82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</row>
    <row r="313" spans="1:82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</row>
    <row r="314" spans="1:82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</row>
    <row r="315" spans="1:82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</row>
    <row r="316" spans="1:82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</row>
    <row r="317" spans="1:82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1:82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</row>
    <row r="319" spans="1:82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</row>
    <row r="320" spans="1:82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</row>
    <row r="321" spans="1:82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</row>
    <row r="322" spans="1:82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</row>
    <row r="323" spans="1:82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</row>
    <row r="324" spans="1:82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</row>
    <row r="325" spans="1:82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</row>
    <row r="326" spans="1:82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</row>
    <row r="327" spans="1:82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</row>
    <row r="328" spans="1:82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</row>
    <row r="329" spans="1:82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</row>
    <row r="330" spans="1:82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</row>
    <row r="331" spans="1:82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</row>
    <row r="332" spans="1:82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</row>
    <row r="333" spans="1:82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</row>
    <row r="334" spans="1:82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</row>
    <row r="335" spans="1:82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</row>
    <row r="336" spans="1:82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</row>
    <row r="337" spans="1:82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</row>
    <row r="338" spans="1:82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</row>
    <row r="339" spans="1:82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</row>
    <row r="340" spans="1:82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</row>
    <row r="341" spans="1:82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</row>
    <row r="342" spans="1:82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</row>
    <row r="343" spans="1:82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</row>
    <row r="344" spans="1:82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</row>
    <row r="345" spans="1:82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</row>
    <row r="346" spans="1:82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</row>
    <row r="347" spans="1:82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</row>
    <row r="348" spans="1:82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</row>
    <row r="349" spans="1:82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</row>
    <row r="350" spans="1:82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</row>
    <row r="351" spans="1:82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</row>
    <row r="352" spans="1:82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</row>
    <row r="353" spans="1:82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</row>
    <row r="354" spans="1:82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</row>
    <row r="355" spans="1:82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</row>
    <row r="356" spans="1:82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</row>
    <row r="357" spans="1:82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</row>
    <row r="358" spans="1:82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</row>
    <row r="359" spans="1:82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</row>
    <row r="360" spans="1:82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</row>
    <row r="361" spans="1:82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</row>
    <row r="362" spans="1:82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</row>
    <row r="363" spans="1:82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</row>
    <row r="364" spans="1:82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</row>
    <row r="365" spans="1:82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</row>
    <row r="366" spans="1:82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</row>
    <row r="367" spans="1:82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</row>
    <row r="368" spans="1:82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</row>
    <row r="369" spans="1:82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</row>
    <row r="370" spans="1:82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</row>
    <row r="371" spans="1:82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</row>
    <row r="372" spans="1:82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</row>
    <row r="373" spans="1:82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</row>
    <row r="374" spans="1:82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</row>
    <row r="375" spans="1:82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</row>
    <row r="376" spans="1:82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</row>
    <row r="377" spans="1:82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</row>
  </sheetData>
  <sheetProtection/>
  <mergeCells count="446">
    <mergeCell ref="BL5:BM5"/>
    <mergeCell ref="BL6:BM6"/>
    <mergeCell ref="BL7:BM7"/>
    <mergeCell ref="BN1:BO1"/>
    <mergeCell ref="BN2:BO2"/>
    <mergeCell ref="BN3:BO3"/>
    <mergeCell ref="BN4:BO4"/>
    <mergeCell ref="BN5:BO5"/>
    <mergeCell ref="BN6:BO6"/>
    <mergeCell ref="BN7:BO7"/>
    <mergeCell ref="BL1:BM1"/>
    <mergeCell ref="BL2:BM2"/>
    <mergeCell ref="BL3:BM3"/>
    <mergeCell ref="BL4:BM4"/>
    <mergeCell ref="BH5:BI5"/>
    <mergeCell ref="BH6:BI6"/>
    <mergeCell ref="BH7:BI7"/>
    <mergeCell ref="BJ1:BK1"/>
    <mergeCell ref="BJ2:BK2"/>
    <mergeCell ref="BJ3:BK3"/>
    <mergeCell ref="BJ4:BK4"/>
    <mergeCell ref="BJ5:BK5"/>
    <mergeCell ref="BJ6:BK6"/>
    <mergeCell ref="BJ7:BK7"/>
    <mergeCell ref="BH1:BI1"/>
    <mergeCell ref="BH2:BI2"/>
    <mergeCell ref="BH3:BI3"/>
    <mergeCell ref="BH4:BI4"/>
    <mergeCell ref="BD5:BE5"/>
    <mergeCell ref="BD6:BE6"/>
    <mergeCell ref="BD7:BE7"/>
    <mergeCell ref="BF1:BG1"/>
    <mergeCell ref="BF2:BG2"/>
    <mergeCell ref="BF3:BG3"/>
    <mergeCell ref="BF4:BG4"/>
    <mergeCell ref="BF5:BG5"/>
    <mergeCell ref="BF6:BG6"/>
    <mergeCell ref="BF7:BG7"/>
    <mergeCell ref="BD1:BE1"/>
    <mergeCell ref="BD2:BE2"/>
    <mergeCell ref="BD3:BE3"/>
    <mergeCell ref="BD4:BE4"/>
    <mergeCell ref="AZ5:BA5"/>
    <mergeCell ref="AZ6:BA6"/>
    <mergeCell ref="AZ7:BA7"/>
    <mergeCell ref="BB1:BC1"/>
    <mergeCell ref="BB2:BC2"/>
    <mergeCell ref="BB3:BC3"/>
    <mergeCell ref="BB4:BC4"/>
    <mergeCell ref="BB5:BC5"/>
    <mergeCell ref="BB6:BC6"/>
    <mergeCell ref="BB7:BC7"/>
    <mergeCell ref="AZ1:BA1"/>
    <mergeCell ref="AZ2:BA2"/>
    <mergeCell ref="AZ3:BA3"/>
    <mergeCell ref="AZ4:BA4"/>
    <mergeCell ref="AV5:AW5"/>
    <mergeCell ref="AV6:AW6"/>
    <mergeCell ref="AV7:AW7"/>
    <mergeCell ref="AX1:AY1"/>
    <mergeCell ref="AX2:AY2"/>
    <mergeCell ref="AX3:AY3"/>
    <mergeCell ref="AX4:AY4"/>
    <mergeCell ref="AX5:AY5"/>
    <mergeCell ref="AX6:AY6"/>
    <mergeCell ref="AX7:AY7"/>
    <mergeCell ref="AV1:AW1"/>
    <mergeCell ref="AV2:AW2"/>
    <mergeCell ref="AV3:AW3"/>
    <mergeCell ref="AV4:AW4"/>
    <mergeCell ref="AR5:AS5"/>
    <mergeCell ref="AR6:AS6"/>
    <mergeCell ref="AR7:AS7"/>
    <mergeCell ref="AT1:AU1"/>
    <mergeCell ref="AT2:AU2"/>
    <mergeCell ref="AT3:AU3"/>
    <mergeCell ref="AT4:AU4"/>
    <mergeCell ref="AT5:AU5"/>
    <mergeCell ref="AT6:AU6"/>
    <mergeCell ref="AT7:AU7"/>
    <mergeCell ref="AR1:AS1"/>
    <mergeCell ref="AR2:AS2"/>
    <mergeCell ref="AR3:AS3"/>
    <mergeCell ref="AR4:AS4"/>
    <mergeCell ref="AN5:AO5"/>
    <mergeCell ref="AN6:AO6"/>
    <mergeCell ref="AN7:AO7"/>
    <mergeCell ref="AP1:AQ1"/>
    <mergeCell ref="AP2:AQ2"/>
    <mergeCell ref="AP3:AQ3"/>
    <mergeCell ref="AP4:AQ4"/>
    <mergeCell ref="AP5:AQ5"/>
    <mergeCell ref="AP6:AQ6"/>
    <mergeCell ref="AP7:AQ7"/>
    <mergeCell ref="AN1:AO1"/>
    <mergeCell ref="AN2:AO2"/>
    <mergeCell ref="AN3:AO3"/>
    <mergeCell ref="AN4:AO4"/>
    <mergeCell ref="AJ5:AK5"/>
    <mergeCell ref="AJ6:AK6"/>
    <mergeCell ref="AJ7:AK7"/>
    <mergeCell ref="AL1:AM1"/>
    <mergeCell ref="AL2:AM2"/>
    <mergeCell ref="AL3:AM3"/>
    <mergeCell ref="AL4:AM4"/>
    <mergeCell ref="AL5:AM5"/>
    <mergeCell ref="AL6:AM6"/>
    <mergeCell ref="AL7:AM7"/>
    <mergeCell ref="AJ1:AK1"/>
    <mergeCell ref="AJ2:AK2"/>
    <mergeCell ref="AJ3:AK3"/>
    <mergeCell ref="AJ4:AK4"/>
    <mergeCell ref="AF5:AG5"/>
    <mergeCell ref="AF6:AG6"/>
    <mergeCell ref="AF7:AG7"/>
    <mergeCell ref="AH1:AI1"/>
    <mergeCell ref="AH2:AI2"/>
    <mergeCell ref="AH3:AI3"/>
    <mergeCell ref="AH4:AI4"/>
    <mergeCell ref="AH5:AI5"/>
    <mergeCell ref="AH6:AI6"/>
    <mergeCell ref="AH7:AI7"/>
    <mergeCell ref="AF1:AG1"/>
    <mergeCell ref="AF2:AG2"/>
    <mergeCell ref="AF3:AG3"/>
    <mergeCell ref="AF4:AG4"/>
    <mergeCell ref="AB5:AC5"/>
    <mergeCell ref="AB6:AC6"/>
    <mergeCell ref="AB7:AC7"/>
    <mergeCell ref="AD1:AE1"/>
    <mergeCell ref="AD2:AE2"/>
    <mergeCell ref="AD3:AE3"/>
    <mergeCell ref="AD4:AE4"/>
    <mergeCell ref="AD5:AE5"/>
    <mergeCell ref="AD6:AE6"/>
    <mergeCell ref="AD7:AE7"/>
    <mergeCell ref="AB1:AC1"/>
    <mergeCell ref="AB2:AC2"/>
    <mergeCell ref="AB3:AC3"/>
    <mergeCell ref="AB4:AC4"/>
    <mergeCell ref="X5:Y5"/>
    <mergeCell ref="X6:Y6"/>
    <mergeCell ref="X7:Y7"/>
    <mergeCell ref="Z1:AA1"/>
    <mergeCell ref="Z2:AA2"/>
    <mergeCell ref="Z3:AA3"/>
    <mergeCell ref="Z4:AA4"/>
    <mergeCell ref="Z5:AA5"/>
    <mergeCell ref="Z6:AA6"/>
    <mergeCell ref="Z7:AA7"/>
    <mergeCell ref="X1:Y1"/>
    <mergeCell ref="X2:Y2"/>
    <mergeCell ref="X3:Y3"/>
    <mergeCell ref="X4:Y4"/>
    <mergeCell ref="T5:U5"/>
    <mergeCell ref="T6:U6"/>
    <mergeCell ref="T7:U7"/>
    <mergeCell ref="V1:W1"/>
    <mergeCell ref="V2:W2"/>
    <mergeCell ref="V3:W3"/>
    <mergeCell ref="V4:W4"/>
    <mergeCell ref="V5:W5"/>
    <mergeCell ref="V6:W6"/>
    <mergeCell ref="V7:W7"/>
    <mergeCell ref="T1:U1"/>
    <mergeCell ref="T2:U2"/>
    <mergeCell ref="T3:U3"/>
    <mergeCell ref="T4:U4"/>
    <mergeCell ref="P5:Q5"/>
    <mergeCell ref="P6:Q6"/>
    <mergeCell ref="P7:Q7"/>
    <mergeCell ref="R1:S1"/>
    <mergeCell ref="R2:S2"/>
    <mergeCell ref="R3:S3"/>
    <mergeCell ref="R4:S4"/>
    <mergeCell ref="R5:S5"/>
    <mergeCell ref="R6:S6"/>
    <mergeCell ref="R7:S7"/>
    <mergeCell ref="P1:Q1"/>
    <mergeCell ref="P2:Q2"/>
    <mergeCell ref="P3:Q3"/>
    <mergeCell ref="P4:Q4"/>
    <mergeCell ref="L5:M5"/>
    <mergeCell ref="L6:M6"/>
    <mergeCell ref="L7:M7"/>
    <mergeCell ref="N1:O1"/>
    <mergeCell ref="N2:O2"/>
    <mergeCell ref="N3:O3"/>
    <mergeCell ref="N4:O4"/>
    <mergeCell ref="N5:O5"/>
    <mergeCell ref="N6:O6"/>
    <mergeCell ref="N7:O7"/>
    <mergeCell ref="L1:M1"/>
    <mergeCell ref="L2:M2"/>
    <mergeCell ref="L3:M3"/>
    <mergeCell ref="L4:M4"/>
    <mergeCell ref="H5:I5"/>
    <mergeCell ref="H6:I6"/>
    <mergeCell ref="H7:I7"/>
    <mergeCell ref="J1:K1"/>
    <mergeCell ref="J2:K2"/>
    <mergeCell ref="J3:K3"/>
    <mergeCell ref="J4:K4"/>
    <mergeCell ref="J5:K5"/>
    <mergeCell ref="J6:K6"/>
    <mergeCell ref="J7:K7"/>
    <mergeCell ref="H1:I1"/>
    <mergeCell ref="H2:I2"/>
    <mergeCell ref="H3:I3"/>
    <mergeCell ref="H4:I4"/>
    <mergeCell ref="BL9:BM9"/>
    <mergeCell ref="BL10:BM10"/>
    <mergeCell ref="BF9:BG9"/>
    <mergeCell ref="BH9:BI9"/>
    <mergeCell ref="BJ9:BK9"/>
    <mergeCell ref="BF10:BG10"/>
    <mergeCell ref="BH10:BI10"/>
    <mergeCell ref="BJ10:BK10"/>
    <mergeCell ref="BB9:BC9"/>
    <mergeCell ref="BD9:BE9"/>
    <mergeCell ref="BB10:BC10"/>
    <mergeCell ref="AZ9:BA9"/>
    <mergeCell ref="AZ10:BA10"/>
    <mergeCell ref="BP9:BQ9"/>
    <mergeCell ref="B19:E19"/>
    <mergeCell ref="B13:E13"/>
    <mergeCell ref="BP10:BP11"/>
    <mergeCell ref="V10:W10"/>
    <mergeCell ref="N9:O9"/>
    <mergeCell ref="Z10:AA10"/>
    <mergeCell ref="AD10:AE10"/>
    <mergeCell ref="BQ10:BQ11"/>
    <mergeCell ref="AF10:AG10"/>
    <mergeCell ref="B8:G8"/>
    <mergeCell ref="B136:E136"/>
    <mergeCell ref="B137:E137"/>
    <mergeCell ref="B134:E134"/>
    <mergeCell ref="B42:E42"/>
    <mergeCell ref="B125:E125"/>
    <mergeCell ref="B126:E126"/>
    <mergeCell ref="A128:Y128"/>
    <mergeCell ref="A129:A131"/>
    <mergeCell ref="J130:K130"/>
    <mergeCell ref="A9:A11"/>
    <mergeCell ref="B9:E11"/>
    <mergeCell ref="B15:E15"/>
    <mergeCell ref="B24:E24"/>
    <mergeCell ref="B12:E12"/>
    <mergeCell ref="B23:E23"/>
    <mergeCell ref="B14:E14"/>
    <mergeCell ref="B16:E16"/>
    <mergeCell ref="B17:E17"/>
    <mergeCell ref="B18:E18"/>
    <mergeCell ref="B162:E162"/>
    <mergeCell ref="B145:E145"/>
    <mergeCell ref="B146:E146"/>
    <mergeCell ref="B147:E147"/>
    <mergeCell ref="B161:E161"/>
    <mergeCell ref="B160:E160"/>
    <mergeCell ref="B154:E154"/>
    <mergeCell ref="B155:E155"/>
    <mergeCell ref="B156:E156"/>
    <mergeCell ref="B157:E157"/>
    <mergeCell ref="B172:E172"/>
    <mergeCell ref="B163:E163"/>
    <mergeCell ref="B164:E164"/>
    <mergeCell ref="B173:E173"/>
    <mergeCell ref="B168:E168"/>
    <mergeCell ref="B169:E169"/>
    <mergeCell ref="B170:E170"/>
    <mergeCell ref="X130:Y130"/>
    <mergeCell ref="T130:U130"/>
    <mergeCell ref="W192:AB192"/>
    <mergeCell ref="B179:E179"/>
    <mergeCell ref="B181:E181"/>
    <mergeCell ref="B182:E182"/>
    <mergeCell ref="B183:E183"/>
    <mergeCell ref="B186:E186"/>
    <mergeCell ref="B187:E187"/>
    <mergeCell ref="B176:E176"/>
    <mergeCell ref="G129:G131"/>
    <mergeCell ref="B129:E131"/>
    <mergeCell ref="AV130:AW130"/>
    <mergeCell ref="Z130:AA130"/>
    <mergeCell ref="L130:M130"/>
    <mergeCell ref="R130:S130"/>
    <mergeCell ref="AD130:AE130"/>
    <mergeCell ref="AN130:AO130"/>
    <mergeCell ref="V130:W130"/>
    <mergeCell ref="P130:Q130"/>
    <mergeCell ref="B140:E140"/>
    <mergeCell ref="B135:E135"/>
    <mergeCell ref="B142:E142"/>
    <mergeCell ref="B133:E133"/>
    <mergeCell ref="B138:E138"/>
    <mergeCell ref="B139:E139"/>
    <mergeCell ref="B132:E132"/>
    <mergeCell ref="B158:E158"/>
    <mergeCell ref="B148:E148"/>
    <mergeCell ref="B149:E149"/>
    <mergeCell ref="B150:E150"/>
    <mergeCell ref="B151:E151"/>
    <mergeCell ref="B152:E152"/>
    <mergeCell ref="B144:E144"/>
    <mergeCell ref="B141:E141"/>
    <mergeCell ref="B143:E143"/>
    <mergeCell ref="BW129:BW131"/>
    <mergeCell ref="AP130:AQ130"/>
    <mergeCell ref="AR130:AS130"/>
    <mergeCell ref="AT130:AU130"/>
    <mergeCell ref="BV129:BV131"/>
    <mergeCell ref="BR130:BS130"/>
    <mergeCell ref="BT130:BU130"/>
    <mergeCell ref="BN130:BO130"/>
    <mergeCell ref="BT129:BU129"/>
    <mergeCell ref="BR129:BS129"/>
    <mergeCell ref="Z129:AS129"/>
    <mergeCell ref="AV129:BO129"/>
    <mergeCell ref="BP129:BQ129"/>
    <mergeCell ref="AJ130:AK130"/>
    <mergeCell ref="AF130:AG130"/>
    <mergeCell ref="BP130:BQ130"/>
    <mergeCell ref="AL130:AM130"/>
    <mergeCell ref="AH130:AI130"/>
    <mergeCell ref="AB130:AC130"/>
    <mergeCell ref="AX130:AY130"/>
    <mergeCell ref="H129:Y129"/>
    <mergeCell ref="H130:I130"/>
    <mergeCell ref="N130:O130"/>
    <mergeCell ref="B113:E113"/>
    <mergeCell ref="B116:E116"/>
    <mergeCell ref="B117:E117"/>
    <mergeCell ref="B120:E120"/>
    <mergeCell ref="B121:E121"/>
    <mergeCell ref="B122:E122"/>
    <mergeCell ref="F129:F131"/>
    <mergeCell ref="B109:E109"/>
    <mergeCell ref="B108:E108"/>
    <mergeCell ref="B96:E96"/>
    <mergeCell ref="B97:E97"/>
    <mergeCell ref="B98:E98"/>
    <mergeCell ref="B100:E100"/>
    <mergeCell ref="B103:E103"/>
    <mergeCell ref="B104:E104"/>
    <mergeCell ref="B101:E101"/>
    <mergeCell ref="B102:E102"/>
    <mergeCell ref="B110:E110"/>
    <mergeCell ref="B112:E112"/>
    <mergeCell ref="B34:E34"/>
    <mergeCell ref="B64:E64"/>
    <mergeCell ref="B67:E67"/>
    <mergeCell ref="A39:E39"/>
    <mergeCell ref="B40:E40"/>
    <mergeCell ref="B58:E58"/>
    <mergeCell ref="B63:E63"/>
    <mergeCell ref="B55:E55"/>
    <mergeCell ref="B52:E52"/>
    <mergeCell ref="B57:E57"/>
    <mergeCell ref="A51:E51"/>
    <mergeCell ref="B54:E54"/>
    <mergeCell ref="B61:E61"/>
    <mergeCell ref="B74:G74"/>
    <mergeCell ref="B69:E69"/>
    <mergeCell ref="B60:E60"/>
    <mergeCell ref="B65:E65"/>
    <mergeCell ref="B62:E62"/>
    <mergeCell ref="B31:E31"/>
    <mergeCell ref="B95:E95"/>
    <mergeCell ref="B53:E53"/>
    <mergeCell ref="B71:E71"/>
    <mergeCell ref="B50:E50"/>
    <mergeCell ref="B56:E56"/>
    <mergeCell ref="B75:G75"/>
    <mergeCell ref="B76:G76"/>
    <mergeCell ref="B70:E70"/>
    <mergeCell ref="B59:E59"/>
    <mergeCell ref="B48:E48"/>
    <mergeCell ref="B45:E45"/>
    <mergeCell ref="B46:E46"/>
    <mergeCell ref="B44:E44"/>
    <mergeCell ref="B47:E47"/>
    <mergeCell ref="B26:E26"/>
    <mergeCell ref="BY70:BY72"/>
    <mergeCell ref="BX70:BX72"/>
    <mergeCell ref="B37:E37"/>
    <mergeCell ref="B36:E36"/>
    <mergeCell ref="B29:E29"/>
    <mergeCell ref="B68:E68"/>
    <mergeCell ref="B66:E66"/>
    <mergeCell ref="B43:E43"/>
    <mergeCell ref="B49:E49"/>
    <mergeCell ref="B41:E41"/>
    <mergeCell ref="B38:E38"/>
    <mergeCell ref="B33:E33"/>
    <mergeCell ref="B32:E32"/>
    <mergeCell ref="B35:E35"/>
    <mergeCell ref="B27:E27"/>
    <mergeCell ref="BN10:BO10"/>
    <mergeCell ref="BD10:BE10"/>
    <mergeCell ref="AT10:AU10"/>
    <mergeCell ref="AP10:AQ10"/>
    <mergeCell ref="AB10:AC10"/>
    <mergeCell ref="AH10:AI10"/>
    <mergeCell ref="N10:O10"/>
    <mergeCell ref="AN10:AO10"/>
    <mergeCell ref="P10:Q10"/>
    <mergeCell ref="F9:F11"/>
    <mergeCell ref="G9:G11"/>
    <mergeCell ref="L10:M10"/>
    <mergeCell ref="L9:M9"/>
    <mergeCell ref="J9:K9"/>
    <mergeCell ref="H9:I9"/>
    <mergeCell ref="AX10:AY10"/>
    <mergeCell ref="AR10:AS10"/>
    <mergeCell ref="AV10:AW10"/>
    <mergeCell ref="AL10:AM10"/>
    <mergeCell ref="AT9:AU9"/>
    <mergeCell ref="AN9:AO9"/>
    <mergeCell ref="J10:K10"/>
    <mergeCell ref="AJ10:AK10"/>
    <mergeCell ref="R9:S9"/>
    <mergeCell ref="P9:Q9"/>
    <mergeCell ref="AB9:AC9"/>
    <mergeCell ref="AD9:AE9"/>
    <mergeCell ref="Z9:AA9"/>
    <mergeCell ref="T10:U10"/>
    <mergeCell ref="B21:E21"/>
    <mergeCell ref="V9:W9"/>
    <mergeCell ref="BN9:BO9"/>
    <mergeCell ref="AF9:AG9"/>
    <mergeCell ref="AJ9:AK9"/>
    <mergeCell ref="AL9:AM9"/>
    <mergeCell ref="AP9:AQ9"/>
    <mergeCell ref="AV9:AW9"/>
    <mergeCell ref="AH9:AI9"/>
    <mergeCell ref="AX9:AY9"/>
    <mergeCell ref="X10:Y10"/>
    <mergeCell ref="T9:U9"/>
    <mergeCell ref="B30:E30"/>
    <mergeCell ref="B25:E25"/>
    <mergeCell ref="X9:Y9"/>
    <mergeCell ref="R10:S10"/>
    <mergeCell ref="B28:E28"/>
    <mergeCell ref="B22:E22"/>
    <mergeCell ref="B20:E20"/>
    <mergeCell ref="H10:I10"/>
  </mergeCells>
  <printOptions/>
  <pageMargins left="1.21" right="0.1968503937007874" top="0.29" bottom="0.11811023622047245" header="0.2" footer="0.15748031496062992"/>
  <pageSetup horizontalDpi="600" verticalDpi="600" orientation="landscape" paperSize="9" scale="50" r:id="rId1"/>
  <rowBreaks count="4" manualBreakCount="4">
    <brk id="77" max="255" man="1"/>
    <brk id="78" max="255" man="1"/>
    <brk id="126" max="255" man="1"/>
    <brk id="188" max="255" man="1"/>
  </rowBreaks>
  <colBreaks count="1" manualBreakCount="1">
    <brk id="6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Bill Gates</cp:lastModifiedBy>
  <cp:lastPrinted>2017-02-13T10:56:15Z</cp:lastPrinted>
  <dcterms:created xsi:type="dcterms:W3CDTF">2009-03-05T14:06:34Z</dcterms:created>
  <dcterms:modified xsi:type="dcterms:W3CDTF">2017-02-13T10:56:56Z</dcterms:modified>
  <cp:category/>
  <cp:version/>
  <cp:contentType/>
  <cp:contentStatus/>
</cp:coreProperties>
</file>