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595" firstSheet="5" activeTab="10"/>
  </bookViews>
  <sheets>
    <sheet name="Сан.ДУ-1" sheetId="1" r:id="rId1"/>
    <sheet name="Сан.ДУ-2" sheetId="2" r:id="rId2"/>
    <sheet name="Сан.ДУ-3" sheetId="3" r:id="rId3"/>
    <sheet name="СВОД САН-КА" sheetId="4" r:id="rId4"/>
    <sheet name="Эл.ДУ-1" sheetId="5" r:id="rId5"/>
    <sheet name="Эл. ДУ-2" sheetId="6" r:id="rId6"/>
    <sheet name="Эл. ДУ-3" sheetId="7" r:id="rId7"/>
    <sheet name="СВОД ЭЛКА" sheetId="8" r:id="rId8"/>
    <sheet name="Рем.стр.ДУ-1" sheetId="9" r:id="rId9"/>
    <sheet name="Рем.стр.ДУ 2" sheetId="10" r:id="rId10"/>
    <sheet name="Рем.стр.ДУ-3" sheetId="11" r:id="rId11"/>
    <sheet name="СВОД.РЕМ.СТР." sheetId="12" r:id="rId12"/>
    <sheet name="ВСЕГО-Сводная" sheetId="13" r:id="rId13"/>
  </sheets>
  <definedNames>
    <definedName name="_xlnm.Print_Area" localSheetId="9">'Рем.стр.ДУ 2'!$A$1:$BO$69</definedName>
    <definedName name="_xlnm.Print_Area" localSheetId="10">'Рем.стр.ДУ-3'!$A$1:$CM$65</definedName>
    <definedName name="_xlnm.Print_Area" localSheetId="0">'Сан.ДУ-1'!$A$2:$BC$85</definedName>
    <definedName name="_xlnm.Print_Area" localSheetId="1">'Сан.ДУ-2'!$A$1:$AQ$82</definedName>
    <definedName name="_xlnm.Print_Area" localSheetId="2">'Сан.ДУ-3'!$A$2:$BT$85</definedName>
    <definedName name="_xlnm.Print_Area" localSheetId="3">'СВОД САН-КА'!$A$3:$L$82</definedName>
    <definedName name="_xlnm.Print_Area" localSheetId="11">'СВОД.РЕМ.СТР.'!$A$1:$O$62</definedName>
    <definedName name="_xlnm.Print_Area" localSheetId="5">'Эл. ДУ-2'!$A$1:$O$52</definedName>
    <definedName name="_xlnm.Print_Area" localSheetId="6">'Эл. ДУ-3'!$A$1:$U$60</definedName>
    <definedName name="_xlnm.Print_Area" localSheetId="4">'Эл.ДУ-1'!$A$1:$AD$57</definedName>
  </definedNames>
  <calcPr fullCalcOnLoad="1"/>
</workbook>
</file>

<file path=xl/sharedStrings.xml><?xml version="1.0" encoding="utf-8"?>
<sst xmlns="http://schemas.openxmlformats.org/spreadsheetml/2006/main" count="2042" uniqueCount="254">
  <si>
    <t>№ п/п</t>
  </si>
  <si>
    <t>Наименование материалов и работ</t>
  </si>
  <si>
    <t>Ед. изм.</t>
  </si>
  <si>
    <t>1</t>
  </si>
  <si>
    <t>Кол-во всего по домам</t>
  </si>
  <si>
    <t>Стоим. всего по домам</t>
  </si>
  <si>
    <t>Кол-во</t>
  </si>
  <si>
    <t>Стоим. Всего</t>
  </si>
  <si>
    <t>Ду 15</t>
  </si>
  <si>
    <t>м</t>
  </si>
  <si>
    <t>Ду 20</t>
  </si>
  <si>
    <t>Ду 25</t>
  </si>
  <si>
    <t>Ду 32</t>
  </si>
  <si>
    <t>Ду 40</t>
  </si>
  <si>
    <t>Ду 57</t>
  </si>
  <si>
    <t>Ду 76</t>
  </si>
  <si>
    <t>Смена вентилей</t>
  </si>
  <si>
    <t>шт</t>
  </si>
  <si>
    <t xml:space="preserve">Ду 50 </t>
  </si>
  <si>
    <t>Смена задвижек:</t>
  </si>
  <si>
    <t>ДУ 80</t>
  </si>
  <si>
    <t>ДУ 25</t>
  </si>
  <si>
    <t>ДУ 32</t>
  </si>
  <si>
    <t>ДУ 57</t>
  </si>
  <si>
    <t>ДУ 76</t>
  </si>
  <si>
    <t>Смена вентилей:</t>
  </si>
  <si>
    <t xml:space="preserve">   шт</t>
  </si>
  <si>
    <t>Ду40</t>
  </si>
  <si>
    <t>Ду 80</t>
  </si>
  <si>
    <t>Ду 100</t>
  </si>
  <si>
    <t>Смена труб канализации:</t>
  </si>
  <si>
    <t>Ду 50 (полиэтиленовая)</t>
  </si>
  <si>
    <t>ДУ100 (полиэтиленовая )</t>
  </si>
  <si>
    <t>Прочие работы</t>
  </si>
  <si>
    <t>руб</t>
  </si>
  <si>
    <t>Всего стоимость по дому :</t>
  </si>
  <si>
    <t>Стоим.       един.</t>
  </si>
  <si>
    <t>Кабель АВВГ 2х2,5</t>
  </si>
  <si>
    <t>улица Южная</t>
  </si>
  <si>
    <t>ул.Центральная</t>
  </si>
  <si>
    <t>2-й микрорайон</t>
  </si>
  <si>
    <t>Наименование работ</t>
  </si>
  <si>
    <t>Стоим. ед.</t>
  </si>
  <si>
    <t>Кровля</t>
  </si>
  <si>
    <t>м3</t>
  </si>
  <si>
    <t>м2</t>
  </si>
  <si>
    <t>м/п</t>
  </si>
  <si>
    <t>Фасад</t>
  </si>
  <si>
    <t>Ремонт порогов бетоном</t>
  </si>
  <si>
    <t>Ремонт балконов бетоном</t>
  </si>
  <si>
    <t>Подъезды</t>
  </si>
  <si>
    <t>Изготовление и установка металлических дверей</t>
  </si>
  <si>
    <t>Изготовление и установка оконных створок</t>
  </si>
  <si>
    <t>Благоустройство</t>
  </si>
  <si>
    <t>Ремонт асфальтового покрытия отмосток</t>
  </si>
  <si>
    <t>Изготовление песочниц с грибком</t>
  </si>
  <si>
    <t>Изготовление и установка скамеек</t>
  </si>
  <si>
    <t>Изготовление и установка столов</t>
  </si>
  <si>
    <t>Изготовление и установка бельевых стоек</t>
  </si>
  <si>
    <t>Всего по дому:</t>
  </si>
  <si>
    <t>ул.Южная</t>
  </si>
  <si>
    <t>ул.Коммунальная</t>
  </si>
  <si>
    <t>Стоим.</t>
  </si>
  <si>
    <t>ул.40 лет Октября</t>
  </si>
  <si>
    <t xml:space="preserve">№ </t>
  </si>
  <si>
    <t>п/п</t>
  </si>
  <si>
    <t xml:space="preserve">Ед. </t>
  </si>
  <si>
    <t>изм.</t>
  </si>
  <si>
    <t>един.</t>
  </si>
  <si>
    <t>всего</t>
  </si>
  <si>
    <t>Стоим-ть</t>
  </si>
  <si>
    <t>ДУ-1</t>
  </si>
  <si>
    <t>ДУ-2</t>
  </si>
  <si>
    <t>ВСЕГО</t>
  </si>
  <si>
    <t>по ДУ-1,2,3</t>
  </si>
  <si>
    <t>Ремонт подъездов</t>
  </si>
  <si>
    <t>Ремонт кровли  шифером</t>
  </si>
  <si>
    <t xml:space="preserve">Смена труб холодной воды </t>
  </si>
  <si>
    <t xml:space="preserve">Смена труб горячей воды </t>
  </si>
  <si>
    <t xml:space="preserve">Смена труб отопления </t>
  </si>
  <si>
    <t>по ДУ 1,2,3</t>
  </si>
  <si>
    <t>Изготовление и установка ковровыбивалки</t>
  </si>
  <si>
    <t>ДУ-3</t>
  </si>
  <si>
    <t>и работ</t>
  </si>
  <si>
    <t xml:space="preserve">Наименование материалов </t>
  </si>
  <si>
    <t>Ремонт отмостки бетоном</t>
  </si>
  <si>
    <t>58 а</t>
  </si>
  <si>
    <t>58 б</t>
  </si>
  <si>
    <t>6 а</t>
  </si>
  <si>
    <t>58 в</t>
  </si>
  <si>
    <t>Ду 89</t>
  </si>
  <si>
    <t>№</t>
  </si>
  <si>
    <t>Наименование</t>
  </si>
  <si>
    <t>Всего</t>
  </si>
  <si>
    <t>Общестроительные виды работ</t>
  </si>
  <si>
    <t>Сантехнические виды работ</t>
  </si>
  <si>
    <t>Электротехнические виды работ</t>
  </si>
  <si>
    <t>Контур заземления</t>
  </si>
  <si>
    <t>2 микрорайон</t>
  </si>
  <si>
    <t>1-ый микрорайон</t>
  </si>
  <si>
    <t>1 микрорайон</t>
  </si>
  <si>
    <t>МКР "Молодёжный"</t>
  </si>
  <si>
    <t>58 Б</t>
  </si>
  <si>
    <t>6 А</t>
  </si>
  <si>
    <t>Устройство мелких покрытий  оцинкованной сталью</t>
  </si>
  <si>
    <t>Ремонт кирпичной кладки выступающих частей кровли</t>
  </si>
  <si>
    <t>м.п.</t>
  </si>
  <si>
    <t>Асфальтирование внутридомовых территорий</t>
  </si>
  <si>
    <t>Изготовление и установка карусели</t>
  </si>
  <si>
    <t>Обрамление порога уголком</t>
  </si>
  <si>
    <t>Ус-ка счётчика на холодную воду</t>
  </si>
  <si>
    <t>4-й микрорайон</t>
  </si>
  <si>
    <t>Ремонт кровли подвального тамбура шифером с обрешёткой</t>
  </si>
  <si>
    <t>Замена деревянных дверных полотен с окраской</t>
  </si>
  <si>
    <t>Установка пластиковых окон с устройством откосов 1,3*1,4</t>
  </si>
  <si>
    <t>Установка пластиковых окон с устройством откосов 2,25*1,3</t>
  </si>
  <si>
    <t>Установка пластиковых окон с устройством откосов 0,8*1,3</t>
  </si>
  <si>
    <t>Окраска металлических дверей</t>
  </si>
  <si>
    <t>Изготовление и установка качели</t>
  </si>
  <si>
    <t>Изготовление и установка горки (шведская стенка)</t>
  </si>
  <si>
    <t>Силовая сборка ( ВРУ 250 А)</t>
  </si>
  <si>
    <t>Щит этажный учёта распределительный</t>
  </si>
  <si>
    <t>Щит учёта ЩМП-3</t>
  </si>
  <si>
    <t>Автомат  однополюсный</t>
  </si>
  <si>
    <t>Автомат  двухполюсный</t>
  </si>
  <si>
    <t>Автомат  трёхполюсный</t>
  </si>
  <si>
    <t>Нулевая шина</t>
  </si>
  <si>
    <t>Заземляющая  шина</t>
  </si>
  <si>
    <t>Динрейка</t>
  </si>
  <si>
    <t>Сжим</t>
  </si>
  <si>
    <t>Пломба</t>
  </si>
  <si>
    <t>Выключатель  проводки</t>
  </si>
  <si>
    <t>Бокс распределительный</t>
  </si>
  <si>
    <t>Труба полиэтиленовая д.32 мм</t>
  </si>
  <si>
    <t>Распаячная коробка</t>
  </si>
  <si>
    <t>Монтажная коробка</t>
  </si>
  <si>
    <t>Провод АПВ 1х16</t>
  </si>
  <si>
    <t>Кабель АВВГ 3х2,5</t>
  </si>
  <si>
    <t>Кабель АВВГ 5х16</t>
  </si>
  <si>
    <t>Лампа энергосберегающая</t>
  </si>
  <si>
    <t>Коробка проходная распределительная</t>
  </si>
  <si>
    <t>Провод АПВ 1х10</t>
  </si>
  <si>
    <t>Кабель АВВГ 5х25</t>
  </si>
  <si>
    <t>2 МКР</t>
  </si>
  <si>
    <t>Счётчик трёхфазный</t>
  </si>
  <si>
    <t>Трансформатор тока</t>
  </si>
  <si>
    <t>Провод АППВ 2Х2,5</t>
  </si>
  <si>
    <t>Силовая сборка ( ВРУ 400 А)</t>
  </si>
  <si>
    <t>Установка счётчиков:</t>
  </si>
  <si>
    <t>ВСЕГО ПО ДОМУ:</t>
  </si>
  <si>
    <t>Теплоизоляция трубопроводовГВС</t>
  </si>
  <si>
    <t>Теплоизоляция трубопроводов отопления</t>
  </si>
  <si>
    <t>Установка счётчика отопления</t>
  </si>
  <si>
    <t>Ус-ка счётчика ГВС</t>
  </si>
  <si>
    <t>Итого:</t>
  </si>
  <si>
    <t>ул. Дачная</t>
  </si>
  <si>
    <t>Штукатурки фасада по металлической сетке</t>
  </si>
  <si>
    <t>Изготовление и установка урн</t>
  </si>
  <si>
    <t>Установка почтовых ящиков</t>
  </si>
  <si>
    <t>Установка доводчиков на входные двери</t>
  </si>
  <si>
    <t>58 А</t>
  </si>
  <si>
    <t>58 В</t>
  </si>
  <si>
    <t>ДУ-89</t>
  </si>
  <si>
    <t>Ду 50</t>
  </si>
  <si>
    <t>Устройство оргаждений из труб</t>
  </si>
  <si>
    <t>Установка унитаза</t>
  </si>
  <si>
    <t>Устройство поручней из труб</t>
  </si>
  <si>
    <t>Прочие</t>
  </si>
  <si>
    <t>Смена прибора отопления</t>
  </si>
  <si>
    <t>Заделка межпанельных швов и трещин в  стенах мастикой</t>
  </si>
  <si>
    <t>Штукатурка фасада</t>
  </si>
  <si>
    <t>Устройство слухового окна</t>
  </si>
  <si>
    <t>Установка деревянных дверных блоков с уст-ом откосов</t>
  </si>
  <si>
    <t>2микрорайон</t>
  </si>
  <si>
    <t>4микрорайон</t>
  </si>
  <si>
    <t xml:space="preserve">ул.Шоссейная </t>
  </si>
  <si>
    <t>24а</t>
  </si>
  <si>
    <t xml:space="preserve">ул.Шоссейная  </t>
  </si>
  <si>
    <t>ул. Флотская</t>
  </si>
  <si>
    <t xml:space="preserve">ул.^Б-Садовая </t>
  </si>
  <si>
    <t>ул.Гагарина</t>
  </si>
  <si>
    <t>ул.Дачная</t>
  </si>
  <si>
    <t>Устройство ограждений из труб</t>
  </si>
  <si>
    <t>1мкр</t>
  </si>
  <si>
    <t>Кирпичная кладка</t>
  </si>
  <si>
    <t>ул Шоссейная</t>
  </si>
  <si>
    <t>ДУ 1</t>
  </si>
  <si>
    <t>кол-во</t>
  </si>
  <si>
    <t>ДУ 2</t>
  </si>
  <si>
    <t>ДУ 3</t>
  </si>
  <si>
    <t>Обшивка козырьков профлистом по дерев.каркасу</t>
  </si>
  <si>
    <t>Установка металлического козырька над балконом 5-х этажей</t>
  </si>
  <si>
    <t>Смена профлиста с добалением обрешётки</t>
  </si>
  <si>
    <t>Кабель ВВГ 3х4</t>
  </si>
  <si>
    <t>Устройство козырьков из профлиста по металлическому каркасу</t>
  </si>
  <si>
    <t>Изгот.и установка штакетной изгороди</t>
  </si>
  <si>
    <t>Ду 50  ПЭ</t>
  </si>
  <si>
    <t>Теплоизоляция трубопроводов ХВС</t>
  </si>
  <si>
    <t>Герметизация примыканий  кровли мастикой</t>
  </si>
  <si>
    <t>Ремонт бетоном  подъездных козырьков с покрытием в один слой</t>
  </si>
  <si>
    <t xml:space="preserve">Покраска поверхностей с подготовленному основанию </t>
  </si>
  <si>
    <t>долг</t>
  </si>
  <si>
    <t>Сантехнические работы по ДУ - 3  на 2013 год.</t>
  </si>
  <si>
    <t>Изгот. и установка декоративной изгороди</t>
  </si>
  <si>
    <t>п/м</t>
  </si>
  <si>
    <t>Ремонт цементной стяжки  полов</t>
  </si>
  <si>
    <t>Установка решетки на лестничной клетке</t>
  </si>
  <si>
    <t>Ремонтно-строительные работы ДУ-3  на 2013 год.</t>
  </si>
  <si>
    <t>Установка шлагбаума</t>
  </si>
  <si>
    <t xml:space="preserve">Ремонт цементной стяжки полов </t>
  </si>
  <si>
    <t>Ремонтно-строительные работы ДУ-2 2013 год.</t>
  </si>
  <si>
    <t>Побелка цоколя</t>
  </si>
  <si>
    <t xml:space="preserve">Ремонт штукатурки цоколя </t>
  </si>
  <si>
    <t>Сантехнические работы по ДУ-2 на 2013 год.</t>
  </si>
  <si>
    <t>Сантехнические работы по ДУ-1 на 2013 год.</t>
  </si>
  <si>
    <t>Сводный план текущего ремонта сантехнических работ на 2013год</t>
  </si>
  <si>
    <t>1 мкр</t>
  </si>
  <si>
    <t>чист</t>
  </si>
  <si>
    <t>Ремонт рулонной кровли в 1 слой с примыканиями</t>
  </si>
  <si>
    <t>Ремонтно-строительные работы ДУ-1 2013 год.</t>
  </si>
  <si>
    <t>Сводный план текущего ремонта  на 2013 год</t>
  </si>
  <si>
    <t>Сводный план ремонтно-строительных работ по ДУ 1,2,3 на 2013год.</t>
  </si>
  <si>
    <t xml:space="preserve">Промазка штукатурки  праймером </t>
  </si>
  <si>
    <t xml:space="preserve">Штукатурка вентшахт, парапетов, тамбуров </t>
  </si>
  <si>
    <t>Провод ПВ 1х4 (коммутация щитов)</t>
  </si>
  <si>
    <t>Кабель АВВГ 4Х50</t>
  </si>
  <si>
    <t>Муфта соединительная</t>
  </si>
  <si>
    <t>Светильник НПП - 1101</t>
  </si>
  <si>
    <t>Кабель - канал 20 х 20 мм</t>
  </si>
  <si>
    <t>Кабель СИП 4 х 50 мм</t>
  </si>
  <si>
    <t>Кабельный наконечник</t>
  </si>
  <si>
    <t>Установка  металлической двери щитовой</t>
  </si>
  <si>
    <t>Текущий ремонт электроосвещения по ДУ-2 на 2013 год</t>
  </si>
  <si>
    <t>Текущий ремонт электроосвещения по ДУ-3 на 2013 год</t>
  </si>
  <si>
    <t>Текущий ремонт электроосвещения по ДУ-1 на 2013 год</t>
  </si>
  <si>
    <t>ВСЕГО по ДУ</t>
  </si>
  <si>
    <t>ВСЕГО  по  ДУ</t>
  </si>
  <si>
    <t>Молодёжный</t>
  </si>
  <si>
    <t>6А</t>
  </si>
  <si>
    <t>Коммунальная</t>
  </si>
  <si>
    <t>40 лет Октября</t>
  </si>
  <si>
    <t>Сводный план по текущему ремонту  электроосвещения по ДУ- 1,2,3 на 2013год</t>
  </si>
  <si>
    <t>73 Е</t>
  </si>
  <si>
    <t>4 МКР</t>
  </si>
  <si>
    <t>стоим. всего</t>
  </si>
  <si>
    <t>Прочие (рем. счётч)</t>
  </si>
  <si>
    <t>Кабель ВВГ 2 х 2,5</t>
  </si>
  <si>
    <t>Кабель ВВГ 2 х 1,5</t>
  </si>
  <si>
    <t>Светильник НПП - 2606Д</t>
  </si>
  <si>
    <t xml:space="preserve">ул.40 Лет Октября </t>
  </si>
  <si>
    <t>Ремонт бетоном подъездных козырьков с покрыт. в 1 слой</t>
  </si>
  <si>
    <t>Установка металлич. козырька над балконом 5-х этаж.</t>
  </si>
  <si>
    <t>Устройство козырьков из профлиста по металлич. каркасу</t>
  </si>
  <si>
    <t>Ремонт бетоном  подъездных козырьков с покрытием в 1 слой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</si>
</sst>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sz val="12"/>
      <name val="Arial"/>
      <family val="2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4"/>
      <name val="Arial"/>
      <family val="2"/>
    </font>
    <font>
      <sz val="11"/>
      <name val="Arial Cyr"/>
      <family val="0"/>
    </font>
    <font>
      <b/>
      <i/>
      <sz val="11"/>
      <name val="Arial Cyr"/>
      <family val="0"/>
    </font>
    <font>
      <b/>
      <sz val="14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b/>
      <sz val="8"/>
      <name val="Arial"/>
      <family val="2"/>
    </font>
    <font>
      <b/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0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6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24" borderId="11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1" xfId="0" applyFill="1" applyBorder="1" applyAlignment="1">
      <alignment wrapText="1"/>
    </xf>
    <xf numFmtId="1" fontId="0" fillId="24" borderId="11" xfId="0" applyNumberFormat="1" applyFill="1" applyBorder="1" applyAlignment="1">
      <alignment/>
    </xf>
    <xf numFmtId="0" fontId="6" fillId="0" borderId="13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24" borderId="11" xfId="0" applyFont="1" applyFill="1" applyBorder="1" applyAlignment="1">
      <alignment wrapText="1"/>
    </xf>
    <xf numFmtId="0" fontId="4" fillId="0" borderId="0" xfId="0" applyFont="1" applyFill="1" applyBorder="1" applyAlignment="1" quotePrefix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quotePrefix="1">
      <alignment horizontal="center" vertical="center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24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 shrinkToFit="1"/>
    </xf>
    <xf numFmtId="0" fontId="3" fillId="24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24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/>
    </xf>
    <xf numFmtId="1" fontId="3" fillId="24" borderId="0" xfId="0" applyNumberFormat="1" applyFont="1" applyFill="1" applyBorder="1" applyAlignment="1">
      <alignment/>
    </xf>
    <xf numFmtId="165" fontId="3" fillId="0" borderId="0" xfId="0" applyNumberFormat="1" applyFont="1" applyBorder="1" applyAlignment="1">
      <alignment/>
    </xf>
    <xf numFmtId="0" fontId="3" fillId="25" borderId="0" xfId="0" applyFont="1" applyFill="1" applyBorder="1" applyAlignment="1">
      <alignment/>
    </xf>
    <xf numFmtId="1" fontId="3" fillId="25" borderId="0" xfId="0" applyNumberFormat="1" applyFont="1" applyFill="1" applyBorder="1" applyAlignment="1">
      <alignment/>
    </xf>
    <xf numFmtId="0" fontId="4" fillId="25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26" borderId="0" xfId="0" applyFill="1" applyBorder="1" applyAlignment="1">
      <alignment/>
    </xf>
    <xf numFmtId="0" fontId="0" fillId="26" borderId="0" xfId="0" applyFill="1" applyBorder="1" applyAlignment="1">
      <alignment wrapText="1"/>
    </xf>
    <xf numFmtId="0" fontId="3" fillId="0" borderId="0" xfId="0" applyFont="1" applyBorder="1" applyAlignment="1">
      <alignment horizontal="right"/>
    </xf>
    <xf numFmtId="0" fontId="0" fillId="25" borderId="0" xfId="0" applyFill="1" applyBorder="1" applyAlignment="1">
      <alignment/>
    </xf>
    <xf numFmtId="1" fontId="8" fillId="25" borderId="0" xfId="0" applyNumberFormat="1" applyFont="1" applyFill="1" applyBorder="1" applyAlignment="1">
      <alignment horizontal="left" indent="2"/>
    </xf>
    <xf numFmtId="1" fontId="0" fillId="25" borderId="0" xfId="0" applyNumberFormat="1" applyFill="1" applyBorder="1" applyAlignment="1">
      <alignment/>
    </xf>
    <xf numFmtId="0" fontId="12" fillId="0" borderId="0" xfId="0" applyFont="1" applyBorder="1" applyAlignment="1" quotePrefix="1">
      <alignment horizontal="center"/>
    </xf>
    <xf numFmtId="0" fontId="9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17" xfId="0" applyFont="1" applyBorder="1" applyAlignment="1" quotePrefix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1" fillId="0" borderId="22" xfId="0" applyFont="1" applyBorder="1" applyAlignment="1" quotePrefix="1">
      <alignment horizontal="center"/>
    </xf>
    <xf numFmtId="0" fontId="11" fillId="0" borderId="23" xfId="0" applyFont="1" applyBorder="1" applyAlignment="1">
      <alignment horizontal="center"/>
    </xf>
    <xf numFmtId="0" fontId="0" fillId="24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 wrapText="1"/>
    </xf>
    <xf numFmtId="0" fontId="0" fillId="24" borderId="0" xfId="0" applyFill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0" fontId="0" fillId="24" borderId="14" xfId="0" applyFill="1" applyBorder="1" applyAlignment="1">
      <alignment/>
    </xf>
    <xf numFmtId="0" fontId="0" fillId="24" borderId="25" xfId="0" applyFill="1" applyBorder="1" applyAlignment="1">
      <alignment/>
    </xf>
    <xf numFmtId="0" fontId="0" fillId="24" borderId="12" xfId="0" applyFill="1" applyBorder="1" applyAlignment="1">
      <alignment/>
    </xf>
    <xf numFmtId="0" fontId="0" fillId="0" borderId="26" xfId="0" applyBorder="1" applyAlignment="1" quotePrefix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 quotePrefix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wrapText="1"/>
    </xf>
    <xf numFmtId="0" fontId="0" fillId="0" borderId="30" xfId="0" applyBorder="1" applyAlignment="1">
      <alignment/>
    </xf>
    <xf numFmtId="0" fontId="0" fillId="24" borderId="31" xfId="0" applyFill="1" applyBorder="1" applyAlignment="1">
      <alignment/>
    </xf>
    <xf numFmtId="0" fontId="0" fillId="24" borderId="32" xfId="0" applyFill="1" applyBorder="1" applyAlignment="1">
      <alignment/>
    </xf>
    <xf numFmtId="1" fontId="0" fillId="0" borderId="0" xfId="0" applyNumberFormat="1" applyAlignment="1">
      <alignment/>
    </xf>
    <xf numFmtId="0" fontId="0" fillId="24" borderId="33" xfId="0" applyFill="1" applyBorder="1" applyAlignment="1">
      <alignment/>
    </xf>
    <xf numFmtId="9" fontId="0" fillId="24" borderId="14" xfId="57" applyFont="1" applyFill="1" applyBorder="1" applyAlignment="1">
      <alignment/>
    </xf>
    <xf numFmtId="0" fontId="0" fillId="24" borderId="30" xfId="0" applyFill="1" applyBorder="1" applyAlignment="1">
      <alignment wrapText="1"/>
    </xf>
    <xf numFmtId="9" fontId="0" fillId="24" borderId="30" xfId="57" applyFont="1" applyFill="1" applyBorder="1" applyAlignment="1">
      <alignment/>
    </xf>
    <xf numFmtId="9" fontId="0" fillId="24" borderId="30" xfId="57" applyFont="1" applyFill="1" applyBorder="1" applyAlignment="1">
      <alignment wrapText="1"/>
    </xf>
    <xf numFmtId="9" fontId="0" fillId="24" borderId="32" xfId="57" applyFont="1" applyFill="1" applyBorder="1" applyAlignment="1">
      <alignment wrapText="1"/>
    </xf>
    <xf numFmtId="9" fontId="0" fillId="24" borderId="32" xfId="57" applyFont="1" applyFill="1" applyBorder="1" applyAlignment="1">
      <alignment/>
    </xf>
    <xf numFmtId="9" fontId="0" fillId="0" borderId="32" xfId="57" applyFont="1" applyBorder="1" applyAlignment="1">
      <alignment/>
    </xf>
    <xf numFmtId="9" fontId="0" fillId="0" borderId="32" xfId="57" applyFont="1" applyBorder="1" applyAlignment="1">
      <alignment wrapText="1"/>
    </xf>
    <xf numFmtId="0" fontId="0" fillId="24" borderId="32" xfId="0" applyFill="1" applyBorder="1" applyAlignment="1">
      <alignment wrapText="1"/>
    </xf>
    <xf numFmtId="1" fontId="0" fillId="24" borderId="21" xfId="0" applyNumberFormat="1" applyFill="1" applyBorder="1" applyAlignment="1">
      <alignment/>
    </xf>
    <xf numFmtId="1" fontId="3" fillId="0" borderId="0" xfId="0" applyNumberFormat="1" applyFont="1" applyBorder="1" applyAlignment="1">
      <alignment horizontal="center" vertical="center"/>
    </xf>
    <xf numFmtId="0" fontId="14" fillId="0" borderId="21" xfId="0" applyFont="1" applyBorder="1" applyAlignment="1" quotePrefix="1">
      <alignment horizontal="left"/>
    </xf>
    <xf numFmtId="0" fontId="11" fillId="0" borderId="34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/>
    </xf>
    <xf numFmtId="0" fontId="11" fillId="0" borderId="24" xfId="0" applyFont="1" applyBorder="1" applyAlignment="1" quotePrefix="1">
      <alignment horizontal="center"/>
    </xf>
    <xf numFmtId="0" fontId="0" fillId="24" borderId="30" xfId="0" applyFill="1" applyBorder="1" applyAlignment="1" quotePrefix="1">
      <alignment horizontal="left"/>
    </xf>
    <xf numFmtId="0" fontId="0" fillId="24" borderId="37" xfId="0" applyFill="1" applyBorder="1" applyAlignment="1">
      <alignment/>
    </xf>
    <xf numFmtId="0" fontId="0" fillId="24" borderId="38" xfId="0" applyFill="1" applyBorder="1" applyAlignment="1">
      <alignment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/>
    </xf>
    <xf numFmtId="9" fontId="0" fillId="24" borderId="41" xfId="57" applyFont="1" applyFill="1" applyBorder="1" applyAlignment="1">
      <alignment wrapText="1"/>
    </xf>
    <xf numFmtId="0" fontId="0" fillId="0" borderId="42" xfId="0" applyBorder="1" applyAlignment="1">
      <alignment/>
    </xf>
    <xf numFmtId="0" fontId="6" fillId="0" borderId="0" xfId="0" applyFont="1" applyBorder="1" applyAlignment="1" quotePrefix="1">
      <alignment/>
    </xf>
    <xf numFmtId="0" fontId="0" fillId="24" borderId="43" xfId="0" applyFill="1" applyBorder="1" applyAlignment="1">
      <alignment/>
    </xf>
    <xf numFmtId="0" fontId="0" fillId="24" borderId="44" xfId="0" applyFill="1" applyBorder="1" applyAlignment="1">
      <alignment wrapText="1"/>
    </xf>
    <xf numFmtId="0" fontId="0" fillId="24" borderId="45" xfId="0" applyFill="1" applyBorder="1" applyAlignment="1">
      <alignment/>
    </xf>
    <xf numFmtId="0" fontId="11" fillId="0" borderId="32" xfId="0" applyFont="1" applyBorder="1" applyAlignment="1">
      <alignment horizontal="center"/>
    </xf>
    <xf numFmtId="0" fontId="11" fillId="0" borderId="44" xfId="0" applyFont="1" applyBorder="1" applyAlignment="1" quotePrefix="1">
      <alignment horizontal="center"/>
    </xf>
    <xf numFmtId="0" fontId="3" fillId="24" borderId="11" xfId="0" applyFont="1" applyFill="1" applyBorder="1" applyAlignment="1" quotePrefix="1">
      <alignment horizontal="left"/>
    </xf>
    <xf numFmtId="0" fontId="3" fillId="24" borderId="0" xfId="0" applyFont="1" applyFill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0" fillId="25" borderId="0" xfId="0" applyFill="1" applyAlignment="1">
      <alignment/>
    </xf>
    <xf numFmtId="0" fontId="3" fillId="24" borderId="11" xfId="0" applyFont="1" applyFill="1" applyBorder="1" applyAlignment="1">
      <alignment horizontal="center"/>
    </xf>
    <xf numFmtId="1" fontId="0" fillId="24" borderId="12" xfId="0" applyNumberFormat="1" applyFill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0" fillId="24" borderId="11" xfId="0" applyFill="1" applyBorder="1" applyAlignment="1">
      <alignment horizontal="center" vertical="center"/>
    </xf>
    <xf numFmtId="1" fontId="0" fillId="24" borderId="11" xfId="0" applyNumberForma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8" borderId="0" xfId="0" applyFont="1" applyFill="1" applyAlignment="1">
      <alignment/>
    </xf>
    <xf numFmtId="0" fontId="0" fillId="27" borderId="0" xfId="0" applyFill="1" applyAlignment="1">
      <alignment/>
    </xf>
    <xf numFmtId="0" fontId="11" fillId="24" borderId="0" xfId="0" applyFont="1" applyFill="1" applyAlignment="1">
      <alignment/>
    </xf>
    <xf numFmtId="0" fontId="0" fillId="24" borderId="31" xfId="0" applyFill="1" applyBorder="1" applyAlignment="1">
      <alignment horizontal="center"/>
    </xf>
    <xf numFmtId="0" fontId="0" fillId="24" borderId="46" xfId="0" applyFill="1" applyBorder="1" applyAlignment="1">
      <alignment horizontal="center"/>
    </xf>
    <xf numFmtId="0" fontId="0" fillId="24" borderId="21" xfId="0" applyFill="1" applyBorder="1" applyAlignment="1">
      <alignment/>
    </xf>
    <xf numFmtId="0" fontId="0" fillId="24" borderId="11" xfId="0" applyFill="1" applyBorder="1" applyAlignment="1">
      <alignment horizontal="center"/>
    </xf>
    <xf numFmtId="0" fontId="0" fillId="24" borderId="47" xfId="0" applyFill="1" applyBorder="1" applyAlignment="1">
      <alignment horizontal="center"/>
    </xf>
    <xf numFmtId="0" fontId="11" fillId="24" borderId="0" xfId="0" applyFont="1" applyFill="1" applyBorder="1" applyAlignment="1">
      <alignment/>
    </xf>
    <xf numFmtId="1" fontId="0" fillId="24" borderId="0" xfId="0" applyNumberFormat="1" applyFill="1" applyAlignment="1">
      <alignment/>
    </xf>
    <xf numFmtId="0" fontId="0" fillId="26" borderId="0" xfId="0" applyFill="1" applyAlignment="1">
      <alignment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/>
    </xf>
    <xf numFmtId="0" fontId="11" fillId="24" borderId="21" xfId="0" applyFont="1" applyFill="1" applyBorder="1" applyAlignment="1">
      <alignment/>
    </xf>
    <xf numFmtId="0" fontId="11" fillId="24" borderId="31" xfId="0" applyFont="1" applyFill="1" applyBorder="1" applyAlignment="1">
      <alignment horizontal="center"/>
    </xf>
    <xf numFmtId="0" fontId="11" fillId="24" borderId="46" xfId="0" applyFont="1" applyFill="1" applyBorder="1" applyAlignment="1">
      <alignment horizontal="center"/>
    </xf>
    <xf numFmtId="0" fontId="11" fillId="24" borderId="12" xfId="0" applyFont="1" applyFill="1" applyBorder="1" applyAlignment="1">
      <alignment/>
    </xf>
    <xf numFmtId="0" fontId="11" fillId="24" borderId="11" xfId="0" applyFont="1" applyFill="1" applyBorder="1" applyAlignment="1">
      <alignment/>
    </xf>
    <xf numFmtId="1" fontId="11" fillId="24" borderId="12" xfId="0" applyNumberFormat="1" applyFont="1" applyFill="1" applyBorder="1" applyAlignment="1">
      <alignment/>
    </xf>
    <xf numFmtId="0" fontId="12" fillId="0" borderId="0" xfId="0" applyFont="1" applyBorder="1" applyAlignment="1" quotePrefix="1">
      <alignment horizontal="left"/>
    </xf>
    <xf numFmtId="0" fontId="3" fillId="24" borderId="11" xfId="0" applyFont="1" applyFill="1" applyBorder="1" applyAlignment="1" quotePrefix="1">
      <alignment horizontal="center" wrapText="1"/>
    </xf>
    <xf numFmtId="0" fontId="0" fillId="24" borderId="50" xfId="0" applyFill="1" applyBorder="1" applyAlignment="1">
      <alignment/>
    </xf>
    <xf numFmtId="0" fontId="14" fillId="24" borderId="21" xfId="0" applyFont="1" applyFill="1" applyBorder="1" applyAlignment="1">
      <alignment/>
    </xf>
    <xf numFmtId="0" fontId="14" fillId="24" borderId="37" xfId="0" applyFont="1" applyFill="1" applyBorder="1" applyAlignment="1" quotePrefix="1">
      <alignment horizontal="left"/>
    </xf>
    <xf numFmtId="0" fontId="0" fillId="24" borderId="51" xfId="0" applyFill="1" applyBorder="1" applyAlignment="1">
      <alignment/>
    </xf>
    <xf numFmtId="0" fontId="14" fillId="24" borderId="21" xfId="0" applyFont="1" applyFill="1" applyBorder="1" applyAlignment="1" quotePrefix="1">
      <alignment horizontal="left"/>
    </xf>
    <xf numFmtId="0" fontId="11" fillId="24" borderId="16" xfId="0" applyFont="1" applyFill="1" applyBorder="1" applyAlignment="1">
      <alignment/>
    </xf>
    <xf numFmtId="0" fontId="13" fillId="24" borderId="19" xfId="0" applyFont="1" applyFill="1" applyBorder="1" applyAlignment="1">
      <alignment/>
    </xf>
    <xf numFmtId="0" fontId="11" fillId="24" borderId="20" xfId="0" applyFont="1" applyFill="1" applyBorder="1" applyAlignment="1">
      <alignment/>
    </xf>
    <xf numFmtId="0" fontId="11" fillId="24" borderId="52" xfId="0" applyFont="1" applyFill="1" applyBorder="1" applyAlignment="1">
      <alignment/>
    </xf>
    <xf numFmtId="0" fontId="11" fillId="24" borderId="19" xfId="0" applyFont="1" applyFill="1" applyBorder="1" applyAlignment="1">
      <alignment/>
    </xf>
    <xf numFmtId="0" fontId="11" fillId="24" borderId="17" xfId="0" applyFont="1" applyFill="1" applyBorder="1" applyAlignment="1" quotePrefix="1">
      <alignment horizontal="center"/>
    </xf>
    <xf numFmtId="0" fontId="11" fillId="24" borderId="0" xfId="0" applyFont="1" applyFill="1" applyBorder="1" applyAlignment="1" quotePrefix="1">
      <alignment horizontal="center"/>
    </xf>
    <xf numFmtId="0" fontId="11" fillId="24" borderId="18" xfId="0" applyFont="1" applyFill="1" applyBorder="1" applyAlignment="1">
      <alignment horizontal="center"/>
    </xf>
    <xf numFmtId="0" fontId="11" fillId="24" borderId="36" xfId="0" applyFont="1" applyFill="1" applyBorder="1" applyAlignment="1">
      <alignment horizontal="center"/>
    </xf>
    <xf numFmtId="0" fontId="11" fillId="24" borderId="18" xfId="0" applyFont="1" applyFill="1" applyBorder="1" applyAlignment="1">
      <alignment/>
    </xf>
    <xf numFmtId="0" fontId="11" fillId="24" borderId="24" xfId="0" applyFont="1" applyFill="1" applyBorder="1" applyAlignment="1">
      <alignment wrapText="1"/>
    </xf>
    <xf numFmtId="0" fontId="11" fillId="24" borderId="53" xfId="0" applyFont="1" applyFill="1" applyBorder="1" applyAlignment="1">
      <alignment/>
    </xf>
    <xf numFmtId="0" fontId="11" fillId="24" borderId="54" xfId="0" applyFont="1" applyFill="1" applyBorder="1" applyAlignment="1">
      <alignment wrapText="1"/>
    </xf>
    <xf numFmtId="0" fontId="11" fillId="24" borderId="55" xfId="0" applyFont="1" applyFill="1" applyBorder="1" applyAlignment="1">
      <alignment/>
    </xf>
    <xf numFmtId="0" fontId="11" fillId="24" borderId="56" xfId="0" applyFont="1" applyFill="1" applyBorder="1" applyAlignment="1">
      <alignment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3" fillId="24" borderId="11" xfId="0" applyFont="1" applyFill="1" applyBorder="1" applyAlignment="1">
      <alignment horizontal="center" wrapText="1"/>
    </xf>
    <xf numFmtId="0" fontId="1" fillId="24" borderId="57" xfId="0" applyFont="1" applyFill="1" applyBorder="1" applyAlignment="1">
      <alignment/>
    </xf>
    <xf numFmtId="0" fontId="1" fillId="24" borderId="58" xfId="0" applyFont="1" applyFill="1" applyBorder="1" applyAlignment="1">
      <alignment/>
    </xf>
    <xf numFmtId="1" fontId="1" fillId="24" borderId="58" xfId="0" applyNumberFormat="1" applyFont="1" applyFill="1" applyBorder="1" applyAlignment="1">
      <alignment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/>
    </xf>
    <xf numFmtId="1" fontId="1" fillId="24" borderId="59" xfId="0" applyNumberFormat="1" applyFont="1" applyFill="1" applyBorder="1" applyAlignment="1">
      <alignment/>
    </xf>
    <xf numFmtId="1" fontId="1" fillId="24" borderId="32" xfId="0" applyNumberFormat="1" applyFont="1" applyFill="1" applyBorder="1" applyAlignment="1">
      <alignment/>
    </xf>
    <xf numFmtId="1" fontId="19" fillId="24" borderId="31" xfId="0" applyNumberFormat="1" applyFont="1" applyFill="1" applyBorder="1" applyAlignment="1">
      <alignment/>
    </xf>
    <xf numFmtId="0" fontId="19" fillId="24" borderId="11" xfId="0" applyFont="1" applyFill="1" applyBorder="1" applyAlignment="1">
      <alignment/>
    </xf>
    <xf numFmtId="1" fontId="19" fillId="24" borderId="11" xfId="0" applyNumberFormat="1" applyFont="1" applyFill="1" applyBorder="1" applyAlignment="1">
      <alignment/>
    </xf>
    <xf numFmtId="0" fontId="6" fillId="24" borderId="11" xfId="0" applyFont="1" applyFill="1" applyBorder="1" applyAlignment="1">
      <alignment/>
    </xf>
    <xf numFmtId="1" fontId="6" fillId="24" borderId="11" xfId="0" applyNumberFormat="1" applyFont="1" applyFill="1" applyBorder="1" applyAlignment="1">
      <alignment/>
    </xf>
    <xf numFmtId="0" fontId="6" fillId="24" borderId="11" xfId="0" applyFont="1" applyFill="1" applyBorder="1" applyAlignment="1">
      <alignment horizontal="right"/>
    </xf>
    <xf numFmtId="0" fontId="17" fillId="0" borderId="0" xfId="0" applyFont="1" applyBorder="1" applyAlignment="1" quotePrefix="1">
      <alignment horizontal="left"/>
    </xf>
    <xf numFmtId="0" fontId="11" fillId="24" borderId="21" xfId="0" applyFont="1" applyFill="1" applyBorder="1" applyAlignment="1">
      <alignment horizontal="center"/>
    </xf>
    <xf numFmtId="0" fontId="4" fillId="24" borderId="11" xfId="0" applyFont="1" applyFill="1" applyBorder="1" applyAlignment="1">
      <alignment/>
    </xf>
    <xf numFmtId="0" fontId="11" fillId="0" borderId="61" xfId="0" applyFont="1" applyBorder="1" applyAlignment="1">
      <alignment horizontal="center"/>
    </xf>
    <xf numFmtId="0" fontId="11" fillId="24" borderId="56" xfId="0" applyFont="1" applyFill="1" applyBorder="1" applyAlignment="1">
      <alignment/>
    </xf>
    <xf numFmtId="0" fontId="11" fillId="24" borderId="54" xfId="0" applyFont="1" applyFill="1" applyBorder="1" applyAlignment="1">
      <alignment/>
    </xf>
    <xf numFmtId="1" fontId="11" fillId="24" borderId="62" xfId="0" applyNumberFormat="1" applyFont="1" applyFill="1" applyBorder="1" applyAlignment="1">
      <alignment/>
    </xf>
    <xf numFmtId="1" fontId="11" fillId="24" borderId="63" xfId="0" applyNumberFormat="1" applyFont="1" applyFill="1" applyBorder="1" applyAlignment="1">
      <alignment/>
    </xf>
    <xf numFmtId="0" fontId="13" fillId="24" borderId="31" xfId="0" applyFont="1" applyFill="1" applyBorder="1" applyAlignment="1">
      <alignment horizontal="center"/>
    </xf>
    <xf numFmtId="0" fontId="4" fillId="24" borderId="11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24" borderId="52" xfId="0" applyFill="1" applyBorder="1" applyAlignment="1">
      <alignment/>
    </xf>
    <xf numFmtId="0" fontId="0" fillId="24" borderId="27" xfId="0" applyFill="1" applyBorder="1" applyAlignment="1">
      <alignment/>
    </xf>
    <xf numFmtId="0" fontId="11" fillId="24" borderId="52" xfId="0" applyFont="1" applyFill="1" applyBorder="1" applyAlignment="1">
      <alignment horizontal="center"/>
    </xf>
    <xf numFmtId="0" fontId="0" fillId="24" borderId="26" xfId="0" applyFill="1" applyBorder="1" applyAlignment="1" quotePrefix="1">
      <alignment horizontal="center"/>
    </xf>
    <xf numFmtId="0" fontId="0" fillId="24" borderId="28" xfId="0" applyFill="1" applyBorder="1" applyAlignment="1">
      <alignment horizontal="center"/>
    </xf>
    <xf numFmtId="0" fontId="0" fillId="24" borderId="28" xfId="0" applyFill="1" applyBorder="1" applyAlignment="1" quotePrefix="1">
      <alignment horizontal="center"/>
    </xf>
    <xf numFmtId="0" fontId="11" fillId="24" borderId="26" xfId="0" applyFont="1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4" borderId="29" xfId="0" applyFill="1" applyBorder="1" applyAlignment="1">
      <alignment/>
    </xf>
    <xf numFmtId="0" fontId="0" fillId="24" borderId="29" xfId="0" applyFill="1" applyBorder="1" applyAlignment="1">
      <alignment horizontal="center"/>
    </xf>
    <xf numFmtId="0" fontId="11" fillId="24" borderId="15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3" fillId="24" borderId="14" xfId="0" applyFont="1" applyFill="1" applyBorder="1" applyAlignment="1" quotePrefix="1">
      <alignment horizontal="center" wrapText="1"/>
    </xf>
    <xf numFmtId="0" fontId="3" fillId="0" borderId="21" xfId="0" applyFont="1" applyBorder="1" applyAlignment="1">
      <alignment wrapText="1"/>
    </xf>
    <xf numFmtId="0" fontId="11" fillId="24" borderId="64" xfId="0" applyFont="1" applyFill="1" applyBorder="1" applyAlignment="1">
      <alignment/>
    </xf>
    <xf numFmtId="0" fontId="3" fillId="0" borderId="21" xfId="0" applyFont="1" applyBorder="1" applyAlignment="1" quotePrefix="1">
      <alignment/>
    </xf>
    <xf numFmtId="0" fontId="3" fillId="0" borderId="11" xfId="0" applyFont="1" applyBorder="1" applyAlignment="1" quotePrefix="1">
      <alignment horizontal="left"/>
    </xf>
    <xf numFmtId="0" fontId="4" fillId="24" borderId="64" xfId="0" applyFont="1" applyFill="1" applyBorder="1" applyAlignment="1">
      <alignment horizontal="center"/>
    </xf>
    <xf numFmtId="0" fontId="4" fillId="0" borderId="59" xfId="0" applyFont="1" applyBorder="1" applyAlignment="1" quotePrefix="1">
      <alignment/>
    </xf>
    <xf numFmtId="0" fontId="4" fillId="0" borderId="65" xfId="0" applyFont="1" applyBorder="1" applyAlignment="1">
      <alignment/>
    </xf>
    <xf numFmtId="0" fontId="0" fillId="24" borderId="66" xfId="0" applyFill="1" applyBorder="1" applyAlignment="1">
      <alignment/>
    </xf>
    <xf numFmtId="0" fontId="0" fillId="24" borderId="39" xfId="0" applyFill="1" applyBorder="1" applyAlignment="1">
      <alignment horizontal="center"/>
    </xf>
    <xf numFmtId="0" fontId="11" fillId="24" borderId="39" xfId="0" applyFont="1" applyFill="1" applyBorder="1" applyAlignment="1">
      <alignment horizontal="center"/>
    </xf>
    <xf numFmtId="0" fontId="11" fillId="24" borderId="4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left"/>
    </xf>
    <xf numFmtId="0" fontId="0" fillId="24" borderId="67" xfId="0" applyFill="1" applyBorder="1" applyAlignment="1">
      <alignment/>
    </xf>
    <xf numFmtId="1" fontId="11" fillId="24" borderId="64" xfId="0" applyNumberFormat="1" applyFont="1" applyFill="1" applyBorder="1" applyAlignment="1">
      <alignment/>
    </xf>
    <xf numFmtId="1" fontId="11" fillId="24" borderId="56" xfId="0" applyNumberFormat="1" applyFont="1" applyFill="1" applyBorder="1" applyAlignment="1">
      <alignment/>
    </xf>
    <xf numFmtId="1" fontId="11" fillId="24" borderId="55" xfId="0" applyNumberFormat="1" applyFont="1" applyFill="1" applyBorder="1" applyAlignment="1">
      <alignment/>
    </xf>
    <xf numFmtId="1" fontId="19" fillId="24" borderId="43" xfId="0" applyNumberFormat="1" applyFont="1" applyFill="1" applyBorder="1" applyAlignment="1">
      <alignment/>
    </xf>
    <xf numFmtId="1" fontId="0" fillId="24" borderId="21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23" fillId="0" borderId="0" xfId="0" applyFont="1" applyAlignment="1">
      <alignment/>
    </xf>
    <xf numFmtId="0" fontId="7" fillId="24" borderId="31" xfId="0" applyFont="1" applyFill="1" applyBorder="1" applyAlignment="1">
      <alignment wrapText="1"/>
    </xf>
    <xf numFmtId="0" fontId="7" fillId="24" borderId="55" xfId="0" applyFont="1" applyFill="1" applyBorder="1" applyAlignment="1">
      <alignment wrapText="1"/>
    </xf>
    <xf numFmtId="0" fontId="11" fillId="0" borderId="60" xfId="0" applyFont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11" fillId="0" borderId="34" xfId="0" applyFont="1" applyBorder="1" applyAlignment="1" quotePrefix="1">
      <alignment horizontal="center"/>
    </xf>
    <xf numFmtId="0" fontId="11" fillId="0" borderId="69" xfId="0" applyFont="1" applyBorder="1" applyAlignment="1">
      <alignment horizontal="center"/>
    </xf>
    <xf numFmtId="0" fontId="11" fillId="0" borderId="35" xfId="0" applyFont="1" applyBorder="1" applyAlignment="1" quotePrefix="1">
      <alignment horizontal="center"/>
    </xf>
    <xf numFmtId="0" fontId="1" fillId="0" borderId="47" xfId="0" applyFont="1" applyBorder="1" applyAlignment="1">
      <alignment horizontal="center"/>
    </xf>
    <xf numFmtId="0" fontId="1" fillId="0" borderId="70" xfId="0" applyFont="1" applyBorder="1" applyAlignment="1">
      <alignment/>
    </xf>
    <xf numFmtId="1" fontId="19" fillId="24" borderId="50" xfId="0" applyNumberFormat="1" applyFont="1" applyFill="1" applyBorder="1" applyAlignment="1">
      <alignment/>
    </xf>
    <xf numFmtId="1" fontId="19" fillId="24" borderId="14" xfId="0" applyNumberFormat="1" applyFont="1" applyFill="1" applyBorder="1" applyAlignment="1">
      <alignment/>
    </xf>
    <xf numFmtId="0" fontId="1" fillId="0" borderId="71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43" xfId="0" applyBorder="1" applyAlignment="1">
      <alignment/>
    </xf>
    <xf numFmtId="0" fontId="0" fillId="0" borderId="25" xfId="0" applyBorder="1" applyAlignment="1">
      <alignment/>
    </xf>
    <xf numFmtId="0" fontId="0" fillId="24" borderId="11" xfId="0" applyFill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3" fillId="24" borderId="12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3" fillId="24" borderId="14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 wrapText="1"/>
    </xf>
    <xf numFmtId="0" fontId="3" fillId="24" borderId="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4" fillId="24" borderId="11" xfId="0" applyFont="1" applyFill="1" applyBorder="1" applyAlignment="1" quotePrefix="1">
      <alignment horizontal="center"/>
    </xf>
    <xf numFmtId="0" fontId="4" fillId="24" borderId="12" xfId="0" applyFont="1" applyFill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41" xfId="0" applyFont="1" applyBorder="1" applyAlignment="1">
      <alignment wrapText="1"/>
    </xf>
    <xf numFmtId="0" fontId="7" fillId="0" borderId="30" xfId="0" applyFont="1" applyBorder="1" applyAlignment="1">
      <alignment horizontal="left"/>
    </xf>
    <xf numFmtId="0" fontId="7" fillId="0" borderId="30" xfId="0" applyFont="1" applyBorder="1" applyAlignment="1">
      <alignment wrapText="1"/>
    </xf>
    <xf numFmtId="0" fontId="7" fillId="0" borderId="42" xfId="0" applyFont="1" applyBorder="1" applyAlignment="1">
      <alignment horizontal="left"/>
    </xf>
    <xf numFmtId="0" fontId="7" fillId="0" borderId="24" xfId="0" applyFont="1" applyBorder="1" applyAlignment="1">
      <alignment wrapText="1"/>
    </xf>
    <xf numFmtId="0" fontId="1" fillId="24" borderId="11" xfId="0" applyFont="1" applyFill="1" applyBorder="1" applyAlignment="1">
      <alignment/>
    </xf>
    <xf numFmtId="0" fontId="0" fillId="0" borderId="0" xfId="0" applyAlignment="1">
      <alignment horizontal="left"/>
    </xf>
    <xf numFmtId="0" fontId="3" fillId="24" borderId="0" xfId="0" applyFont="1" applyFill="1" applyBorder="1" applyAlignment="1">
      <alignment wrapText="1"/>
    </xf>
    <xf numFmtId="0" fontId="3" fillId="24" borderId="0" xfId="0" applyFont="1" applyFill="1" applyBorder="1" applyAlignment="1">
      <alignment vertical="center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70" xfId="0" applyBorder="1" applyAlignment="1">
      <alignment/>
    </xf>
    <xf numFmtId="0" fontId="25" fillId="24" borderId="11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1" fillId="24" borderId="11" xfId="0" applyFont="1" applyFill="1" applyBorder="1" applyAlignment="1">
      <alignment horizontal="right" vertical="center"/>
    </xf>
    <xf numFmtId="0" fontId="24" fillId="24" borderId="11" xfId="0" applyFont="1" applyFill="1" applyBorder="1" applyAlignment="1">
      <alignment horizontal="right" vertical="center"/>
    </xf>
    <xf numFmtId="0" fontId="1" fillId="24" borderId="58" xfId="0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/>
    </xf>
    <xf numFmtId="1" fontId="1" fillId="24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24" borderId="12" xfId="0" applyFont="1" applyFill="1" applyBorder="1" applyAlignment="1">
      <alignment/>
    </xf>
    <xf numFmtId="0" fontId="1" fillId="24" borderId="11" xfId="0" applyFont="1" applyFill="1" applyBorder="1" applyAlignment="1">
      <alignment wrapText="1"/>
    </xf>
    <xf numFmtId="165" fontId="3" fillId="24" borderId="11" xfId="0" applyNumberFormat="1" applyFont="1" applyFill="1" applyBorder="1" applyAlignment="1">
      <alignment wrapText="1"/>
    </xf>
    <xf numFmtId="1" fontId="1" fillId="24" borderId="11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3" fillId="24" borderId="11" xfId="0" applyFont="1" applyFill="1" applyBorder="1" applyAlignment="1" quotePrefix="1">
      <alignment horizontal="right" wrapText="1"/>
    </xf>
    <xf numFmtId="0" fontId="0" fillId="24" borderId="25" xfId="0" applyFont="1" applyFill="1" applyBorder="1" applyAlignment="1">
      <alignment/>
    </xf>
    <xf numFmtId="0" fontId="1" fillId="24" borderId="25" xfId="0" applyFont="1" applyFill="1" applyBorder="1" applyAlignment="1">
      <alignment/>
    </xf>
    <xf numFmtId="0" fontId="1" fillId="24" borderId="43" xfId="0" applyFont="1" applyFill="1" applyBorder="1" applyAlignment="1">
      <alignment/>
    </xf>
    <xf numFmtId="0" fontId="1" fillId="24" borderId="14" xfId="0" applyFont="1" applyFill="1" applyBorder="1" applyAlignment="1">
      <alignment/>
    </xf>
    <xf numFmtId="0" fontId="1" fillId="24" borderId="37" xfId="0" applyFont="1" applyFill="1" applyBorder="1" applyAlignment="1">
      <alignment/>
    </xf>
    <xf numFmtId="1" fontId="1" fillId="24" borderId="11" xfId="0" applyNumberFormat="1" applyFont="1" applyFill="1" applyBorder="1" applyAlignment="1">
      <alignment/>
    </xf>
    <xf numFmtId="0" fontId="1" fillId="24" borderId="31" xfId="0" applyFont="1" applyFill="1" applyBorder="1" applyAlignment="1">
      <alignment/>
    </xf>
    <xf numFmtId="1" fontId="11" fillId="24" borderId="11" xfId="0" applyNumberFormat="1" applyFont="1" applyFill="1" applyBorder="1" applyAlignment="1">
      <alignment/>
    </xf>
    <xf numFmtId="0" fontId="1" fillId="24" borderId="11" xfId="0" applyFont="1" applyFill="1" applyBorder="1" applyAlignment="1" quotePrefix="1">
      <alignment horizontal="left"/>
    </xf>
    <xf numFmtId="1" fontId="1" fillId="24" borderId="21" xfId="0" applyNumberFormat="1" applyFont="1" applyFill="1" applyBorder="1" applyAlignment="1">
      <alignment/>
    </xf>
    <xf numFmtId="1" fontId="1" fillId="24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24" borderId="73" xfId="0" applyFont="1" applyFill="1" applyBorder="1" applyAlignment="1">
      <alignment/>
    </xf>
    <xf numFmtId="0" fontId="0" fillId="0" borderId="11" xfId="0" applyFont="1" applyBorder="1" applyAlignment="1">
      <alignment horizontal="right" vertical="center"/>
    </xf>
    <xf numFmtId="9" fontId="0" fillId="24" borderId="14" xfId="57" applyFont="1" applyFill="1" applyBorder="1" applyAlignment="1">
      <alignment/>
    </xf>
    <xf numFmtId="9" fontId="0" fillId="24" borderId="37" xfId="57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1" fillId="24" borderId="74" xfId="0" applyFont="1" applyFill="1" applyBorder="1" applyAlignment="1">
      <alignment/>
    </xf>
    <xf numFmtId="0" fontId="1" fillId="24" borderId="40" xfId="0" applyFont="1" applyFill="1" applyBorder="1" applyAlignment="1">
      <alignment horizontal="center"/>
    </xf>
    <xf numFmtId="0" fontId="1" fillId="24" borderId="49" xfId="0" applyFont="1" applyFill="1" applyBorder="1" applyAlignment="1">
      <alignment horizontal="center"/>
    </xf>
    <xf numFmtId="0" fontId="1" fillId="24" borderId="29" xfId="0" applyFont="1" applyFill="1" applyBorder="1" applyAlignment="1">
      <alignment horizontal="center"/>
    </xf>
    <xf numFmtId="0" fontId="11" fillId="24" borderId="67" xfId="0" applyFont="1" applyFill="1" applyBorder="1" applyAlignment="1">
      <alignment/>
    </xf>
    <xf numFmtId="0" fontId="11" fillId="24" borderId="60" xfId="0" applyFont="1" applyFill="1" applyBorder="1" applyAlignment="1">
      <alignment/>
    </xf>
    <xf numFmtId="0" fontId="2" fillId="24" borderId="31" xfId="0" applyFont="1" applyFill="1" applyBorder="1" applyAlignment="1">
      <alignment wrapText="1"/>
    </xf>
    <xf numFmtId="0" fontId="1" fillId="0" borderId="11" xfId="0" applyFont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31" xfId="0" applyFont="1" applyFill="1" applyBorder="1" applyAlignment="1" quotePrefix="1">
      <alignment horizontal="right"/>
    </xf>
    <xf numFmtId="0" fontId="2" fillId="24" borderId="10" xfId="0" applyFont="1" applyFill="1" applyBorder="1" applyAlignment="1" quotePrefix="1">
      <alignment horizontal="right"/>
    </xf>
    <xf numFmtId="0" fontId="2" fillId="24" borderId="21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2" fillId="24" borderId="39" xfId="0" applyFont="1" applyFill="1" applyBorder="1" applyAlignment="1">
      <alignment/>
    </xf>
    <xf numFmtId="0" fontId="2" fillId="24" borderId="46" xfId="0" applyFont="1" applyFill="1" applyBorder="1" applyAlignment="1">
      <alignment/>
    </xf>
    <xf numFmtId="0" fontId="2" fillId="24" borderId="11" xfId="0" applyFont="1" applyFill="1" applyBorder="1" applyAlignment="1">
      <alignment horizontal="center"/>
    </xf>
    <xf numFmtId="0" fontId="2" fillId="24" borderId="39" xfId="0" applyFont="1" applyFill="1" applyBorder="1" applyAlignment="1" quotePrefix="1">
      <alignment horizontal="right"/>
    </xf>
    <xf numFmtId="0" fontId="2" fillId="24" borderId="11" xfId="0" applyFont="1" applyFill="1" applyBorder="1" applyAlignment="1" quotePrefix="1">
      <alignment horizontal="right"/>
    </xf>
    <xf numFmtId="0" fontId="2" fillId="24" borderId="11" xfId="0" applyFont="1" applyFill="1" applyBorder="1" applyAlignment="1" quotePrefix="1">
      <alignment horizontal="center"/>
    </xf>
    <xf numFmtId="0" fontId="2" fillId="24" borderId="12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2" fillId="24" borderId="55" xfId="0" applyFont="1" applyFill="1" applyBorder="1" applyAlignment="1">
      <alignment wrapText="1"/>
    </xf>
    <xf numFmtId="0" fontId="2" fillId="24" borderId="64" xfId="0" applyFont="1" applyFill="1" applyBorder="1" applyAlignment="1">
      <alignment horizontal="center"/>
    </xf>
    <xf numFmtId="0" fontId="2" fillId="24" borderId="67" xfId="0" applyFont="1" applyFill="1" applyBorder="1" applyAlignment="1" quotePrefix="1">
      <alignment horizontal="right"/>
    </xf>
    <xf numFmtId="0" fontId="2" fillId="24" borderId="64" xfId="0" applyFont="1" applyFill="1" applyBorder="1" applyAlignment="1" quotePrefix="1">
      <alignment horizontal="right"/>
    </xf>
    <xf numFmtId="0" fontId="2" fillId="24" borderId="53" xfId="0" applyFont="1" applyFill="1" applyBorder="1" applyAlignment="1">
      <alignment/>
    </xf>
    <xf numFmtId="0" fontId="2" fillId="24" borderId="67" xfId="0" applyFont="1" applyFill="1" applyBorder="1" applyAlignment="1">
      <alignment/>
    </xf>
    <xf numFmtId="0" fontId="2" fillId="24" borderId="56" xfId="0" applyFont="1" applyFill="1" applyBorder="1" applyAlignment="1">
      <alignment/>
    </xf>
    <xf numFmtId="0" fontId="1" fillId="24" borderId="58" xfId="0" applyFont="1" applyFill="1" applyBorder="1" applyAlignment="1">
      <alignment horizontal="center" vertical="center"/>
    </xf>
    <xf numFmtId="1" fontId="1" fillId="24" borderId="21" xfId="0" applyNumberFormat="1" applyFont="1" applyFill="1" applyBorder="1" applyAlignment="1">
      <alignment horizontal="center" vertical="center"/>
    </xf>
    <xf numFmtId="0" fontId="1" fillId="24" borderId="50" xfId="0" applyFont="1" applyFill="1" applyBorder="1" applyAlignment="1">
      <alignment/>
    </xf>
    <xf numFmtId="0" fontId="1" fillId="24" borderId="39" xfId="0" applyFont="1" applyFill="1" applyBorder="1" applyAlignment="1">
      <alignment/>
    </xf>
    <xf numFmtId="0" fontId="1" fillId="24" borderId="55" xfId="0" applyFont="1" applyFill="1" applyBorder="1" applyAlignment="1">
      <alignment/>
    </xf>
    <xf numFmtId="0" fontId="3" fillId="24" borderId="12" xfId="0" applyFont="1" applyFill="1" applyBorder="1" applyAlignment="1">
      <alignment horizontal="center"/>
    </xf>
    <xf numFmtId="0" fontId="14" fillId="24" borderId="21" xfId="0" applyFont="1" applyFill="1" applyBorder="1" applyAlignment="1">
      <alignment horizontal="left"/>
    </xf>
    <xf numFmtId="0" fontId="11" fillId="24" borderId="0" xfId="0" applyFont="1" applyFill="1" applyAlignment="1" quotePrefix="1">
      <alignment horizontal="left"/>
    </xf>
    <xf numFmtId="0" fontId="11" fillId="24" borderId="21" xfId="0" applyFont="1" applyFill="1" applyBorder="1" applyAlignment="1" quotePrefix="1">
      <alignment horizontal="left"/>
    </xf>
    <xf numFmtId="0" fontId="3" fillId="24" borderId="11" xfId="0" applyFont="1" applyFill="1" applyBorder="1" applyAlignment="1" quotePrefix="1">
      <alignment horizontal="center"/>
    </xf>
    <xf numFmtId="0" fontId="1" fillId="24" borderId="39" xfId="0" applyFont="1" applyFill="1" applyBorder="1" applyAlignment="1">
      <alignment horizontal="center"/>
    </xf>
    <xf numFmtId="0" fontId="3" fillId="24" borderId="64" xfId="0" applyFont="1" applyFill="1" applyBorder="1" applyAlignment="1">
      <alignment horizontal="center"/>
    </xf>
    <xf numFmtId="0" fontId="3" fillId="25" borderId="11" xfId="0" applyFont="1" applyFill="1" applyBorder="1" applyAlignment="1">
      <alignment/>
    </xf>
    <xf numFmtId="0" fontId="1" fillId="25" borderId="11" xfId="0" applyFont="1" applyFill="1" applyBorder="1" applyAlignment="1">
      <alignment/>
    </xf>
    <xf numFmtId="0" fontId="3" fillId="17" borderId="11" xfId="0" applyFont="1" applyFill="1" applyBorder="1" applyAlignment="1">
      <alignment/>
    </xf>
    <xf numFmtId="0" fontId="3" fillId="11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4" fillId="24" borderId="11" xfId="0" applyFont="1" applyFill="1" applyBorder="1" applyAlignment="1">
      <alignment horizontal="right" vertical="center"/>
    </xf>
    <xf numFmtId="1" fontId="1" fillId="24" borderId="11" xfId="0" applyNumberFormat="1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right" vertical="center"/>
    </xf>
    <xf numFmtId="0" fontId="24" fillId="24" borderId="11" xfId="0" applyFont="1" applyFill="1" applyBorder="1" applyAlignment="1">
      <alignment horizontal="right" vertical="center"/>
    </xf>
    <xf numFmtId="1" fontId="1" fillId="24" borderId="11" xfId="0" applyNumberFormat="1" applyFont="1" applyFill="1" applyBorder="1" applyAlignment="1">
      <alignment horizontal="right" vertical="center"/>
    </xf>
    <xf numFmtId="0" fontId="11" fillId="24" borderId="11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46" xfId="0" applyFont="1" applyFill="1" applyBorder="1" applyAlignment="1">
      <alignment horizontal="center"/>
    </xf>
    <xf numFmtId="0" fontId="1" fillId="0" borderId="21" xfId="0" applyFont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21" xfId="0" applyFont="1" applyFill="1" applyBorder="1" applyAlignment="1" quotePrefix="1">
      <alignment horizontal="left"/>
    </xf>
    <xf numFmtId="0" fontId="14" fillId="0" borderId="21" xfId="0" applyFont="1" applyBorder="1" applyAlignment="1">
      <alignment horizontal="left"/>
    </xf>
    <xf numFmtId="0" fontId="1" fillId="24" borderId="75" xfId="0" applyFont="1" applyFill="1" applyBorder="1" applyAlignment="1">
      <alignment/>
    </xf>
    <xf numFmtId="0" fontId="1" fillId="24" borderId="31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6" fillId="24" borderId="11" xfId="0" applyFont="1" applyFill="1" applyBorder="1" applyAlignment="1">
      <alignment/>
    </xf>
    <xf numFmtId="1" fontId="6" fillId="24" borderId="11" xfId="0" applyNumberFormat="1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24" borderId="30" xfId="0" applyFont="1" applyFill="1" applyBorder="1" applyAlignment="1">
      <alignment horizontal="center"/>
    </xf>
    <xf numFmtId="0" fontId="1" fillId="24" borderId="41" xfId="0" applyFont="1" applyFill="1" applyBorder="1" applyAlignment="1">
      <alignment horizontal="center" wrapText="1"/>
    </xf>
    <xf numFmtId="0" fontId="11" fillId="24" borderId="64" xfId="0" applyFont="1" applyFill="1" applyBorder="1" applyAlignment="1">
      <alignment/>
    </xf>
    <xf numFmtId="0" fontId="11" fillId="24" borderId="54" xfId="0" applyFont="1" applyFill="1" applyBorder="1" applyAlignment="1">
      <alignment/>
    </xf>
    <xf numFmtId="0" fontId="1" fillId="24" borderId="30" xfId="0" applyFont="1" applyFill="1" applyBorder="1" applyAlignment="1">
      <alignment horizontal="center" wrapText="1"/>
    </xf>
    <xf numFmtId="0" fontId="1" fillId="24" borderId="14" xfId="0" applyFont="1" applyFill="1" applyBorder="1" applyAlignment="1">
      <alignment wrapText="1"/>
    </xf>
    <xf numFmtId="0" fontId="1" fillId="17" borderId="11" xfId="0" applyFont="1" applyFill="1" applyBorder="1" applyAlignment="1">
      <alignment/>
    </xf>
    <xf numFmtId="0" fontId="11" fillId="24" borderId="36" xfId="0" applyFont="1" applyFill="1" applyBorder="1" applyAlignment="1">
      <alignment/>
    </xf>
    <xf numFmtId="0" fontId="1" fillId="24" borderId="42" xfId="0" applyFont="1" applyFill="1" applyBorder="1" applyAlignment="1">
      <alignment horizontal="center"/>
    </xf>
    <xf numFmtId="1" fontId="1" fillId="24" borderId="11" xfId="0" applyNumberFormat="1" applyFont="1" applyFill="1" applyBorder="1" applyAlignment="1">
      <alignment/>
    </xf>
    <xf numFmtId="0" fontId="3" fillId="26" borderId="11" xfId="0" applyFont="1" applyFill="1" applyBorder="1" applyAlignment="1">
      <alignment/>
    </xf>
    <xf numFmtId="0" fontId="3" fillId="3" borderId="11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1" fontId="1" fillId="24" borderId="38" xfId="0" applyNumberFormat="1" applyFont="1" applyFill="1" applyBorder="1" applyAlignment="1">
      <alignment/>
    </xf>
    <xf numFmtId="1" fontId="19" fillId="24" borderId="35" xfId="0" applyNumberFormat="1" applyFont="1" applyFill="1" applyBorder="1" applyAlignment="1">
      <alignment/>
    </xf>
    <xf numFmtId="1" fontId="19" fillId="24" borderId="60" xfId="0" applyNumberFormat="1" applyFont="1" applyFill="1" applyBorder="1" applyAlignment="1">
      <alignment/>
    </xf>
    <xf numFmtId="0" fontId="1" fillId="24" borderId="45" xfId="0" applyFont="1" applyFill="1" applyBorder="1" applyAlignment="1">
      <alignment/>
    </xf>
    <xf numFmtId="0" fontId="1" fillId="24" borderId="21" xfId="0" applyFont="1" applyFill="1" applyBorder="1" applyAlignment="1">
      <alignment horizontal="center"/>
    </xf>
    <xf numFmtId="1" fontId="1" fillId="24" borderId="46" xfId="0" applyNumberFormat="1" applyFont="1" applyFill="1" applyBorder="1" applyAlignment="1">
      <alignment/>
    </xf>
    <xf numFmtId="1" fontId="1" fillId="24" borderId="76" xfId="0" applyNumberFormat="1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25" borderId="11" xfId="0" applyFont="1" applyFill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4" fillId="0" borderId="52" xfId="0" applyFont="1" applyBorder="1" applyAlignment="1" quotePrefix="1">
      <alignment horizontal="center"/>
    </xf>
    <xf numFmtId="0" fontId="4" fillId="0" borderId="20" xfId="0" applyFont="1" applyBorder="1" applyAlignment="1" quotePrefix="1">
      <alignment horizontal="center"/>
    </xf>
    <xf numFmtId="0" fontId="3" fillId="24" borderId="41" xfId="57" applyNumberFormat="1" applyFont="1" applyFill="1" applyBorder="1" applyAlignment="1">
      <alignment horizontal="center"/>
    </xf>
    <xf numFmtId="0" fontId="3" fillId="0" borderId="77" xfId="0" applyFont="1" applyBorder="1" applyAlignment="1" quotePrefix="1">
      <alignment horizontal="center" wrapText="1"/>
    </xf>
    <xf numFmtId="0" fontId="3" fillId="24" borderId="30" xfId="57" applyNumberFormat="1" applyFont="1" applyFill="1" applyBorder="1" applyAlignment="1">
      <alignment horizontal="center"/>
    </xf>
    <xf numFmtId="0" fontId="3" fillId="0" borderId="30" xfId="57" applyNumberFormat="1" applyFont="1" applyBorder="1" applyAlignment="1">
      <alignment horizontal="center"/>
    </xf>
    <xf numFmtId="0" fontId="3" fillId="0" borderId="40" xfId="0" applyFont="1" applyBorder="1" applyAlignment="1" quotePrefix="1">
      <alignment horizontal="center" wrapText="1"/>
    </xf>
    <xf numFmtId="0" fontId="3" fillId="24" borderId="61" xfId="0" applyFont="1" applyFill="1" applyBorder="1" applyAlignment="1" quotePrefix="1">
      <alignment horizontal="center"/>
    </xf>
    <xf numFmtId="0" fontId="3" fillId="0" borderId="3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20" xfId="0" applyFont="1" applyBorder="1" applyAlignment="1" quotePrefix="1">
      <alignment horizontal="center" wrapText="1"/>
    </xf>
    <xf numFmtId="0" fontId="3" fillId="0" borderId="22" xfId="0" applyFont="1" applyBorder="1" applyAlignment="1" quotePrefix="1">
      <alignment horizontal="center" wrapText="1"/>
    </xf>
    <xf numFmtId="0" fontId="3" fillId="0" borderId="23" xfId="0" applyFont="1" applyBorder="1" applyAlignment="1" quotePrefix="1">
      <alignment horizontal="center" wrapText="1"/>
    </xf>
    <xf numFmtId="0" fontId="3" fillId="0" borderId="74" xfId="0" applyFont="1" applyBorder="1" applyAlignment="1" quotePrefix="1">
      <alignment horizontal="center" wrapText="1"/>
    </xf>
    <xf numFmtId="0" fontId="3" fillId="24" borderId="61" xfId="57" applyNumberFormat="1" applyFont="1" applyFill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1" fillId="0" borderId="7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65" xfId="0" applyFont="1" applyBorder="1" applyAlignment="1" quotePrefix="1">
      <alignment horizontal="center"/>
    </xf>
    <xf numFmtId="0" fontId="10" fillId="0" borderId="36" xfId="0" applyFont="1" applyBorder="1" applyAlignment="1" quotePrefix="1">
      <alignment horizontal="center"/>
    </xf>
    <xf numFmtId="0" fontId="11" fillId="0" borderId="65" xfId="0" applyFont="1" applyBorder="1" applyAlignment="1">
      <alignment horizontal="center"/>
    </xf>
    <xf numFmtId="0" fontId="3" fillId="24" borderId="38" xfId="0" applyFont="1" applyFill="1" applyBorder="1" applyAlignment="1">
      <alignment horizontal="center"/>
    </xf>
    <xf numFmtId="0" fontId="3" fillId="24" borderId="61" xfId="0" applyFont="1" applyFill="1" applyBorder="1" applyAlignment="1">
      <alignment horizontal="center"/>
    </xf>
    <xf numFmtId="0" fontId="3" fillId="24" borderId="65" xfId="0" applyFont="1" applyFill="1" applyBorder="1" applyAlignment="1">
      <alignment horizontal="center"/>
    </xf>
    <xf numFmtId="0" fontId="3" fillId="24" borderId="59" xfId="0" applyFont="1" applyFill="1" applyBorder="1" applyAlignment="1">
      <alignment horizontal="center"/>
    </xf>
    <xf numFmtId="0" fontId="3" fillId="24" borderId="78" xfId="0" applyFont="1" applyFill="1" applyBorder="1" applyAlignment="1">
      <alignment horizontal="center"/>
    </xf>
    <xf numFmtId="0" fontId="12" fillId="0" borderId="36" xfId="0" applyFont="1" applyBorder="1" applyAlignment="1" quotePrefix="1">
      <alignment horizontal="center"/>
    </xf>
    <xf numFmtId="0" fontId="1" fillId="24" borderId="65" xfId="0" applyFont="1" applyFill="1" applyBorder="1" applyAlignment="1">
      <alignment horizontal="center"/>
    </xf>
    <xf numFmtId="0" fontId="1" fillId="24" borderId="78" xfId="0" applyFont="1" applyFill="1" applyBorder="1" applyAlignment="1">
      <alignment horizontal="center"/>
    </xf>
    <xf numFmtId="0" fontId="3" fillId="24" borderId="32" xfId="0" applyFont="1" applyFill="1" applyBorder="1" applyAlignment="1">
      <alignment horizontal="center"/>
    </xf>
    <xf numFmtId="0" fontId="3" fillId="24" borderId="54" xfId="0" applyFont="1" applyFill="1" applyBorder="1" applyAlignment="1">
      <alignment horizontal="center"/>
    </xf>
    <xf numFmtId="0" fontId="3" fillId="24" borderId="53" xfId="0" applyFont="1" applyFill="1" applyBorder="1" applyAlignment="1">
      <alignment horizontal="center"/>
    </xf>
    <xf numFmtId="0" fontId="3" fillId="24" borderId="41" xfId="0" applyFont="1" applyFill="1" applyBorder="1" applyAlignment="1">
      <alignment horizontal="center"/>
    </xf>
    <xf numFmtId="0" fontId="3" fillId="24" borderId="42" xfId="0" applyFont="1" applyFill="1" applyBorder="1" applyAlignment="1">
      <alignment horizontal="center"/>
    </xf>
    <xf numFmtId="0" fontId="3" fillId="24" borderId="33" xfId="0" applyFont="1" applyFill="1" applyBorder="1" applyAlignment="1" quotePrefix="1">
      <alignment horizontal="center"/>
    </xf>
    <xf numFmtId="0" fontId="3" fillId="24" borderId="44" xfId="0" applyFont="1" applyFill="1" applyBorder="1" applyAlignment="1">
      <alignment horizontal="center"/>
    </xf>
    <xf numFmtId="0" fontId="3" fillId="24" borderId="33" xfId="0" applyFont="1" applyFill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3" fillId="24" borderId="30" xfId="0" applyFont="1" applyFill="1" applyBorder="1" applyAlignment="1">
      <alignment horizontal="center"/>
    </xf>
    <xf numFmtId="0" fontId="4" fillId="0" borderId="59" xfId="0" applyFont="1" applyBorder="1" applyAlignment="1" quotePrefix="1">
      <alignment horizontal="center"/>
    </xf>
    <xf numFmtId="0" fontId="4" fillId="0" borderId="78" xfId="0" applyFont="1" applyBorder="1" applyAlignment="1">
      <alignment horizontal="center"/>
    </xf>
    <xf numFmtId="0" fontId="3" fillId="24" borderId="38" xfId="57" applyNumberFormat="1" applyFont="1" applyFill="1" applyBorder="1" applyAlignment="1">
      <alignment horizontal="center"/>
    </xf>
    <xf numFmtId="0" fontId="4" fillId="0" borderId="78" xfId="0" applyFont="1" applyBorder="1" applyAlignment="1" quotePrefix="1">
      <alignment horizontal="center"/>
    </xf>
    <xf numFmtId="0" fontId="0" fillId="24" borderId="13" xfId="0" applyFill="1" applyBorder="1" applyAlignment="1">
      <alignment horizontal="right"/>
    </xf>
    <xf numFmtId="0" fontId="0" fillId="24" borderId="0" xfId="0" applyFill="1" applyBorder="1" applyAlignment="1">
      <alignment horizontal="right"/>
    </xf>
    <xf numFmtId="0" fontId="2" fillId="0" borderId="0" xfId="0" applyFont="1" applyBorder="1" applyAlignment="1" quotePrefix="1">
      <alignment horizontal="center"/>
    </xf>
    <xf numFmtId="0" fontId="15" fillId="0" borderId="0" xfId="0" applyFont="1" applyAlignment="1" quotePrefix="1">
      <alignment horizontal="center"/>
    </xf>
    <xf numFmtId="0" fontId="15" fillId="0" borderId="0" xfId="0" applyFont="1" applyAlignment="1">
      <alignment horizontal="center"/>
    </xf>
    <xf numFmtId="0" fontId="6" fillId="24" borderId="47" xfId="0" applyFont="1" applyFill="1" applyBorder="1" applyAlignment="1">
      <alignment horizontal="center"/>
    </xf>
    <xf numFmtId="0" fontId="6" fillId="24" borderId="79" xfId="0" applyFont="1" applyFill="1" applyBorder="1" applyAlignment="1" quotePrefix="1">
      <alignment horizontal="center"/>
    </xf>
    <xf numFmtId="0" fontId="6" fillId="24" borderId="13" xfId="0" applyFont="1" applyFill="1" applyBorder="1" applyAlignment="1">
      <alignment horizontal="center"/>
    </xf>
    <xf numFmtId="0" fontId="6" fillId="24" borderId="13" xfId="0" applyFont="1" applyFill="1" applyBorder="1" applyAlignment="1" quotePrefix="1">
      <alignment horizontal="center"/>
    </xf>
    <xf numFmtId="0" fontId="6" fillId="24" borderId="47" xfId="0" applyFont="1" applyFill="1" applyBorder="1" applyAlignment="1" quotePrefix="1">
      <alignment horizontal="center"/>
    </xf>
    <xf numFmtId="0" fontId="11" fillId="24" borderId="19" xfId="0" applyFont="1" applyFill="1" applyBorder="1" applyAlignment="1">
      <alignment horizontal="center"/>
    </xf>
    <xf numFmtId="0" fontId="11" fillId="24" borderId="20" xfId="0" applyFont="1" applyFill="1" applyBorder="1" applyAlignment="1">
      <alignment horizontal="center"/>
    </xf>
    <xf numFmtId="0" fontId="18" fillId="24" borderId="21" xfId="0" applyFont="1" applyFill="1" applyBorder="1" applyAlignment="1">
      <alignment horizontal="center"/>
    </xf>
    <xf numFmtId="0" fontId="18" fillId="24" borderId="12" xfId="0" applyFont="1" applyFill="1" applyBorder="1" applyAlignment="1" quotePrefix="1">
      <alignment horizontal="center"/>
    </xf>
    <xf numFmtId="0" fontId="3" fillId="24" borderId="21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1" fillId="24" borderId="58" xfId="0" applyFont="1" applyFill="1" applyBorder="1" applyAlignment="1">
      <alignment horizontal="center" vertical="center" wrapText="1"/>
    </xf>
    <xf numFmtId="0" fontId="1" fillId="24" borderId="6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80" xfId="0" applyFont="1" applyFill="1" applyBorder="1" applyAlignment="1">
      <alignment horizontal="center" vertical="center" wrapText="1"/>
    </xf>
    <xf numFmtId="0" fontId="1" fillId="24" borderId="81" xfId="0" applyFont="1" applyFill="1" applyBorder="1" applyAlignment="1">
      <alignment horizontal="center" vertical="center" wrapText="1"/>
    </xf>
    <xf numFmtId="0" fontId="1" fillId="24" borderId="82" xfId="0" applyFont="1" applyFill="1" applyBorder="1" applyAlignment="1">
      <alignment horizontal="center" vertical="center" wrapText="1"/>
    </xf>
    <xf numFmtId="0" fontId="1" fillId="24" borderId="83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24" borderId="62" xfId="0" applyFont="1" applyFill="1" applyBorder="1" applyAlignment="1">
      <alignment horizontal="center" vertical="center" wrapText="1"/>
    </xf>
    <xf numFmtId="0" fontId="1" fillId="24" borderId="37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25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58" xfId="0" applyFont="1" applyFill="1" applyBorder="1" applyAlignment="1" quotePrefix="1">
      <alignment horizontal="center" vertical="center" wrapText="1"/>
    </xf>
    <xf numFmtId="0" fontId="1" fillId="24" borderId="63" xfId="0" applyFont="1" applyFill="1" applyBorder="1" applyAlignment="1" quotePrefix="1">
      <alignment horizontal="center" vertical="center" wrapText="1"/>
    </xf>
    <xf numFmtId="0" fontId="1" fillId="24" borderId="14" xfId="0" applyFont="1" applyFill="1" applyBorder="1" applyAlignment="1" quotePrefix="1">
      <alignment horizontal="center" vertical="center" wrapText="1"/>
    </xf>
    <xf numFmtId="0" fontId="3" fillId="24" borderId="11" xfId="0" applyFont="1" applyFill="1" applyBorder="1" applyAlignment="1" quotePrefix="1">
      <alignment horizontal="center" wrapText="1"/>
    </xf>
    <xf numFmtId="0" fontId="3" fillId="24" borderId="11" xfId="0" applyFont="1" applyFill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2" fillId="24" borderId="11" xfId="0" applyFont="1" applyFill="1" applyBorder="1" applyAlignment="1" quotePrefix="1">
      <alignment horizontal="left"/>
    </xf>
    <xf numFmtId="0" fontId="22" fillId="24" borderId="11" xfId="0" applyFont="1" applyFill="1" applyBorder="1" applyAlignment="1">
      <alignment horizontal="left"/>
    </xf>
    <xf numFmtId="0" fontId="22" fillId="24" borderId="21" xfId="0" applyFont="1" applyFill="1" applyBorder="1" applyAlignment="1" quotePrefix="1">
      <alignment horizontal="left"/>
    </xf>
    <xf numFmtId="0" fontId="22" fillId="24" borderId="10" xfId="0" applyFont="1" applyFill="1" applyBorder="1" applyAlignment="1" quotePrefix="1">
      <alignment horizontal="left"/>
    </xf>
    <xf numFmtId="0" fontId="22" fillId="24" borderId="12" xfId="0" applyFont="1" applyFill="1" applyBorder="1" applyAlignment="1" quotePrefix="1">
      <alignment horizontal="left"/>
    </xf>
    <xf numFmtId="0" fontId="22" fillId="24" borderId="21" xfId="0" applyFont="1" applyFill="1" applyBorder="1" applyAlignment="1">
      <alignment horizontal="left"/>
    </xf>
    <xf numFmtId="0" fontId="22" fillId="24" borderId="10" xfId="0" applyFont="1" applyFill="1" applyBorder="1" applyAlignment="1">
      <alignment horizontal="left"/>
    </xf>
    <xf numFmtId="0" fontId="22" fillId="24" borderId="12" xfId="0" applyFont="1" applyFill="1" applyBorder="1" applyAlignment="1">
      <alignment horizontal="left"/>
    </xf>
    <xf numFmtId="0" fontId="16" fillId="24" borderId="11" xfId="0" applyFont="1" applyFill="1" applyBorder="1" applyAlignment="1" quotePrefix="1">
      <alignment horizontal="left"/>
    </xf>
    <xf numFmtId="0" fontId="16" fillId="24" borderId="11" xfId="0" applyFont="1" applyFill="1" applyBorder="1" applyAlignment="1">
      <alignment horizontal="left"/>
    </xf>
    <xf numFmtId="0" fontId="16" fillId="24" borderId="21" xfId="0" applyFont="1" applyFill="1" applyBorder="1" applyAlignment="1">
      <alignment horizontal="left"/>
    </xf>
    <xf numFmtId="0" fontId="16" fillId="24" borderId="10" xfId="0" applyFont="1" applyFill="1" applyBorder="1" applyAlignment="1" quotePrefix="1">
      <alignment horizontal="left"/>
    </xf>
    <xf numFmtId="0" fontId="16" fillId="24" borderId="12" xfId="0" applyFont="1" applyFill="1" applyBorder="1" applyAlignment="1" quotePrefix="1">
      <alignment horizontal="left"/>
    </xf>
    <xf numFmtId="0" fontId="18" fillId="24" borderId="80" xfId="0" applyFont="1" applyFill="1" applyBorder="1" applyAlignment="1">
      <alignment horizontal="center"/>
    </xf>
    <xf numFmtId="0" fontId="18" fillId="24" borderId="82" xfId="0" applyFont="1" applyFill="1" applyBorder="1" applyAlignment="1" quotePrefix="1">
      <alignment horizontal="center"/>
    </xf>
    <xf numFmtId="0" fontId="18" fillId="24" borderId="37" xfId="0" applyFont="1" applyFill="1" applyBorder="1" applyAlignment="1" quotePrefix="1">
      <alignment horizontal="center"/>
    </xf>
    <xf numFmtId="0" fontId="18" fillId="24" borderId="25" xfId="0" applyFont="1" applyFill="1" applyBorder="1" applyAlignment="1" quotePrefix="1">
      <alignment horizontal="center"/>
    </xf>
    <xf numFmtId="0" fontId="24" fillId="24" borderId="21" xfId="0" applyFont="1" applyFill="1" applyBorder="1" applyAlignment="1">
      <alignment horizontal="center"/>
    </xf>
    <xf numFmtId="0" fontId="24" fillId="24" borderId="12" xfId="0" applyFont="1" applyFill="1" applyBorder="1" applyAlignment="1" quotePrefix="1">
      <alignment horizontal="center"/>
    </xf>
    <xf numFmtId="0" fontId="24" fillId="24" borderId="11" xfId="0" applyFont="1" applyFill="1" applyBorder="1" applyAlignment="1" quotePrefix="1">
      <alignment horizontal="center" wrapText="1"/>
    </xf>
    <xf numFmtId="0" fontId="18" fillId="24" borderId="21" xfId="0" applyFont="1" applyFill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18" fillId="24" borderId="80" xfId="0" applyFont="1" applyFill="1" applyBorder="1" applyAlignment="1" quotePrefix="1">
      <alignment horizontal="center" vertical="center"/>
    </xf>
    <xf numFmtId="0" fontId="18" fillId="24" borderId="82" xfId="0" applyFont="1" applyFill="1" applyBorder="1" applyAlignment="1" quotePrefix="1">
      <alignment horizontal="center" vertical="center"/>
    </xf>
    <xf numFmtId="0" fontId="18" fillId="24" borderId="37" xfId="0" applyFont="1" applyFill="1" applyBorder="1" applyAlignment="1" quotePrefix="1">
      <alignment horizontal="center" vertical="center"/>
    </xf>
    <xf numFmtId="0" fontId="18" fillId="24" borderId="25" xfId="0" applyFont="1" applyFill="1" applyBorder="1" applyAlignment="1" quotePrefix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4" xfId="0" applyBorder="1" applyAlignment="1" quotePrefix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85" xfId="0" applyFont="1" applyBorder="1" applyAlignment="1">
      <alignment horizontal="center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86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24" borderId="41" xfId="0" applyFont="1" applyFill="1" applyBorder="1" applyAlignment="1">
      <alignment horizontal="center" vertical="center" wrapText="1"/>
    </xf>
    <xf numFmtId="0" fontId="1" fillId="24" borderId="36" xfId="0" applyFont="1" applyFill="1" applyBorder="1" applyAlignment="1">
      <alignment horizontal="center" vertical="center" wrapText="1"/>
    </xf>
    <xf numFmtId="0" fontId="2" fillId="0" borderId="0" xfId="0" applyFont="1" applyBorder="1" applyAlignment="1" quotePrefix="1">
      <alignment horizontal="left"/>
    </xf>
    <xf numFmtId="0" fontId="2" fillId="0" borderId="0" xfId="0" applyFont="1" applyBorder="1" applyAlignment="1">
      <alignment horizontal="left"/>
    </xf>
    <xf numFmtId="0" fontId="1" fillId="0" borderId="66" xfId="0" applyFont="1" applyBorder="1" applyAlignment="1" quotePrefix="1">
      <alignment horizontal="center"/>
    </xf>
    <xf numFmtId="0" fontId="1" fillId="0" borderId="87" xfId="0" applyFont="1" applyBorder="1" applyAlignment="1">
      <alignment horizontal="center"/>
    </xf>
    <xf numFmtId="0" fontId="1" fillId="0" borderId="85" xfId="0" applyFont="1" applyBorder="1" applyAlignment="1" quotePrefix="1">
      <alignment horizontal="center"/>
    </xf>
    <xf numFmtId="0" fontId="1" fillId="0" borderId="66" xfId="0" applyFont="1" applyBorder="1" applyAlignment="1">
      <alignment horizontal="center"/>
    </xf>
    <xf numFmtId="0" fontId="1" fillId="24" borderId="75" xfId="0" applyFont="1" applyFill="1" applyBorder="1" applyAlignment="1">
      <alignment horizontal="center" vertical="center" wrapText="1"/>
    </xf>
    <xf numFmtId="0" fontId="1" fillId="24" borderId="31" xfId="0" applyFont="1" applyFill="1" applyBorder="1" applyAlignment="1">
      <alignment horizontal="center" vertical="center" wrapText="1"/>
    </xf>
    <xf numFmtId="0" fontId="1" fillId="24" borderId="55" xfId="0" applyFont="1" applyFill="1" applyBorder="1" applyAlignment="1">
      <alignment horizontal="center" vertical="center" wrapText="1"/>
    </xf>
    <xf numFmtId="0" fontId="1" fillId="24" borderId="34" xfId="0" applyFont="1" applyFill="1" applyBorder="1" applyAlignment="1" quotePrefix="1">
      <alignment horizontal="center" vertical="center" wrapText="1"/>
    </xf>
    <xf numFmtId="0" fontId="1" fillId="24" borderId="35" xfId="0" applyFont="1" applyFill="1" applyBorder="1" applyAlignment="1" quotePrefix="1">
      <alignment horizontal="center" vertical="center" wrapText="1"/>
    </xf>
    <xf numFmtId="0" fontId="1" fillId="24" borderId="24" xfId="0" applyFont="1" applyFill="1" applyBorder="1" applyAlignment="1" quotePrefix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1" xfId="0" applyFont="1" applyBorder="1" applyAlignment="1" quotePrefix="1">
      <alignment horizontal="center"/>
    </xf>
    <xf numFmtId="0" fontId="3" fillId="0" borderId="12" xfId="0" applyFont="1" applyBorder="1" applyAlignment="1" quotePrefix="1">
      <alignment horizontal="center"/>
    </xf>
    <xf numFmtId="0" fontId="7" fillId="24" borderId="21" xfId="0" applyFont="1" applyFill="1" applyBorder="1" applyAlignment="1" quotePrefix="1">
      <alignment horizontal="left" wrapText="1"/>
    </xf>
    <xf numFmtId="0" fontId="7" fillId="24" borderId="10" xfId="0" applyFont="1" applyFill="1" applyBorder="1" applyAlignment="1" quotePrefix="1">
      <alignment horizontal="left" wrapText="1"/>
    </xf>
    <xf numFmtId="0" fontId="7" fillId="24" borderId="12" xfId="0" applyFont="1" applyFill="1" applyBorder="1" applyAlignment="1" quotePrefix="1">
      <alignment horizontal="left" wrapText="1"/>
    </xf>
    <xf numFmtId="0" fontId="3" fillId="0" borderId="11" xfId="0" applyFont="1" applyBorder="1" applyAlignment="1">
      <alignment horizontal="center"/>
    </xf>
    <xf numFmtId="0" fontId="9" fillId="24" borderId="54" xfId="0" applyFont="1" applyFill="1" applyBorder="1" applyAlignment="1">
      <alignment horizontal="center" wrapText="1"/>
    </xf>
    <xf numFmtId="0" fontId="9" fillId="24" borderId="88" xfId="0" applyFont="1" applyFill="1" applyBorder="1" applyAlignment="1">
      <alignment horizontal="center" wrapText="1"/>
    </xf>
    <xf numFmtId="0" fontId="9" fillId="24" borderId="53" xfId="0" applyFont="1" applyFill="1" applyBorder="1" applyAlignment="1">
      <alignment horizontal="center" wrapText="1"/>
    </xf>
    <xf numFmtId="0" fontId="7" fillId="24" borderId="21" xfId="0" applyFont="1" applyFill="1" applyBorder="1" applyAlignment="1">
      <alignment horizontal="left" wrapText="1"/>
    </xf>
    <xf numFmtId="0" fontId="7" fillId="24" borderId="10" xfId="0" applyFont="1" applyFill="1" applyBorder="1" applyAlignment="1">
      <alignment horizontal="left" wrapText="1"/>
    </xf>
    <xf numFmtId="0" fontId="7" fillId="24" borderId="12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 quotePrefix="1">
      <alignment horizontal="center" wrapText="1"/>
    </xf>
    <xf numFmtId="0" fontId="7" fillId="24" borderId="10" xfId="0" applyFont="1" applyFill="1" applyBorder="1" applyAlignment="1" quotePrefix="1">
      <alignment wrapText="1"/>
    </xf>
    <xf numFmtId="0" fontId="7" fillId="24" borderId="12" xfId="0" applyFont="1" applyFill="1" applyBorder="1" applyAlignment="1" quotePrefix="1">
      <alignment wrapText="1"/>
    </xf>
    <xf numFmtId="0" fontId="7" fillId="24" borderId="39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wrapText="1"/>
    </xf>
    <xf numFmtId="0" fontId="7" fillId="24" borderId="12" xfId="0" applyFont="1" applyFill="1" applyBorder="1" applyAlignment="1">
      <alignment horizontal="center" wrapText="1"/>
    </xf>
    <xf numFmtId="0" fontId="3" fillId="24" borderId="0" xfId="0" applyFont="1" applyFill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 quotePrefix="1">
      <alignment horizontal="center" wrapText="1"/>
    </xf>
    <xf numFmtId="0" fontId="3" fillId="24" borderId="0" xfId="0" applyFont="1" applyFill="1" applyBorder="1" applyAlignment="1" quotePrefix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1" fontId="3" fillId="24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 quotePrefix="1">
      <alignment horizontal="left" wrapText="1"/>
    </xf>
    <xf numFmtId="0" fontId="3" fillId="0" borderId="0" xfId="0" applyFont="1" applyBorder="1" applyAlignment="1" quotePrefix="1">
      <alignment horizontal="left"/>
    </xf>
    <xf numFmtId="0" fontId="7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 wrapText="1"/>
    </xf>
    <xf numFmtId="0" fontId="4" fillId="0" borderId="0" xfId="0" applyFont="1" applyBorder="1" applyAlignment="1">
      <alignment horizontal="center"/>
    </xf>
    <xf numFmtId="0" fontId="3" fillId="26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12" fillId="0" borderId="0" xfId="0" applyFont="1" applyBorder="1" applyAlignment="1" quotePrefix="1">
      <alignment horizontal="center"/>
    </xf>
    <xf numFmtId="0" fontId="4" fillId="0" borderId="58" xfId="0" applyFont="1" applyBorder="1" applyAlignment="1">
      <alignment horizontal="center" wrapText="1"/>
    </xf>
    <xf numFmtId="0" fontId="4" fillId="0" borderId="6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7" fillId="24" borderId="21" xfId="0" applyFont="1" applyFill="1" applyBorder="1" applyAlignment="1">
      <alignment horizontal="center" wrapText="1"/>
    </xf>
    <xf numFmtId="0" fontId="7" fillId="24" borderId="13" xfId="0" applyFont="1" applyFill="1" applyBorder="1" applyAlignment="1">
      <alignment horizontal="center" wrapText="1"/>
    </xf>
    <xf numFmtId="0" fontId="7" fillId="24" borderId="25" xfId="0" applyFont="1" applyFill="1" applyBorder="1" applyAlignment="1">
      <alignment horizontal="center" wrapText="1"/>
    </xf>
    <xf numFmtId="0" fontId="9" fillId="24" borderId="21" xfId="0" applyFont="1" applyFill="1" applyBorder="1" applyAlignment="1">
      <alignment horizontal="left" wrapText="1"/>
    </xf>
    <xf numFmtId="0" fontId="9" fillId="24" borderId="10" xfId="0" applyFont="1" applyFill="1" applyBorder="1" applyAlignment="1">
      <alignment horizontal="left" wrapText="1"/>
    </xf>
    <xf numFmtId="0" fontId="9" fillId="24" borderId="12" xfId="0" applyFont="1" applyFill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 quotePrefix="1">
      <alignment horizontal="left"/>
    </xf>
    <xf numFmtId="0" fontId="3" fillId="24" borderId="14" xfId="0" applyFont="1" applyFill="1" applyBorder="1" applyAlignment="1" quotePrefix="1">
      <alignment horizontal="center"/>
    </xf>
    <xf numFmtId="0" fontId="3" fillId="24" borderId="14" xfId="0" applyFont="1" applyFill="1" applyBorder="1" applyAlignment="1">
      <alignment horizontal="center"/>
    </xf>
    <xf numFmtId="0" fontId="3" fillId="24" borderId="37" xfId="0" applyFont="1" applyFill="1" applyBorder="1" applyAlignment="1">
      <alignment horizontal="center"/>
    </xf>
    <xf numFmtId="0" fontId="3" fillId="24" borderId="25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0" borderId="13" xfId="0" applyFont="1" applyBorder="1" applyAlignment="1" quotePrefix="1">
      <alignment horizontal="left"/>
    </xf>
    <xf numFmtId="0" fontId="4" fillId="0" borderId="11" xfId="0" applyFont="1" applyBorder="1" applyAlignment="1" quotePrefix="1">
      <alignment horizontal="center" vertical="center"/>
    </xf>
    <xf numFmtId="0" fontId="4" fillId="24" borderId="11" xfId="0" applyFont="1" applyFill="1" applyBorder="1" applyAlignment="1">
      <alignment horizontal="center" wrapText="1"/>
    </xf>
    <xf numFmtId="0" fontId="4" fillId="24" borderId="11" xfId="0" applyFont="1" applyFill="1" applyBorder="1" applyAlignment="1" quotePrefix="1">
      <alignment horizontal="center" wrapText="1"/>
    </xf>
    <xf numFmtId="0" fontId="3" fillId="24" borderId="80" xfId="0" applyFont="1" applyFill="1" applyBorder="1" applyAlignment="1">
      <alignment horizontal="center"/>
    </xf>
    <xf numFmtId="0" fontId="3" fillId="24" borderId="82" xfId="0" applyFont="1" applyFill="1" applyBorder="1" applyAlignment="1">
      <alignment horizontal="center"/>
    </xf>
    <xf numFmtId="0" fontId="3" fillId="24" borderId="14" xfId="0" applyFont="1" applyFill="1" applyBorder="1" applyAlignment="1" quotePrefix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wrapText="1"/>
    </xf>
    <xf numFmtId="0" fontId="3" fillId="0" borderId="6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63" xfId="0" applyFont="1" applyBorder="1" applyAlignment="1" quotePrefix="1">
      <alignment horizontal="center" wrapText="1"/>
    </xf>
    <xf numFmtId="0" fontId="3" fillId="0" borderId="14" xfId="0" applyFont="1" applyBorder="1" applyAlignment="1" quotePrefix="1">
      <alignment horizontal="center" wrapText="1"/>
    </xf>
    <xf numFmtId="0" fontId="2" fillId="24" borderId="21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center" wrapText="1"/>
    </xf>
    <xf numFmtId="0" fontId="2" fillId="24" borderId="21" xfId="0" applyFont="1" applyFill="1" applyBorder="1" applyAlignment="1">
      <alignment horizontal="left" wrapText="1"/>
    </xf>
    <xf numFmtId="0" fontId="2" fillId="24" borderId="10" xfId="0" applyFont="1" applyFill="1" applyBorder="1" applyAlignment="1">
      <alignment horizontal="left" wrapText="1"/>
    </xf>
    <xf numFmtId="0" fontId="2" fillId="24" borderId="12" xfId="0" applyFont="1" applyFill="1" applyBorder="1" applyAlignment="1">
      <alignment horizontal="left" wrapText="1"/>
    </xf>
    <xf numFmtId="0" fontId="2" fillId="24" borderId="39" xfId="0" applyFont="1" applyFill="1" applyBorder="1" applyAlignment="1">
      <alignment horizontal="center" wrapText="1"/>
    </xf>
    <xf numFmtId="0" fontId="2" fillId="24" borderId="13" xfId="0" applyFont="1" applyFill="1" applyBorder="1" applyAlignment="1">
      <alignment horizontal="center" wrapText="1"/>
    </xf>
    <xf numFmtId="0" fontId="2" fillId="24" borderId="25" xfId="0" applyFont="1" applyFill="1" applyBorder="1" applyAlignment="1">
      <alignment horizontal="center" wrapText="1"/>
    </xf>
    <xf numFmtId="0" fontId="2" fillId="24" borderId="10" xfId="0" applyFont="1" applyFill="1" applyBorder="1" applyAlignment="1" quotePrefix="1">
      <alignment horizontal="left" wrapText="1"/>
    </xf>
    <xf numFmtId="0" fontId="2" fillId="24" borderId="12" xfId="0" applyFont="1" applyFill="1" applyBorder="1" applyAlignment="1" quotePrefix="1">
      <alignment horizontal="left" wrapText="1"/>
    </xf>
    <xf numFmtId="0" fontId="2" fillId="24" borderId="21" xfId="0" applyFont="1" applyFill="1" applyBorder="1" applyAlignment="1" quotePrefix="1">
      <alignment horizontal="left" wrapText="1"/>
    </xf>
    <xf numFmtId="0" fontId="10" fillId="24" borderId="21" xfId="0" applyFont="1" applyFill="1" applyBorder="1" applyAlignment="1">
      <alignment horizontal="left" wrapText="1"/>
    </xf>
    <xf numFmtId="0" fontId="10" fillId="24" borderId="10" xfId="0" applyFont="1" applyFill="1" applyBorder="1" applyAlignment="1">
      <alignment horizontal="left" wrapText="1"/>
    </xf>
    <xf numFmtId="0" fontId="10" fillId="24" borderId="12" xfId="0" applyFont="1" applyFill="1" applyBorder="1" applyAlignment="1">
      <alignment horizontal="left" wrapText="1"/>
    </xf>
    <xf numFmtId="0" fontId="10" fillId="24" borderId="54" xfId="0" applyFont="1" applyFill="1" applyBorder="1" applyAlignment="1">
      <alignment horizontal="center" wrapText="1"/>
    </xf>
    <xf numFmtId="0" fontId="10" fillId="24" borderId="88" xfId="0" applyFont="1" applyFill="1" applyBorder="1" applyAlignment="1">
      <alignment horizontal="center" wrapText="1"/>
    </xf>
    <xf numFmtId="0" fontId="10" fillId="24" borderId="53" xfId="0" applyFont="1" applyFill="1" applyBorder="1" applyAlignment="1">
      <alignment horizontal="center" wrapText="1"/>
    </xf>
    <xf numFmtId="0" fontId="2" fillId="24" borderId="10" xfId="0" applyFont="1" applyFill="1" applyBorder="1" applyAlignment="1" quotePrefix="1">
      <alignment wrapText="1"/>
    </xf>
    <xf numFmtId="0" fontId="2" fillId="24" borderId="12" xfId="0" applyFont="1" applyFill="1" applyBorder="1" applyAlignment="1" quotePrefix="1">
      <alignment wrapText="1"/>
    </xf>
    <xf numFmtId="0" fontId="2" fillId="24" borderId="12" xfId="0" applyFont="1" applyFill="1" applyBorder="1" applyAlignment="1">
      <alignment horizontal="center" wrapText="1"/>
    </xf>
    <xf numFmtId="0" fontId="7" fillId="0" borderId="52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86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24" borderId="16" xfId="0" applyFont="1" applyFill="1" applyBorder="1" applyAlignment="1">
      <alignment horizontal="center" wrapText="1"/>
    </xf>
    <xf numFmtId="0" fontId="7" fillId="24" borderId="17" xfId="0" applyFont="1" applyFill="1" applyBorder="1" applyAlignment="1">
      <alignment horizontal="center" wrapText="1"/>
    </xf>
    <xf numFmtId="0" fontId="7" fillId="24" borderId="18" xfId="0" applyFont="1" applyFill="1" applyBorder="1" applyAlignment="1">
      <alignment horizontal="center" wrapText="1"/>
    </xf>
    <xf numFmtId="0" fontId="7" fillId="24" borderId="51" xfId="0" applyFont="1" applyFill="1" applyBorder="1" applyAlignment="1">
      <alignment horizontal="center" vertical="center"/>
    </xf>
    <xf numFmtId="0" fontId="7" fillId="24" borderId="45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7" fillId="24" borderId="21" xfId="0" applyFont="1" applyFill="1" applyBorder="1" applyAlignment="1">
      <alignment horizontal="center" vertical="center"/>
    </xf>
    <xf numFmtId="0" fontId="7" fillId="24" borderId="64" xfId="0" applyFont="1" applyFill="1" applyBorder="1" applyAlignment="1">
      <alignment horizontal="center" vertical="center"/>
    </xf>
    <xf numFmtId="0" fontId="7" fillId="24" borderId="54" xfId="0" applyFont="1" applyFill="1" applyBorder="1" applyAlignment="1">
      <alignment horizontal="center" vertical="center"/>
    </xf>
    <xf numFmtId="0" fontId="7" fillId="24" borderId="75" xfId="0" applyFont="1" applyFill="1" applyBorder="1" applyAlignment="1">
      <alignment horizontal="center" wrapText="1"/>
    </xf>
    <xf numFmtId="0" fontId="7" fillId="24" borderId="31" xfId="0" applyFont="1" applyFill="1" applyBorder="1" applyAlignment="1">
      <alignment horizontal="center" wrapText="1"/>
    </xf>
    <xf numFmtId="0" fontId="7" fillId="24" borderId="55" xfId="0" applyFont="1" applyFill="1" applyBorder="1" applyAlignment="1">
      <alignment horizontal="center" wrapText="1"/>
    </xf>
    <xf numFmtId="0" fontId="7" fillId="24" borderId="73" xfId="0" applyFont="1" applyFill="1" applyBorder="1" applyAlignment="1" quotePrefix="1">
      <alignment horizontal="center" wrapText="1"/>
    </xf>
    <xf numFmtId="0" fontId="7" fillId="24" borderId="46" xfId="0" applyFont="1" applyFill="1" applyBorder="1" applyAlignment="1">
      <alignment horizontal="center" wrapText="1"/>
    </xf>
    <xf numFmtId="0" fontId="7" fillId="24" borderId="56" xfId="0" applyFont="1" applyFill="1" applyBorder="1" applyAlignment="1">
      <alignment horizontal="center" wrapText="1"/>
    </xf>
    <xf numFmtId="0" fontId="10" fillId="0" borderId="0" xfId="0" applyFont="1" applyAlignment="1" quotePrefix="1">
      <alignment horizontal="center"/>
    </xf>
    <xf numFmtId="0" fontId="10" fillId="0" borderId="0" xfId="0" applyFont="1" applyAlignment="1">
      <alignment horizontal="center"/>
    </xf>
    <xf numFmtId="2" fontId="1" fillId="24" borderId="11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B125"/>
  <sheetViews>
    <sheetView view="pageBreakPreview" zoomScale="75" zoomScaleNormal="75" zoomScaleSheetLayoutView="7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J17" sqref="J17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7.75390625" style="0" customWidth="1"/>
    <col min="4" max="4" width="11.25390625" style="0" customWidth="1"/>
    <col min="5" max="5" width="7.875" style="0" customWidth="1"/>
    <col min="6" max="6" width="10.25390625" style="0" customWidth="1"/>
    <col min="7" max="7" width="9.00390625" style="0" customWidth="1"/>
    <col min="8" max="8" width="9.75390625" style="0" customWidth="1"/>
    <col min="9" max="9" width="9.25390625" style="0" customWidth="1"/>
    <col min="11" max="11" width="10.25390625" style="0" customWidth="1"/>
    <col min="12" max="12" width="9.875" style="0" customWidth="1"/>
    <col min="13" max="13" width="9.25390625" style="0" customWidth="1"/>
    <col min="14" max="14" width="8.75390625" style="0" customWidth="1"/>
    <col min="21" max="21" width="8.25390625" style="0" customWidth="1"/>
    <col min="22" max="22" width="10.25390625" style="0" customWidth="1"/>
    <col min="23" max="23" width="8.25390625" style="0" customWidth="1"/>
    <col min="24" max="24" width="8.75390625" style="0" customWidth="1"/>
    <col min="26" max="26" width="11.875" style="0" customWidth="1"/>
    <col min="29" max="29" width="8.75390625" style="0" customWidth="1"/>
    <col min="34" max="34" width="7.625" style="0" customWidth="1"/>
    <col min="53" max="53" width="11.00390625" style="0" customWidth="1"/>
    <col min="54" max="54" width="13.75390625" style="0" customWidth="1"/>
    <col min="56" max="56" width="19.00390625" style="0" customWidth="1"/>
  </cols>
  <sheetData>
    <row r="2" spans="1:4" ht="15">
      <c r="A2" s="408"/>
      <c r="B2" s="408"/>
      <c r="C2" s="408"/>
      <c r="D2" s="408"/>
    </row>
    <row r="3" spans="1:4" ht="15">
      <c r="A3" s="44"/>
      <c r="B3" s="44"/>
      <c r="C3" s="44"/>
      <c r="D3" s="44"/>
    </row>
    <row r="4" spans="1:5" ht="16.5" thickBot="1">
      <c r="A4" s="411" t="s">
        <v>214</v>
      </c>
      <c r="B4" s="411"/>
      <c r="C4" s="411"/>
      <c r="D4" s="411"/>
      <c r="E4" s="411"/>
    </row>
    <row r="5" spans="1:54" ht="15.75" customHeight="1" thickBot="1">
      <c r="A5" s="46"/>
      <c r="B5" s="49"/>
      <c r="C5" s="46"/>
      <c r="D5" s="50"/>
      <c r="E5" s="410" t="s">
        <v>183</v>
      </c>
      <c r="F5" s="405"/>
      <c r="G5" s="404" t="s">
        <v>183</v>
      </c>
      <c r="H5" s="405"/>
      <c r="I5" s="404" t="s">
        <v>183</v>
      </c>
      <c r="J5" s="405"/>
      <c r="K5" s="412" t="s">
        <v>183</v>
      </c>
      <c r="L5" s="405"/>
      <c r="M5" s="404" t="s">
        <v>183</v>
      </c>
      <c r="N5" s="405"/>
      <c r="O5" s="404" t="s">
        <v>183</v>
      </c>
      <c r="P5" s="405"/>
      <c r="Q5" s="412" t="s">
        <v>183</v>
      </c>
      <c r="R5" s="405"/>
      <c r="S5" s="404" t="s">
        <v>183</v>
      </c>
      <c r="T5" s="405"/>
      <c r="U5" s="404" t="s">
        <v>183</v>
      </c>
      <c r="V5" s="405"/>
      <c r="W5" s="412" t="s">
        <v>183</v>
      </c>
      <c r="X5" s="405"/>
      <c r="Y5" s="404" t="s">
        <v>183</v>
      </c>
      <c r="Z5" s="405"/>
      <c r="AA5" s="404" t="s">
        <v>183</v>
      </c>
      <c r="AB5" s="405"/>
      <c r="AC5" s="412" t="s">
        <v>183</v>
      </c>
      <c r="AD5" s="405"/>
      <c r="AE5" s="404" t="s">
        <v>183</v>
      </c>
      <c r="AF5" s="405"/>
      <c r="AG5" s="404" t="s">
        <v>183</v>
      </c>
      <c r="AH5" s="405"/>
      <c r="AI5" s="412" t="s">
        <v>183</v>
      </c>
      <c r="AJ5" s="405"/>
      <c r="AK5" s="412" t="s">
        <v>183</v>
      </c>
      <c r="AL5" s="405"/>
      <c r="AM5" s="404" t="s">
        <v>183</v>
      </c>
      <c r="AN5" s="405"/>
      <c r="AO5" s="404" t="s">
        <v>183</v>
      </c>
      <c r="AP5" s="405"/>
      <c r="AQ5" s="410" t="s">
        <v>183</v>
      </c>
      <c r="AR5" s="405"/>
      <c r="AS5" s="410" t="s">
        <v>183</v>
      </c>
      <c r="AT5" s="405"/>
      <c r="AU5" s="410" t="s">
        <v>183</v>
      </c>
      <c r="AV5" s="405"/>
      <c r="AW5" s="410" t="s">
        <v>183</v>
      </c>
      <c r="AX5" s="405"/>
      <c r="AY5" s="404" t="s">
        <v>183</v>
      </c>
      <c r="AZ5" s="405"/>
      <c r="BA5" s="194" t="s">
        <v>6</v>
      </c>
      <c r="BB5" s="228" t="s">
        <v>70</v>
      </c>
    </row>
    <row r="6" spans="1:54" ht="15.75" thickBot="1">
      <c r="A6" s="47" t="s">
        <v>64</v>
      </c>
      <c r="B6" s="87" t="s">
        <v>1</v>
      </c>
      <c r="C6" s="47" t="s">
        <v>66</v>
      </c>
      <c r="D6" s="52" t="s">
        <v>62</v>
      </c>
      <c r="E6" s="409">
        <v>1</v>
      </c>
      <c r="F6" s="407"/>
      <c r="G6" s="406">
        <v>2</v>
      </c>
      <c r="H6" s="407"/>
      <c r="I6" s="406">
        <v>3</v>
      </c>
      <c r="J6" s="407"/>
      <c r="K6" s="409">
        <v>4</v>
      </c>
      <c r="L6" s="407"/>
      <c r="M6" s="406">
        <v>5</v>
      </c>
      <c r="N6" s="407"/>
      <c r="O6" s="406">
        <v>6</v>
      </c>
      <c r="P6" s="407"/>
      <c r="Q6" s="409">
        <v>7</v>
      </c>
      <c r="R6" s="407"/>
      <c r="S6" s="406">
        <v>8</v>
      </c>
      <c r="T6" s="407"/>
      <c r="U6" s="406">
        <v>9</v>
      </c>
      <c r="V6" s="407"/>
      <c r="W6" s="409">
        <v>11</v>
      </c>
      <c r="X6" s="407"/>
      <c r="Y6" s="406">
        <v>12</v>
      </c>
      <c r="Z6" s="407"/>
      <c r="AA6" s="406">
        <v>13</v>
      </c>
      <c r="AB6" s="407"/>
      <c r="AC6" s="409">
        <v>19</v>
      </c>
      <c r="AD6" s="407"/>
      <c r="AE6" s="406">
        <v>15</v>
      </c>
      <c r="AF6" s="407"/>
      <c r="AG6" s="406">
        <v>16</v>
      </c>
      <c r="AH6" s="407"/>
      <c r="AI6" s="409">
        <v>17</v>
      </c>
      <c r="AJ6" s="407"/>
      <c r="AK6" s="409">
        <v>18</v>
      </c>
      <c r="AL6" s="407"/>
      <c r="AM6" s="406">
        <v>20</v>
      </c>
      <c r="AN6" s="407"/>
      <c r="AO6" s="406">
        <v>26</v>
      </c>
      <c r="AP6" s="407"/>
      <c r="AQ6" s="409">
        <v>27</v>
      </c>
      <c r="AR6" s="407"/>
      <c r="AS6" s="404">
        <v>29</v>
      </c>
      <c r="AT6" s="405"/>
      <c r="AU6" s="404">
        <v>30</v>
      </c>
      <c r="AV6" s="405"/>
      <c r="AW6" s="404">
        <v>31</v>
      </c>
      <c r="AX6" s="405"/>
      <c r="AY6" s="404">
        <v>33</v>
      </c>
      <c r="AZ6" s="405"/>
      <c r="BA6" s="198" t="s">
        <v>69</v>
      </c>
      <c r="BB6" s="88" t="s">
        <v>69</v>
      </c>
    </row>
    <row r="7" spans="1:54" ht="15.75" thickBot="1">
      <c r="A7" s="48" t="s">
        <v>65</v>
      </c>
      <c r="B7" s="89"/>
      <c r="C7" s="48" t="s">
        <v>67</v>
      </c>
      <c r="D7" s="53" t="s">
        <v>68</v>
      </c>
      <c r="E7" s="182" t="s">
        <v>6</v>
      </c>
      <c r="F7" s="106" t="s">
        <v>62</v>
      </c>
      <c r="G7" s="105" t="s">
        <v>6</v>
      </c>
      <c r="H7" s="106" t="s">
        <v>62</v>
      </c>
      <c r="I7" s="229" t="s">
        <v>6</v>
      </c>
      <c r="J7" s="230" t="s">
        <v>62</v>
      </c>
      <c r="K7" s="231" t="s">
        <v>6</v>
      </c>
      <c r="L7" s="230" t="s">
        <v>62</v>
      </c>
      <c r="M7" s="229" t="s">
        <v>6</v>
      </c>
      <c r="N7" s="230" t="s">
        <v>62</v>
      </c>
      <c r="O7" s="229" t="s">
        <v>6</v>
      </c>
      <c r="P7" s="230" t="s">
        <v>62</v>
      </c>
      <c r="Q7" s="231" t="s">
        <v>6</v>
      </c>
      <c r="R7" s="230" t="s">
        <v>62</v>
      </c>
      <c r="S7" s="229" t="s">
        <v>6</v>
      </c>
      <c r="T7" s="230" t="s">
        <v>62</v>
      </c>
      <c r="U7" s="229" t="s">
        <v>6</v>
      </c>
      <c r="V7" s="230" t="s">
        <v>62</v>
      </c>
      <c r="W7" s="231" t="s">
        <v>6</v>
      </c>
      <c r="X7" s="230" t="s">
        <v>62</v>
      </c>
      <c r="Y7" s="229" t="s">
        <v>6</v>
      </c>
      <c r="Z7" s="230" t="s">
        <v>62</v>
      </c>
      <c r="AA7" s="229" t="s">
        <v>6</v>
      </c>
      <c r="AB7" s="230" t="s">
        <v>62</v>
      </c>
      <c r="AC7" s="231" t="s">
        <v>6</v>
      </c>
      <c r="AD7" s="230" t="s">
        <v>62</v>
      </c>
      <c r="AE7" s="229" t="s">
        <v>6</v>
      </c>
      <c r="AF7" s="230" t="s">
        <v>62</v>
      </c>
      <c r="AG7" s="229" t="s">
        <v>6</v>
      </c>
      <c r="AH7" s="230" t="s">
        <v>62</v>
      </c>
      <c r="AI7" s="231" t="s">
        <v>6</v>
      </c>
      <c r="AJ7" s="230" t="s">
        <v>62</v>
      </c>
      <c r="AK7" s="231" t="s">
        <v>6</v>
      </c>
      <c r="AL7" s="230" t="s">
        <v>62</v>
      </c>
      <c r="AM7" s="229" t="s">
        <v>6</v>
      </c>
      <c r="AN7" s="230" t="s">
        <v>62</v>
      </c>
      <c r="AO7" s="229" t="s">
        <v>6</v>
      </c>
      <c r="AP7" s="230" t="s">
        <v>62</v>
      </c>
      <c r="AQ7" s="231" t="s">
        <v>6</v>
      </c>
      <c r="AR7" s="230" t="s">
        <v>62</v>
      </c>
      <c r="AS7" s="231" t="s">
        <v>6</v>
      </c>
      <c r="AT7" s="230" t="s">
        <v>62</v>
      </c>
      <c r="AU7" s="231" t="s">
        <v>6</v>
      </c>
      <c r="AV7" s="230" t="s">
        <v>62</v>
      </c>
      <c r="AW7" s="231" t="s">
        <v>6</v>
      </c>
      <c r="AX7" s="230" t="s">
        <v>62</v>
      </c>
      <c r="AY7" s="229" t="s">
        <v>6</v>
      </c>
      <c r="AZ7" s="230" t="s">
        <v>62</v>
      </c>
      <c r="BA7" s="198"/>
      <c r="BB7" s="232"/>
    </row>
    <row r="8" spans="1:54" ht="14.25">
      <c r="A8" s="128"/>
      <c r="B8" s="144" t="s">
        <v>77</v>
      </c>
      <c r="C8" s="358"/>
      <c r="D8" s="295"/>
      <c r="E8" s="62"/>
      <c r="F8" s="62"/>
      <c r="G8" s="62"/>
      <c r="H8" s="62"/>
      <c r="I8" s="6"/>
      <c r="J8" s="63"/>
      <c r="K8" s="70"/>
      <c r="L8" s="126"/>
      <c r="M8" s="6"/>
      <c r="N8" s="6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63"/>
    </row>
    <row r="9" spans="1:54" ht="12.75">
      <c r="A9" s="128">
        <v>1</v>
      </c>
      <c r="B9" s="355" t="s">
        <v>8</v>
      </c>
      <c r="C9" s="359" t="s">
        <v>9</v>
      </c>
      <c r="D9" s="353">
        <v>400</v>
      </c>
      <c r="E9" s="63"/>
      <c r="F9" s="6">
        <f aca="true" t="shared" si="0" ref="F9:F72">E9*D9</f>
        <v>0</v>
      </c>
      <c r="G9" s="6"/>
      <c r="H9" s="6">
        <f>G9*D9</f>
        <v>0</v>
      </c>
      <c r="I9" s="6"/>
      <c r="J9" s="6">
        <f>I9*D9</f>
        <v>0</v>
      </c>
      <c r="K9" s="6"/>
      <c r="L9" s="6">
        <f>K9*D9</f>
        <v>0</v>
      </c>
      <c r="M9" s="61"/>
      <c r="N9" s="61">
        <f>M9*D9</f>
        <v>0</v>
      </c>
      <c r="O9" s="6"/>
      <c r="P9" s="6">
        <f>O9*D9</f>
        <v>0</v>
      </c>
      <c r="Q9" s="6"/>
      <c r="R9" s="6">
        <f>Q9*D9</f>
        <v>0</v>
      </c>
      <c r="S9" s="6"/>
      <c r="T9" s="6">
        <f>S9*D9</f>
        <v>0</v>
      </c>
      <c r="U9" s="6"/>
      <c r="V9" s="6">
        <f>U9*D9</f>
        <v>0</v>
      </c>
      <c r="W9" s="70"/>
      <c r="X9" s="6">
        <f>W9*D9</f>
        <v>0</v>
      </c>
      <c r="Y9" s="6"/>
      <c r="Z9" s="6">
        <f>Y9*D9</f>
        <v>0</v>
      </c>
      <c r="AA9" s="6"/>
      <c r="AB9" s="6">
        <f>AA9*D9</f>
        <v>0</v>
      </c>
      <c r="AC9" s="6"/>
      <c r="AD9" s="6">
        <f>AC9*D9</f>
        <v>0</v>
      </c>
      <c r="AE9" s="6"/>
      <c r="AF9" s="6">
        <f>AE9*D9</f>
        <v>0</v>
      </c>
      <c r="AG9" s="259"/>
      <c r="AH9" s="259">
        <f>AG9*D9</f>
        <v>0</v>
      </c>
      <c r="AI9" s="259"/>
      <c r="AJ9" s="259">
        <f aca="true" t="shared" si="1" ref="AJ9:AJ41">AI9*D9</f>
        <v>0</v>
      </c>
      <c r="AK9" s="259"/>
      <c r="AL9" s="259">
        <f>AK9*D9</f>
        <v>0</v>
      </c>
      <c r="AM9" s="259"/>
      <c r="AN9" s="259">
        <f aca="true" t="shared" si="2" ref="AN9:AN41">AM9*D9</f>
        <v>0</v>
      </c>
      <c r="AO9" s="259"/>
      <c r="AP9" s="278">
        <f aca="true" t="shared" si="3" ref="AP9:AP41">AO9*D9</f>
        <v>0</v>
      </c>
      <c r="AQ9" s="259"/>
      <c r="AR9" s="259">
        <f aca="true" t="shared" si="4" ref="AR9:AR41">AQ9*D9</f>
        <v>0</v>
      </c>
      <c r="AS9" s="259"/>
      <c r="AT9" s="259">
        <f aca="true" t="shared" si="5" ref="AT9:AT41">AS9*D9</f>
        <v>0</v>
      </c>
      <c r="AU9" s="259"/>
      <c r="AV9" s="259">
        <f aca="true" t="shared" si="6" ref="AV9:AV41">AU9*D9</f>
        <v>0</v>
      </c>
      <c r="AW9" s="259"/>
      <c r="AX9" s="259">
        <f aca="true" t="shared" si="7" ref="AX9:AX41">AW9*D9</f>
        <v>0</v>
      </c>
      <c r="AY9" s="259"/>
      <c r="AZ9" s="259">
        <f aca="true" t="shared" si="8" ref="AZ9:AZ41">AY9*D9</f>
        <v>0</v>
      </c>
      <c r="BA9" s="277">
        <f>E9+G9+I9+K9+M9+O9+Q9+S9+U9+W9+Y9+AA9+AC9+AE9+AG9+AI9+AK9+AM9+AO9+AQ9+AS9+AU9+AW9+AY9</f>
        <v>0</v>
      </c>
      <c r="BB9" s="277">
        <f>F9+H9+J9+L9+N9+P9+R9+T9+V9+X9+Z9+AB9+AD9+AF9+AH9+AJ9+AL9+AN9+AP9+AR9+AT9+AV9+AX9+AZ9</f>
        <v>0</v>
      </c>
    </row>
    <row r="10" spans="1:54" ht="12.75">
      <c r="A10" s="128">
        <v>2</v>
      </c>
      <c r="B10" s="355" t="s">
        <v>10</v>
      </c>
      <c r="C10" s="359" t="s">
        <v>9</v>
      </c>
      <c r="D10" s="353">
        <v>450</v>
      </c>
      <c r="E10" s="63"/>
      <c r="F10" s="6">
        <f t="shared" si="0"/>
        <v>0</v>
      </c>
      <c r="G10" s="6"/>
      <c r="H10" s="6">
        <f aca="true" t="shared" si="9" ref="H10:H73">G10*D10</f>
        <v>0</v>
      </c>
      <c r="I10" s="6"/>
      <c r="J10" s="6">
        <f aca="true" t="shared" si="10" ref="J10:J73">I10*D10</f>
        <v>0</v>
      </c>
      <c r="K10" s="6"/>
      <c r="L10" s="6">
        <f aca="true" t="shared" si="11" ref="L10:L73">K10*D10</f>
        <v>0</v>
      </c>
      <c r="M10" s="6"/>
      <c r="N10" s="6">
        <f aca="true" t="shared" si="12" ref="N10:N73">M10*D10</f>
        <v>0</v>
      </c>
      <c r="O10" s="6"/>
      <c r="P10" s="6">
        <f aca="true" t="shared" si="13" ref="P10:P73">O10*D10</f>
        <v>0</v>
      </c>
      <c r="Q10" s="6"/>
      <c r="R10" s="6">
        <f aca="true" t="shared" si="14" ref="R10:R73">Q10*D10</f>
        <v>0</v>
      </c>
      <c r="S10" s="6"/>
      <c r="T10" s="6">
        <f aca="true" t="shared" si="15" ref="T10:T73">S10*D10</f>
        <v>0</v>
      </c>
      <c r="U10" s="6"/>
      <c r="V10" s="6">
        <f aca="true" t="shared" si="16" ref="V10:V73">U10*D10</f>
        <v>0</v>
      </c>
      <c r="W10" s="70"/>
      <c r="X10" s="6">
        <f aca="true" t="shared" si="17" ref="X10:X73">W10*D10</f>
        <v>0</v>
      </c>
      <c r="Y10" s="6"/>
      <c r="Z10" s="6">
        <f aca="true" t="shared" si="18" ref="Z10:Z73">Y10*D10</f>
        <v>0</v>
      </c>
      <c r="AA10" s="6"/>
      <c r="AB10" s="6">
        <f aca="true" t="shared" si="19" ref="AB10:AB73">AA10*D10</f>
        <v>0</v>
      </c>
      <c r="AC10" s="6"/>
      <c r="AD10" s="6">
        <f aca="true" t="shared" si="20" ref="AD10:AD73">AC10*D10</f>
        <v>0</v>
      </c>
      <c r="AE10" s="6"/>
      <c r="AF10" s="6">
        <f aca="true" t="shared" si="21" ref="AF10:AF73">AE10*D10</f>
        <v>0</v>
      </c>
      <c r="AG10" s="259"/>
      <c r="AH10" s="259">
        <f aca="true" t="shared" si="22" ref="AH10:AH73">AG10*D10</f>
        <v>0</v>
      </c>
      <c r="AI10" s="259"/>
      <c r="AJ10" s="259">
        <f t="shared" si="1"/>
        <v>0</v>
      </c>
      <c r="AK10" s="259"/>
      <c r="AL10" s="259">
        <f aca="true" t="shared" si="23" ref="AL10:AL74">AK10*D10</f>
        <v>0</v>
      </c>
      <c r="AM10" s="259"/>
      <c r="AN10" s="259">
        <f t="shared" si="2"/>
        <v>0</v>
      </c>
      <c r="AO10" s="259"/>
      <c r="AP10" s="278">
        <f t="shared" si="3"/>
        <v>0</v>
      </c>
      <c r="AQ10" s="259"/>
      <c r="AR10" s="259">
        <f t="shared" si="4"/>
        <v>0</v>
      </c>
      <c r="AS10" s="259"/>
      <c r="AT10" s="259">
        <f t="shared" si="5"/>
        <v>0</v>
      </c>
      <c r="AU10" s="259"/>
      <c r="AV10" s="259">
        <f t="shared" si="6"/>
        <v>0</v>
      </c>
      <c r="AW10" s="259"/>
      <c r="AX10" s="259">
        <f t="shared" si="7"/>
        <v>0</v>
      </c>
      <c r="AY10" s="259"/>
      <c r="AZ10" s="259">
        <f t="shared" si="8"/>
        <v>0</v>
      </c>
      <c r="BA10" s="277">
        <f aca="true" t="shared" si="24" ref="BA10:BA73">E10+G10+I10+K10+M10+O10+Q10+S10+U10+W10+Y10+AA10+AC10+AE10+AG10+AI10+AK10+AM10+AO10+AQ10+AS10+AU10+AW10+AY10</f>
        <v>0</v>
      </c>
      <c r="BB10" s="277">
        <f aca="true" t="shared" si="25" ref="BB10:BB73">F10+H10+J10+L10+N10+P10+R10+T10+V10+X10+Z10+AB10+AD10+AF10+AH10+AJ10+AL10+AN10+AP10+AR10+AT10+AV10+AX10+AZ10</f>
        <v>0</v>
      </c>
    </row>
    <row r="11" spans="1:54" ht="12.75">
      <c r="A11" s="128">
        <v>3</v>
      </c>
      <c r="B11" s="355" t="s">
        <v>11</v>
      </c>
      <c r="C11" s="359" t="s">
        <v>9</v>
      </c>
      <c r="D11" s="353">
        <v>500</v>
      </c>
      <c r="E11" s="63"/>
      <c r="F11" s="6">
        <f t="shared" si="0"/>
        <v>0</v>
      </c>
      <c r="G11" s="6"/>
      <c r="H11" s="6">
        <f t="shared" si="9"/>
        <v>0</v>
      </c>
      <c r="I11" s="6"/>
      <c r="J11" s="6">
        <f t="shared" si="10"/>
        <v>0</v>
      </c>
      <c r="K11" s="6"/>
      <c r="L11" s="6">
        <f t="shared" si="11"/>
        <v>0</v>
      </c>
      <c r="M11" s="6"/>
      <c r="N11" s="6">
        <f t="shared" si="12"/>
        <v>0</v>
      </c>
      <c r="O11" s="6"/>
      <c r="P11" s="6">
        <f t="shared" si="13"/>
        <v>0</v>
      </c>
      <c r="Q11" s="6"/>
      <c r="R11" s="6">
        <f t="shared" si="14"/>
        <v>0</v>
      </c>
      <c r="S11" s="6"/>
      <c r="T11" s="6">
        <f t="shared" si="15"/>
        <v>0</v>
      </c>
      <c r="U11" s="6"/>
      <c r="V11" s="6">
        <f t="shared" si="16"/>
        <v>0</v>
      </c>
      <c r="W11" s="70"/>
      <c r="X11" s="6">
        <f t="shared" si="17"/>
        <v>0</v>
      </c>
      <c r="Y11" s="6"/>
      <c r="Z11" s="6">
        <f t="shared" si="18"/>
        <v>0</v>
      </c>
      <c r="AA11" s="6"/>
      <c r="AB11" s="6">
        <f t="shared" si="19"/>
        <v>0</v>
      </c>
      <c r="AC11" s="6"/>
      <c r="AD11" s="6">
        <f t="shared" si="20"/>
        <v>0</v>
      </c>
      <c r="AE11" s="6"/>
      <c r="AF11" s="6">
        <f t="shared" si="21"/>
        <v>0</v>
      </c>
      <c r="AG11" s="259">
        <v>40</v>
      </c>
      <c r="AH11" s="259">
        <f>AG11*D11</f>
        <v>20000</v>
      </c>
      <c r="AI11" s="259"/>
      <c r="AJ11" s="259">
        <f t="shared" si="1"/>
        <v>0</v>
      </c>
      <c r="AK11" s="259"/>
      <c r="AL11" s="259">
        <f t="shared" si="23"/>
        <v>0</v>
      </c>
      <c r="AM11" s="259"/>
      <c r="AN11" s="259">
        <f t="shared" si="2"/>
        <v>0</v>
      </c>
      <c r="AO11" s="259"/>
      <c r="AP11" s="278">
        <f t="shared" si="3"/>
        <v>0</v>
      </c>
      <c r="AQ11" s="259"/>
      <c r="AR11" s="259">
        <f t="shared" si="4"/>
        <v>0</v>
      </c>
      <c r="AS11" s="259"/>
      <c r="AT11" s="259">
        <f t="shared" si="5"/>
        <v>0</v>
      </c>
      <c r="AU11" s="259"/>
      <c r="AV11" s="259">
        <f t="shared" si="6"/>
        <v>0</v>
      </c>
      <c r="AW11" s="259"/>
      <c r="AX11" s="259">
        <f t="shared" si="7"/>
        <v>0</v>
      </c>
      <c r="AY11" s="259"/>
      <c r="AZ11" s="259">
        <f t="shared" si="8"/>
        <v>0</v>
      </c>
      <c r="BA11" s="277">
        <f t="shared" si="24"/>
        <v>40</v>
      </c>
      <c r="BB11" s="277">
        <f t="shared" si="25"/>
        <v>20000</v>
      </c>
    </row>
    <row r="12" spans="1:54" ht="12.75">
      <c r="A12" s="128">
        <v>4</v>
      </c>
      <c r="B12" s="355" t="s">
        <v>12</v>
      </c>
      <c r="C12" s="359" t="s">
        <v>9</v>
      </c>
      <c r="D12" s="353">
        <v>550</v>
      </c>
      <c r="E12" s="63"/>
      <c r="F12" s="6">
        <f t="shared" si="0"/>
        <v>0</v>
      </c>
      <c r="G12" s="6"/>
      <c r="H12" s="6">
        <f t="shared" si="9"/>
        <v>0</v>
      </c>
      <c r="I12" s="6"/>
      <c r="J12" s="6">
        <f t="shared" si="10"/>
        <v>0</v>
      </c>
      <c r="K12" s="6"/>
      <c r="L12" s="6">
        <f t="shared" si="11"/>
        <v>0</v>
      </c>
      <c r="M12" s="6"/>
      <c r="N12" s="6">
        <f t="shared" si="12"/>
        <v>0</v>
      </c>
      <c r="O12" s="6"/>
      <c r="P12" s="6">
        <f t="shared" si="13"/>
        <v>0</v>
      </c>
      <c r="Q12" s="6"/>
      <c r="R12" s="6">
        <f t="shared" si="14"/>
        <v>0</v>
      </c>
      <c r="S12" s="6"/>
      <c r="T12" s="6">
        <f t="shared" si="15"/>
        <v>0</v>
      </c>
      <c r="U12" s="6"/>
      <c r="V12" s="6">
        <f t="shared" si="16"/>
        <v>0</v>
      </c>
      <c r="W12" s="70"/>
      <c r="X12" s="6">
        <f t="shared" si="17"/>
        <v>0</v>
      </c>
      <c r="Y12" s="6"/>
      <c r="Z12" s="6">
        <f t="shared" si="18"/>
        <v>0</v>
      </c>
      <c r="AA12" s="6"/>
      <c r="AB12" s="6">
        <f t="shared" si="19"/>
        <v>0</v>
      </c>
      <c r="AC12" s="6"/>
      <c r="AD12" s="6">
        <f t="shared" si="20"/>
        <v>0</v>
      </c>
      <c r="AE12" s="6"/>
      <c r="AF12" s="6">
        <f t="shared" si="21"/>
        <v>0</v>
      </c>
      <c r="AG12" s="259"/>
      <c r="AH12" s="259">
        <f t="shared" si="22"/>
        <v>0</v>
      </c>
      <c r="AI12" s="259"/>
      <c r="AJ12" s="259">
        <f t="shared" si="1"/>
        <v>0</v>
      </c>
      <c r="AK12" s="259"/>
      <c r="AL12" s="259">
        <f t="shared" si="23"/>
        <v>0</v>
      </c>
      <c r="AM12" s="259"/>
      <c r="AN12" s="259">
        <f t="shared" si="2"/>
        <v>0</v>
      </c>
      <c r="AO12" s="259"/>
      <c r="AP12" s="278">
        <f t="shared" si="3"/>
        <v>0</v>
      </c>
      <c r="AQ12" s="259"/>
      <c r="AR12" s="259">
        <f t="shared" si="4"/>
        <v>0</v>
      </c>
      <c r="AS12" s="259"/>
      <c r="AT12" s="259">
        <f t="shared" si="5"/>
        <v>0</v>
      </c>
      <c r="AU12" s="259"/>
      <c r="AV12" s="259">
        <f t="shared" si="6"/>
        <v>0</v>
      </c>
      <c r="AW12" s="259"/>
      <c r="AX12" s="259">
        <f t="shared" si="7"/>
        <v>0</v>
      </c>
      <c r="AY12" s="259"/>
      <c r="AZ12" s="259">
        <f t="shared" si="8"/>
        <v>0</v>
      </c>
      <c r="BA12" s="277">
        <f t="shared" si="24"/>
        <v>0</v>
      </c>
      <c r="BB12" s="277">
        <f t="shared" si="25"/>
        <v>0</v>
      </c>
    </row>
    <row r="13" spans="1:54" ht="12.75">
      <c r="A13" s="128">
        <v>5</v>
      </c>
      <c r="B13" s="355" t="s">
        <v>13</v>
      </c>
      <c r="C13" s="359" t="s">
        <v>9</v>
      </c>
      <c r="D13" s="353">
        <v>600</v>
      </c>
      <c r="E13" s="63"/>
      <c r="F13" s="6">
        <f t="shared" si="0"/>
        <v>0</v>
      </c>
      <c r="G13" s="6"/>
      <c r="H13" s="6">
        <f t="shared" si="9"/>
        <v>0</v>
      </c>
      <c r="I13" s="6"/>
      <c r="J13" s="6">
        <f>I13*D13</f>
        <v>0</v>
      </c>
      <c r="K13" s="6"/>
      <c r="L13" s="6">
        <f>K13*L17</f>
        <v>0</v>
      </c>
      <c r="M13" s="6"/>
      <c r="N13" s="6">
        <f>M13*D13</f>
        <v>0</v>
      </c>
      <c r="O13" s="6"/>
      <c r="P13" s="6">
        <f t="shared" si="13"/>
        <v>0</v>
      </c>
      <c r="Q13" s="6"/>
      <c r="R13" s="6">
        <f t="shared" si="14"/>
        <v>0</v>
      </c>
      <c r="S13" s="6"/>
      <c r="T13" s="6">
        <f t="shared" si="15"/>
        <v>0</v>
      </c>
      <c r="U13" s="6"/>
      <c r="V13" s="6">
        <f t="shared" si="16"/>
        <v>0</v>
      </c>
      <c r="W13" s="70"/>
      <c r="X13" s="6">
        <f t="shared" si="17"/>
        <v>0</v>
      </c>
      <c r="Y13" s="6"/>
      <c r="Z13" s="6">
        <f t="shared" si="18"/>
        <v>0</v>
      </c>
      <c r="AA13" s="6"/>
      <c r="AB13" s="6">
        <f t="shared" si="19"/>
        <v>0</v>
      </c>
      <c r="AC13" s="6"/>
      <c r="AD13" s="6">
        <f t="shared" si="20"/>
        <v>0</v>
      </c>
      <c r="AE13" s="6"/>
      <c r="AF13" s="6">
        <f t="shared" si="21"/>
        <v>0</v>
      </c>
      <c r="AG13" s="259"/>
      <c r="AH13" s="259">
        <f t="shared" si="22"/>
        <v>0</v>
      </c>
      <c r="AI13" s="259"/>
      <c r="AJ13" s="259">
        <f t="shared" si="1"/>
        <v>0</v>
      </c>
      <c r="AK13" s="259"/>
      <c r="AL13" s="259">
        <f t="shared" si="23"/>
        <v>0</v>
      </c>
      <c r="AM13" s="259"/>
      <c r="AN13" s="259">
        <f t="shared" si="2"/>
        <v>0</v>
      </c>
      <c r="AO13" s="259"/>
      <c r="AP13" s="278">
        <f t="shared" si="3"/>
        <v>0</v>
      </c>
      <c r="AQ13" s="259"/>
      <c r="AR13" s="259">
        <f t="shared" si="4"/>
        <v>0</v>
      </c>
      <c r="AS13" s="259"/>
      <c r="AT13" s="259">
        <f t="shared" si="5"/>
        <v>0</v>
      </c>
      <c r="AU13" s="259"/>
      <c r="AV13" s="259">
        <f t="shared" si="6"/>
        <v>0</v>
      </c>
      <c r="AW13" s="259"/>
      <c r="AX13" s="259">
        <f t="shared" si="7"/>
        <v>0</v>
      </c>
      <c r="AY13" s="259"/>
      <c r="AZ13" s="259">
        <f t="shared" si="8"/>
        <v>0</v>
      </c>
      <c r="BA13" s="277">
        <f t="shared" si="24"/>
        <v>0</v>
      </c>
      <c r="BB13" s="277">
        <f t="shared" si="25"/>
        <v>0</v>
      </c>
    </row>
    <row r="14" spans="1:54" ht="12.75">
      <c r="A14" s="128">
        <v>6</v>
      </c>
      <c r="B14" s="356" t="s">
        <v>196</v>
      </c>
      <c r="C14" s="359" t="s">
        <v>9</v>
      </c>
      <c r="D14" s="353">
        <v>200</v>
      </c>
      <c r="E14" s="63"/>
      <c r="F14" s="6">
        <f>E13*D13</f>
        <v>0</v>
      </c>
      <c r="G14" s="6"/>
      <c r="H14" s="6">
        <f>G14*D14</f>
        <v>0</v>
      </c>
      <c r="I14" s="6"/>
      <c r="J14" s="6">
        <f>I14*D14</f>
        <v>0</v>
      </c>
      <c r="K14" s="6"/>
      <c r="L14" s="6">
        <f>K14*L18</f>
        <v>0</v>
      </c>
      <c r="M14" s="6"/>
      <c r="N14" s="6">
        <f>M14*D14</f>
        <v>0</v>
      </c>
      <c r="O14" s="6"/>
      <c r="P14" s="6">
        <f t="shared" si="13"/>
        <v>0</v>
      </c>
      <c r="Q14" s="6"/>
      <c r="R14" s="6">
        <f t="shared" si="14"/>
        <v>0</v>
      </c>
      <c r="S14" s="6"/>
      <c r="T14" s="6">
        <f t="shared" si="15"/>
        <v>0</v>
      </c>
      <c r="U14" s="6"/>
      <c r="V14" s="6">
        <f t="shared" si="16"/>
        <v>0</v>
      </c>
      <c r="W14" s="70"/>
      <c r="X14" s="6">
        <f t="shared" si="17"/>
        <v>0</v>
      </c>
      <c r="Y14" s="6"/>
      <c r="Z14" s="6">
        <f t="shared" si="18"/>
        <v>0</v>
      </c>
      <c r="AA14" s="6"/>
      <c r="AB14" s="6">
        <f t="shared" si="19"/>
        <v>0</v>
      </c>
      <c r="AC14" s="6"/>
      <c r="AD14" s="6">
        <f t="shared" si="20"/>
        <v>0</v>
      </c>
      <c r="AE14" s="6"/>
      <c r="AF14" s="6">
        <f t="shared" si="21"/>
        <v>0</v>
      </c>
      <c r="AG14" s="259"/>
      <c r="AH14" s="259">
        <f t="shared" si="22"/>
        <v>0</v>
      </c>
      <c r="AI14" s="259"/>
      <c r="AJ14" s="259">
        <f t="shared" si="1"/>
        <v>0</v>
      </c>
      <c r="AK14" s="259"/>
      <c r="AL14" s="259">
        <f t="shared" si="23"/>
        <v>0</v>
      </c>
      <c r="AM14" s="259"/>
      <c r="AN14" s="259">
        <f t="shared" si="2"/>
        <v>0</v>
      </c>
      <c r="AO14" s="259"/>
      <c r="AP14" s="278">
        <f t="shared" si="3"/>
        <v>0</v>
      </c>
      <c r="AQ14" s="259"/>
      <c r="AR14" s="259">
        <f t="shared" si="4"/>
        <v>0</v>
      </c>
      <c r="AS14" s="259"/>
      <c r="AT14" s="259">
        <f t="shared" si="5"/>
        <v>0</v>
      </c>
      <c r="AU14" s="259"/>
      <c r="AV14" s="259">
        <f t="shared" si="6"/>
        <v>0</v>
      </c>
      <c r="AW14" s="259"/>
      <c r="AX14" s="259">
        <f t="shared" si="7"/>
        <v>0</v>
      </c>
      <c r="AY14" s="259"/>
      <c r="AZ14" s="259">
        <f t="shared" si="8"/>
        <v>0</v>
      </c>
      <c r="BA14" s="277">
        <f t="shared" si="24"/>
        <v>0</v>
      </c>
      <c r="BB14" s="277">
        <f t="shared" si="25"/>
        <v>0</v>
      </c>
    </row>
    <row r="15" spans="1:54" ht="12.75">
      <c r="A15" s="128">
        <v>7</v>
      </c>
      <c r="B15" s="355" t="s">
        <v>14</v>
      </c>
      <c r="C15" s="359" t="s">
        <v>9</v>
      </c>
      <c r="D15" s="353">
        <f>800*0+700</f>
        <v>700</v>
      </c>
      <c r="E15" s="63"/>
      <c r="F15" s="6">
        <f t="shared" si="0"/>
        <v>0</v>
      </c>
      <c r="G15" s="6"/>
      <c r="H15" s="6">
        <f t="shared" si="9"/>
        <v>0</v>
      </c>
      <c r="I15" s="6"/>
      <c r="J15" s="6">
        <f t="shared" si="10"/>
        <v>0</v>
      </c>
      <c r="K15" s="6"/>
      <c r="L15" s="6">
        <f t="shared" si="11"/>
        <v>0</v>
      </c>
      <c r="M15" s="6"/>
      <c r="N15" s="6">
        <f t="shared" si="12"/>
        <v>0</v>
      </c>
      <c r="O15" s="6"/>
      <c r="P15" s="6">
        <f t="shared" si="13"/>
        <v>0</v>
      </c>
      <c r="Q15" s="6"/>
      <c r="R15" s="6">
        <f t="shared" si="14"/>
        <v>0</v>
      </c>
      <c r="S15" s="6"/>
      <c r="T15" s="6">
        <f t="shared" si="15"/>
        <v>0</v>
      </c>
      <c r="U15" s="6"/>
      <c r="V15" s="6">
        <f t="shared" si="16"/>
        <v>0</v>
      </c>
      <c r="W15" s="70"/>
      <c r="X15" s="6">
        <f t="shared" si="17"/>
        <v>0</v>
      </c>
      <c r="Y15" s="6"/>
      <c r="Z15" s="6">
        <f t="shared" si="18"/>
        <v>0</v>
      </c>
      <c r="AA15" s="6"/>
      <c r="AB15" s="6">
        <f t="shared" si="19"/>
        <v>0</v>
      </c>
      <c r="AC15" s="6"/>
      <c r="AD15" s="6">
        <f t="shared" si="20"/>
        <v>0</v>
      </c>
      <c r="AE15" s="6"/>
      <c r="AF15" s="6">
        <f t="shared" si="21"/>
        <v>0</v>
      </c>
      <c r="AG15" s="259">
        <v>95</v>
      </c>
      <c r="AH15" s="259">
        <f t="shared" si="22"/>
        <v>66500</v>
      </c>
      <c r="AI15" s="259"/>
      <c r="AJ15" s="259">
        <f t="shared" si="1"/>
        <v>0</v>
      </c>
      <c r="AK15" s="259">
        <v>95</v>
      </c>
      <c r="AL15" s="259">
        <f t="shared" si="23"/>
        <v>66500</v>
      </c>
      <c r="AM15" s="259">
        <v>95</v>
      </c>
      <c r="AN15" s="259">
        <f t="shared" si="2"/>
        <v>66500</v>
      </c>
      <c r="AO15" s="259"/>
      <c r="AP15" s="278">
        <f t="shared" si="3"/>
        <v>0</v>
      </c>
      <c r="AQ15" s="259"/>
      <c r="AR15" s="259">
        <f t="shared" si="4"/>
        <v>0</v>
      </c>
      <c r="AS15" s="259"/>
      <c r="AT15" s="259">
        <f t="shared" si="5"/>
        <v>0</v>
      </c>
      <c r="AU15" s="259"/>
      <c r="AV15" s="259">
        <f t="shared" si="6"/>
        <v>0</v>
      </c>
      <c r="AW15" s="259"/>
      <c r="AX15" s="259">
        <f t="shared" si="7"/>
        <v>0</v>
      </c>
      <c r="AY15" s="259"/>
      <c r="AZ15" s="259">
        <f t="shared" si="8"/>
        <v>0</v>
      </c>
      <c r="BA15" s="277">
        <f t="shared" si="24"/>
        <v>285</v>
      </c>
      <c r="BB15" s="277">
        <f t="shared" si="25"/>
        <v>199500</v>
      </c>
    </row>
    <row r="16" spans="1:54" ht="12.75">
      <c r="A16" s="128">
        <v>8</v>
      </c>
      <c r="B16" s="355" t="s">
        <v>15</v>
      </c>
      <c r="C16" s="359" t="s">
        <v>9</v>
      </c>
      <c r="D16" s="353">
        <f>1100*0+800</f>
        <v>800</v>
      </c>
      <c r="E16" s="63"/>
      <c r="F16" s="6">
        <f t="shared" si="0"/>
        <v>0</v>
      </c>
      <c r="G16" s="6"/>
      <c r="H16" s="6">
        <f t="shared" si="9"/>
        <v>0</v>
      </c>
      <c r="I16" s="6"/>
      <c r="J16" s="6">
        <f t="shared" si="10"/>
        <v>0</v>
      </c>
      <c r="K16" s="6"/>
      <c r="L16" s="6">
        <f t="shared" si="11"/>
        <v>0</v>
      </c>
      <c r="M16" s="6"/>
      <c r="N16" s="6">
        <f t="shared" si="12"/>
        <v>0</v>
      </c>
      <c r="O16" s="6"/>
      <c r="P16" s="6">
        <f t="shared" si="13"/>
        <v>0</v>
      </c>
      <c r="Q16" s="6"/>
      <c r="R16" s="6">
        <f t="shared" si="14"/>
        <v>0</v>
      </c>
      <c r="S16" s="6"/>
      <c r="T16" s="6">
        <f t="shared" si="15"/>
        <v>0</v>
      </c>
      <c r="U16" s="6"/>
      <c r="V16" s="6">
        <f t="shared" si="16"/>
        <v>0</v>
      </c>
      <c r="W16" s="70"/>
      <c r="X16" s="6">
        <f t="shared" si="17"/>
        <v>0</v>
      </c>
      <c r="Y16" s="6"/>
      <c r="Z16" s="6">
        <f t="shared" si="18"/>
        <v>0</v>
      </c>
      <c r="AA16" s="6"/>
      <c r="AB16" s="6">
        <f t="shared" si="19"/>
        <v>0</v>
      </c>
      <c r="AC16" s="6"/>
      <c r="AD16" s="6">
        <f t="shared" si="20"/>
        <v>0</v>
      </c>
      <c r="AE16" s="6"/>
      <c r="AF16" s="6">
        <f t="shared" si="21"/>
        <v>0</v>
      </c>
      <c r="AG16" s="259"/>
      <c r="AH16" s="259">
        <f t="shared" si="22"/>
        <v>0</v>
      </c>
      <c r="AI16" s="259"/>
      <c r="AJ16" s="259">
        <f t="shared" si="1"/>
        <v>0</v>
      </c>
      <c r="AK16" s="259"/>
      <c r="AL16" s="259">
        <f t="shared" si="23"/>
        <v>0</v>
      </c>
      <c r="AM16" s="259"/>
      <c r="AN16" s="259">
        <f t="shared" si="2"/>
        <v>0</v>
      </c>
      <c r="AO16" s="259"/>
      <c r="AP16" s="278">
        <f t="shared" si="3"/>
        <v>0</v>
      </c>
      <c r="AQ16" s="259"/>
      <c r="AR16" s="259">
        <f t="shared" si="4"/>
        <v>0</v>
      </c>
      <c r="AS16" s="259"/>
      <c r="AT16" s="259">
        <f t="shared" si="5"/>
        <v>0</v>
      </c>
      <c r="AU16" s="259"/>
      <c r="AV16" s="259">
        <f t="shared" si="6"/>
        <v>0</v>
      </c>
      <c r="AW16" s="259"/>
      <c r="AX16" s="259">
        <f t="shared" si="7"/>
        <v>0</v>
      </c>
      <c r="AY16" s="259"/>
      <c r="AZ16" s="259">
        <f t="shared" si="8"/>
        <v>0</v>
      </c>
      <c r="BA16" s="277">
        <f t="shared" si="24"/>
        <v>0</v>
      </c>
      <c r="BB16" s="277">
        <f t="shared" si="25"/>
        <v>0</v>
      </c>
    </row>
    <row r="17" spans="1:54" ht="12.75">
      <c r="A17" s="128">
        <v>9</v>
      </c>
      <c r="B17" s="355" t="s">
        <v>90</v>
      </c>
      <c r="C17" s="359" t="s">
        <v>9</v>
      </c>
      <c r="D17" s="353">
        <f>1250*0+900</f>
        <v>900</v>
      </c>
      <c r="E17" s="63"/>
      <c r="F17" s="6">
        <f t="shared" si="0"/>
        <v>0</v>
      </c>
      <c r="G17" s="6"/>
      <c r="H17" s="6">
        <f t="shared" si="9"/>
        <v>0</v>
      </c>
      <c r="I17" s="6"/>
      <c r="J17" s="6">
        <f t="shared" si="10"/>
        <v>0</v>
      </c>
      <c r="K17" s="6"/>
      <c r="L17" s="6">
        <f t="shared" si="11"/>
        <v>0</v>
      </c>
      <c r="M17" s="6"/>
      <c r="N17" s="6">
        <f t="shared" si="12"/>
        <v>0</v>
      </c>
      <c r="O17" s="6"/>
      <c r="P17" s="6">
        <f t="shared" si="13"/>
        <v>0</v>
      </c>
      <c r="Q17" s="6"/>
      <c r="R17" s="6">
        <f t="shared" si="14"/>
        <v>0</v>
      </c>
      <c r="S17" s="6"/>
      <c r="T17" s="6">
        <f t="shared" si="15"/>
        <v>0</v>
      </c>
      <c r="U17" s="6"/>
      <c r="V17" s="6">
        <f t="shared" si="16"/>
        <v>0</v>
      </c>
      <c r="W17" s="70"/>
      <c r="X17" s="6">
        <f t="shared" si="17"/>
        <v>0</v>
      </c>
      <c r="Y17" s="6"/>
      <c r="Z17" s="6">
        <f t="shared" si="18"/>
        <v>0</v>
      </c>
      <c r="AA17" s="6"/>
      <c r="AB17" s="6">
        <f t="shared" si="19"/>
        <v>0</v>
      </c>
      <c r="AC17" s="6"/>
      <c r="AD17" s="6">
        <f t="shared" si="20"/>
        <v>0</v>
      </c>
      <c r="AE17" s="6"/>
      <c r="AF17" s="6">
        <f t="shared" si="21"/>
        <v>0</v>
      </c>
      <c r="AG17" s="259"/>
      <c r="AH17" s="259">
        <f t="shared" si="22"/>
        <v>0</v>
      </c>
      <c r="AI17" s="259"/>
      <c r="AJ17" s="259">
        <f t="shared" si="1"/>
        <v>0</v>
      </c>
      <c r="AK17" s="259"/>
      <c r="AL17" s="259">
        <f t="shared" si="23"/>
        <v>0</v>
      </c>
      <c r="AM17" s="259"/>
      <c r="AN17" s="259">
        <f t="shared" si="2"/>
        <v>0</v>
      </c>
      <c r="AO17" s="259"/>
      <c r="AP17" s="278">
        <f t="shared" si="3"/>
        <v>0</v>
      </c>
      <c r="AQ17" s="259"/>
      <c r="AR17" s="259">
        <f t="shared" si="4"/>
        <v>0</v>
      </c>
      <c r="AS17" s="259"/>
      <c r="AT17" s="259">
        <f t="shared" si="5"/>
        <v>0</v>
      </c>
      <c r="AU17" s="259"/>
      <c r="AV17" s="259">
        <f t="shared" si="6"/>
        <v>0</v>
      </c>
      <c r="AW17" s="259"/>
      <c r="AX17" s="259">
        <f t="shared" si="7"/>
        <v>0</v>
      </c>
      <c r="AY17" s="259"/>
      <c r="AZ17" s="259">
        <f t="shared" si="8"/>
        <v>0</v>
      </c>
      <c r="BA17" s="277">
        <f t="shared" si="24"/>
        <v>0</v>
      </c>
      <c r="BB17" s="277">
        <f t="shared" si="25"/>
        <v>0</v>
      </c>
    </row>
    <row r="18" spans="1:54" ht="12.75">
      <c r="A18" s="128">
        <v>10</v>
      </c>
      <c r="B18" s="355" t="s">
        <v>16</v>
      </c>
      <c r="C18" s="359"/>
      <c r="D18" s="353"/>
      <c r="E18" s="63"/>
      <c r="F18" s="6">
        <f t="shared" si="0"/>
        <v>0</v>
      </c>
      <c r="G18" s="6"/>
      <c r="H18" s="6">
        <f t="shared" si="9"/>
        <v>0</v>
      </c>
      <c r="I18" s="6"/>
      <c r="J18" s="6">
        <f t="shared" si="10"/>
        <v>0</v>
      </c>
      <c r="K18" s="6"/>
      <c r="L18" s="6">
        <f t="shared" si="11"/>
        <v>0</v>
      </c>
      <c r="M18" s="6"/>
      <c r="N18" s="6">
        <f t="shared" si="12"/>
        <v>0</v>
      </c>
      <c r="O18" s="6"/>
      <c r="P18" s="6">
        <f t="shared" si="13"/>
        <v>0</v>
      </c>
      <c r="Q18" s="6"/>
      <c r="R18" s="6">
        <f t="shared" si="14"/>
        <v>0</v>
      </c>
      <c r="S18" s="6"/>
      <c r="T18" s="6">
        <f t="shared" si="15"/>
        <v>0</v>
      </c>
      <c r="U18" s="6"/>
      <c r="V18" s="6">
        <f t="shared" si="16"/>
        <v>0</v>
      </c>
      <c r="W18" s="70"/>
      <c r="X18" s="6">
        <f t="shared" si="17"/>
        <v>0</v>
      </c>
      <c r="Y18" s="6"/>
      <c r="Z18" s="6">
        <f t="shared" si="18"/>
        <v>0</v>
      </c>
      <c r="AA18" s="6"/>
      <c r="AB18" s="6">
        <f t="shared" si="19"/>
        <v>0</v>
      </c>
      <c r="AC18" s="6"/>
      <c r="AD18" s="6">
        <f t="shared" si="20"/>
        <v>0</v>
      </c>
      <c r="AE18" s="6"/>
      <c r="AF18" s="6">
        <f t="shared" si="21"/>
        <v>0</v>
      </c>
      <c r="AG18" s="259"/>
      <c r="AH18" s="259">
        <f t="shared" si="22"/>
        <v>0</v>
      </c>
      <c r="AI18" s="259"/>
      <c r="AJ18" s="259">
        <f t="shared" si="1"/>
        <v>0</v>
      </c>
      <c r="AK18" s="259"/>
      <c r="AL18" s="259">
        <f t="shared" si="23"/>
        <v>0</v>
      </c>
      <c r="AM18" s="259"/>
      <c r="AN18" s="259">
        <f t="shared" si="2"/>
        <v>0</v>
      </c>
      <c r="AO18" s="259"/>
      <c r="AP18" s="278">
        <f t="shared" si="3"/>
        <v>0</v>
      </c>
      <c r="AQ18" s="259"/>
      <c r="AR18" s="259">
        <f t="shared" si="4"/>
        <v>0</v>
      </c>
      <c r="AS18" s="259"/>
      <c r="AT18" s="259">
        <f t="shared" si="5"/>
        <v>0</v>
      </c>
      <c r="AU18" s="259"/>
      <c r="AV18" s="259">
        <f t="shared" si="6"/>
        <v>0</v>
      </c>
      <c r="AW18" s="259"/>
      <c r="AX18" s="259">
        <f t="shared" si="7"/>
        <v>0</v>
      </c>
      <c r="AY18" s="259"/>
      <c r="AZ18" s="259">
        <f t="shared" si="8"/>
        <v>0</v>
      </c>
      <c r="BA18" s="277">
        <f t="shared" si="24"/>
        <v>0</v>
      </c>
      <c r="BB18" s="277">
        <f t="shared" si="25"/>
        <v>0</v>
      </c>
    </row>
    <row r="19" spans="1:54" ht="12.75">
      <c r="A19" s="128">
        <v>11</v>
      </c>
      <c r="B19" s="355" t="s">
        <v>8</v>
      </c>
      <c r="C19" s="359" t="s">
        <v>17</v>
      </c>
      <c r="D19" s="353">
        <v>280</v>
      </c>
      <c r="E19" s="63"/>
      <c r="F19" s="6">
        <f t="shared" si="0"/>
        <v>0</v>
      </c>
      <c r="G19" s="6"/>
      <c r="H19" s="6">
        <f t="shared" si="9"/>
        <v>0</v>
      </c>
      <c r="I19" s="6"/>
      <c r="J19" s="6">
        <f t="shared" si="10"/>
        <v>0</v>
      </c>
      <c r="K19" s="6"/>
      <c r="L19" s="6">
        <f t="shared" si="11"/>
        <v>0</v>
      </c>
      <c r="M19" s="6"/>
      <c r="N19" s="6">
        <f t="shared" si="12"/>
        <v>0</v>
      </c>
      <c r="O19" s="6"/>
      <c r="P19" s="6">
        <f t="shared" si="13"/>
        <v>0</v>
      </c>
      <c r="Q19" s="6"/>
      <c r="R19" s="6">
        <f t="shared" si="14"/>
        <v>0</v>
      </c>
      <c r="S19" s="6"/>
      <c r="T19" s="6">
        <f t="shared" si="15"/>
        <v>0</v>
      </c>
      <c r="U19" s="6"/>
      <c r="V19" s="6">
        <f t="shared" si="16"/>
        <v>0</v>
      </c>
      <c r="W19" s="70"/>
      <c r="X19" s="6">
        <f t="shared" si="17"/>
        <v>0</v>
      </c>
      <c r="Y19" s="6"/>
      <c r="Z19" s="6">
        <f t="shared" si="18"/>
        <v>0</v>
      </c>
      <c r="AA19" s="6"/>
      <c r="AB19" s="6">
        <f t="shared" si="19"/>
        <v>0</v>
      </c>
      <c r="AC19" s="6"/>
      <c r="AD19" s="6">
        <f t="shared" si="20"/>
        <v>0</v>
      </c>
      <c r="AE19" s="6"/>
      <c r="AF19" s="6">
        <f t="shared" si="21"/>
        <v>0</v>
      </c>
      <c r="AG19" s="259"/>
      <c r="AH19" s="259">
        <f t="shared" si="22"/>
        <v>0</v>
      </c>
      <c r="AI19" s="259"/>
      <c r="AJ19" s="259">
        <f t="shared" si="1"/>
        <v>0</v>
      </c>
      <c r="AK19" s="259"/>
      <c r="AL19" s="259">
        <f t="shared" si="23"/>
        <v>0</v>
      </c>
      <c r="AM19" s="259"/>
      <c r="AN19" s="259">
        <f t="shared" si="2"/>
        <v>0</v>
      </c>
      <c r="AO19" s="259"/>
      <c r="AP19" s="278">
        <f t="shared" si="3"/>
        <v>0</v>
      </c>
      <c r="AQ19" s="259"/>
      <c r="AR19" s="259">
        <f t="shared" si="4"/>
        <v>0</v>
      </c>
      <c r="AS19" s="259"/>
      <c r="AT19" s="259">
        <f t="shared" si="5"/>
        <v>0</v>
      </c>
      <c r="AU19" s="259"/>
      <c r="AV19" s="259">
        <f t="shared" si="6"/>
        <v>0</v>
      </c>
      <c r="AW19" s="259"/>
      <c r="AX19" s="259">
        <f t="shared" si="7"/>
        <v>0</v>
      </c>
      <c r="AY19" s="259"/>
      <c r="AZ19" s="259">
        <f t="shared" si="8"/>
        <v>0</v>
      </c>
      <c r="BA19" s="277">
        <f t="shared" si="24"/>
        <v>0</v>
      </c>
      <c r="BB19" s="277">
        <f t="shared" si="25"/>
        <v>0</v>
      </c>
    </row>
    <row r="20" spans="1:54" ht="12.75">
      <c r="A20" s="128">
        <v>12</v>
      </c>
      <c r="B20" s="355" t="s">
        <v>10</v>
      </c>
      <c r="C20" s="359" t="s">
        <v>17</v>
      </c>
      <c r="D20" s="353">
        <v>300</v>
      </c>
      <c r="E20" s="63"/>
      <c r="F20" s="6">
        <f t="shared" si="0"/>
        <v>0</v>
      </c>
      <c r="G20" s="6"/>
      <c r="H20" s="6">
        <f t="shared" si="9"/>
        <v>0</v>
      </c>
      <c r="I20" s="6"/>
      <c r="J20" s="6">
        <f t="shared" si="10"/>
        <v>0</v>
      </c>
      <c r="K20" s="6"/>
      <c r="L20" s="6">
        <f t="shared" si="11"/>
        <v>0</v>
      </c>
      <c r="M20" s="6"/>
      <c r="N20" s="6">
        <f t="shared" si="12"/>
        <v>0</v>
      </c>
      <c r="O20" s="6"/>
      <c r="P20" s="6">
        <f t="shared" si="13"/>
        <v>0</v>
      </c>
      <c r="Q20" s="6"/>
      <c r="R20" s="6">
        <f t="shared" si="14"/>
        <v>0</v>
      </c>
      <c r="S20" s="6"/>
      <c r="T20" s="6">
        <f t="shared" si="15"/>
        <v>0</v>
      </c>
      <c r="U20" s="6"/>
      <c r="V20" s="6">
        <f t="shared" si="16"/>
        <v>0</v>
      </c>
      <c r="W20" s="70"/>
      <c r="X20" s="6">
        <f t="shared" si="17"/>
        <v>0</v>
      </c>
      <c r="Y20" s="6"/>
      <c r="Z20" s="6">
        <f t="shared" si="18"/>
        <v>0</v>
      </c>
      <c r="AA20" s="6"/>
      <c r="AB20" s="6">
        <f t="shared" si="19"/>
        <v>0</v>
      </c>
      <c r="AC20" s="6"/>
      <c r="AD20" s="6">
        <f t="shared" si="20"/>
        <v>0</v>
      </c>
      <c r="AE20" s="6"/>
      <c r="AF20" s="6">
        <f t="shared" si="21"/>
        <v>0</v>
      </c>
      <c r="AG20" s="259"/>
      <c r="AH20" s="259">
        <f t="shared" si="22"/>
        <v>0</v>
      </c>
      <c r="AI20" s="259"/>
      <c r="AJ20" s="259">
        <f t="shared" si="1"/>
        <v>0</v>
      </c>
      <c r="AK20" s="259">
        <v>18</v>
      </c>
      <c r="AL20" s="259">
        <f t="shared" si="23"/>
        <v>5400</v>
      </c>
      <c r="AM20" s="259">
        <v>18</v>
      </c>
      <c r="AN20" s="259">
        <f t="shared" si="2"/>
        <v>5400</v>
      </c>
      <c r="AO20" s="259"/>
      <c r="AP20" s="278">
        <f t="shared" si="3"/>
        <v>0</v>
      </c>
      <c r="AQ20" s="259"/>
      <c r="AR20" s="259">
        <f t="shared" si="4"/>
        <v>0</v>
      </c>
      <c r="AS20" s="259"/>
      <c r="AT20" s="259">
        <f t="shared" si="5"/>
        <v>0</v>
      </c>
      <c r="AU20" s="259"/>
      <c r="AV20" s="259">
        <f t="shared" si="6"/>
        <v>0</v>
      </c>
      <c r="AW20" s="259"/>
      <c r="AX20" s="259">
        <f t="shared" si="7"/>
        <v>0</v>
      </c>
      <c r="AY20" s="259"/>
      <c r="AZ20" s="259">
        <f t="shared" si="8"/>
        <v>0</v>
      </c>
      <c r="BA20" s="277">
        <f t="shared" si="24"/>
        <v>36</v>
      </c>
      <c r="BB20" s="277">
        <f t="shared" si="25"/>
        <v>10800</v>
      </c>
    </row>
    <row r="21" spans="1:54" ht="12.75">
      <c r="A21" s="128">
        <v>13</v>
      </c>
      <c r="B21" s="355" t="s">
        <v>11</v>
      </c>
      <c r="C21" s="359" t="s">
        <v>17</v>
      </c>
      <c r="D21" s="353">
        <v>400</v>
      </c>
      <c r="E21" s="63"/>
      <c r="F21" s="6">
        <f t="shared" si="0"/>
        <v>0</v>
      </c>
      <c r="G21" s="6"/>
      <c r="H21" s="6">
        <f t="shared" si="9"/>
        <v>0</v>
      </c>
      <c r="I21" s="6"/>
      <c r="J21" s="6">
        <f t="shared" si="10"/>
        <v>0</v>
      </c>
      <c r="K21" s="6"/>
      <c r="L21" s="6">
        <f t="shared" si="11"/>
        <v>0</v>
      </c>
      <c r="M21" s="6"/>
      <c r="N21" s="6">
        <f t="shared" si="12"/>
        <v>0</v>
      </c>
      <c r="O21" s="6"/>
      <c r="P21" s="6">
        <f t="shared" si="13"/>
        <v>0</v>
      </c>
      <c r="Q21" s="6"/>
      <c r="R21" s="6">
        <f t="shared" si="14"/>
        <v>0</v>
      </c>
      <c r="S21" s="6"/>
      <c r="T21" s="6">
        <f t="shared" si="15"/>
        <v>0</v>
      </c>
      <c r="U21" s="6"/>
      <c r="V21" s="6">
        <f t="shared" si="16"/>
        <v>0</v>
      </c>
      <c r="W21" s="70"/>
      <c r="X21" s="6">
        <f t="shared" si="17"/>
        <v>0</v>
      </c>
      <c r="Y21" s="6"/>
      <c r="Z21" s="6">
        <f t="shared" si="18"/>
        <v>0</v>
      </c>
      <c r="AA21" s="6"/>
      <c r="AB21" s="6">
        <f t="shared" si="19"/>
        <v>0</v>
      </c>
      <c r="AC21" s="6"/>
      <c r="AD21" s="6">
        <f t="shared" si="20"/>
        <v>0</v>
      </c>
      <c r="AE21" s="6"/>
      <c r="AF21" s="6">
        <f t="shared" si="21"/>
        <v>0</v>
      </c>
      <c r="AG21" s="259">
        <v>18</v>
      </c>
      <c r="AH21" s="259">
        <f t="shared" si="22"/>
        <v>7200</v>
      </c>
      <c r="AI21" s="259"/>
      <c r="AJ21" s="259">
        <f t="shared" si="1"/>
        <v>0</v>
      </c>
      <c r="AK21" s="259"/>
      <c r="AL21" s="259">
        <f t="shared" si="23"/>
        <v>0</v>
      </c>
      <c r="AM21" s="259"/>
      <c r="AN21" s="259">
        <f t="shared" si="2"/>
        <v>0</v>
      </c>
      <c r="AO21" s="259"/>
      <c r="AP21" s="278">
        <f t="shared" si="3"/>
        <v>0</v>
      </c>
      <c r="AQ21" s="259"/>
      <c r="AR21" s="259">
        <f t="shared" si="4"/>
        <v>0</v>
      </c>
      <c r="AS21" s="259"/>
      <c r="AT21" s="259">
        <f t="shared" si="5"/>
        <v>0</v>
      </c>
      <c r="AU21" s="259"/>
      <c r="AV21" s="259">
        <f t="shared" si="6"/>
        <v>0</v>
      </c>
      <c r="AW21" s="259"/>
      <c r="AX21" s="259">
        <f t="shared" si="7"/>
        <v>0</v>
      </c>
      <c r="AY21" s="259"/>
      <c r="AZ21" s="259">
        <f t="shared" si="8"/>
        <v>0</v>
      </c>
      <c r="BA21" s="277">
        <f t="shared" si="24"/>
        <v>18</v>
      </c>
      <c r="BB21" s="277">
        <f t="shared" si="25"/>
        <v>7200</v>
      </c>
    </row>
    <row r="22" spans="1:54" ht="12.75">
      <c r="A22" s="128">
        <v>14</v>
      </c>
      <c r="B22" s="355" t="s">
        <v>12</v>
      </c>
      <c r="C22" s="359" t="s">
        <v>17</v>
      </c>
      <c r="D22" s="353">
        <v>450</v>
      </c>
      <c r="E22" s="63"/>
      <c r="F22" s="6">
        <f t="shared" si="0"/>
        <v>0</v>
      </c>
      <c r="G22" s="6"/>
      <c r="H22" s="6">
        <f t="shared" si="9"/>
        <v>0</v>
      </c>
      <c r="I22" s="6"/>
      <c r="J22" s="6">
        <f t="shared" si="10"/>
        <v>0</v>
      </c>
      <c r="K22" s="6"/>
      <c r="L22" s="6">
        <f t="shared" si="11"/>
        <v>0</v>
      </c>
      <c r="M22" s="6"/>
      <c r="N22" s="6">
        <f t="shared" si="12"/>
        <v>0</v>
      </c>
      <c r="O22" s="6"/>
      <c r="P22" s="6">
        <f t="shared" si="13"/>
        <v>0</v>
      </c>
      <c r="Q22" s="6"/>
      <c r="R22" s="6">
        <f t="shared" si="14"/>
        <v>0</v>
      </c>
      <c r="S22" s="6"/>
      <c r="T22" s="6">
        <f t="shared" si="15"/>
        <v>0</v>
      </c>
      <c r="U22" s="6"/>
      <c r="V22" s="6">
        <f t="shared" si="16"/>
        <v>0</v>
      </c>
      <c r="W22" s="70"/>
      <c r="X22" s="6">
        <f t="shared" si="17"/>
        <v>0</v>
      </c>
      <c r="Y22" s="6"/>
      <c r="Z22" s="6">
        <f t="shared" si="18"/>
        <v>0</v>
      </c>
      <c r="AA22" s="6"/>
      <c r="AB22" s="6">
        <f t="shared" si="19"/>
        <v>0</v>
      </c>
      <c r="AC22" s="6"/>
      <c r="AD22" s="6">
        <f t="shared" si="20"/>
        <v>0</v>
      </c>
      <c r="AE22" s="6"/>
      <c r="AF22" s="6">
        <f t="shared" si="21"/>
        <v>0</v>
      </c>
      <c r="AG22" s="259"/>
      <c r="AH22" s="259">
        <f t="shared" si="22"/>
        <v>0</v>
      </c>
      <c r="AI22" s="259"/>
      <c r="AJ22" s="259">
        <f t="shared" si="1"/>
        <v>0</v>
      </c>
      <c r="AK22" s="259"/>
      <c r="AL22" s="259">
        <f t="shared" si="23"/>
        <v>0</v>
      </c>
      <c r="AM22" s="259"/>
      <c r="AN22" s="259">
        <f t="shared" si="2"/>
        <v>0</v>
      </c>
      <c r="AO22" s="259"/>
      <c r="AP22" s="278">
        <f t="shared" si="3"/>
        <v>0</v>
      </c>
      <c r="AQ22" s="259"/>
      <c r="AR22" s="259">
        <f t="shared" si="4"/>
        <v>0</v>
      </c>
      <c r="AS22" s="259"/>
      <c r="AT22" s="259">
        <f t="shared" si="5"/>
        <v>0</v>
      </c>
      <c r="AU22" s="259"/>
      <c r="AV22" s="259">
        <f t="shared" si="6"/>
        <v>0</v>
      </c>
      <c r="AW22" s="259"/>
      <c r="AX22" s="259">
        <f t="shared" si="7"/>
        <v>0</v>
      </c>
      <c r="AY22" s="259"/>
      <c r="AZ22" s="259">
        <f t="shared" si="8"/>
        <v>0</v>
      </c>
      <c r="BA22" s="277">
        <f t="shared" si="24"/>
        <v>0</v>
      </c>
      <c r="BB22" s="277">
        <f t="shared" si="25"/>
        <v>0</v>
      </c>
    </row>
    <row r="23" spans="1:54" ht="12.75">
      <c r="A23" s="128">
        <v>15</v>
      </c>
      <c r="B23" s="355" t="s">
        <v>13</v>
      </c>
      <c r="C23" s="359" t="s">
        <v>17</v>
      </c>
      <c r="D23" s="353">
        <v>500</v>
      </c>
      <c r="E23" s="63"/>
      <c r="F23" s="6">
        <f t="shared" si="0"/>
        <v>0</v>
      </c>
      <c r="G23" s="6"/>
      <c r="H23" s="6">
        <f t="shared" si="9"/>
        <v>0</v>
      </c>
      <c r="I23" s="6"/>
      <c r="J23" s="6">
        <f t="shared" si="10"/>
        <v>0</v>
      </c>
      <c r="K23" s="6"/>
      <c r="L23" s="6">
        <f t="shared" si="11"/>
        <v>0</v>
      </c>
      <c r="M23" s="6"/>
      <c r="N23" s="6">
        <f t="shared" si="12"/>
        <v>0</v>
      </c>
      <c r="O23" s="6"/>
      <c r="P23" s="6">
        <f t="shared" si="13"/>
        <v>0</v>
      </c>
      <c r="Q23" s="6"/>
      <c r="R23" s="6">
        <f t="shared" si="14"/>
        <v>0</v>
      </c>
      <c r="S23" s="6"/>
      <c r="T23" s="6">
        <f t="shared" si="15"/>
        <v>0</v>
      </c>
      <c r="U23" s="6"/>
      <c r="V23" s="6">
        <f t="shared" si="16"/>
        <v>0</v>
      </c>
      <c r="W23" s="70"/>
      <c r="X23" s="6">
        <f t="shared" si="17"/>
        <v>0</v>
      </c>
      <c r="Y23" s="6"/>
      <c r="Z23" s="6">
        <f t="shared" si="18"/>
        <v>0</v>
      </c>
      <c r="AA23" s="6"/>
      <c r="AB23" s="6">
        <f t="shared" si="19"/>
        <v>0</v>
      </c>
      <c r="AC23" s="6"/>
      <c r="AD23" s="6">
        <f t="shared" si="20"/>
        <v>0</v>
      </c>
      <c r="AE23" s="6"/>
      <c r="AF23" s="6">
        <f t="shared" si="21"/>
        <v>0</v>
      </c>
      <c r="AG23" s="259"/>
      <c r="AH23" s="259">
        <f t="shared" si="22"/>
        <v>0</v>
      </c>
      <c r="AI23" s="259"/>
      <c r="AJ23" s="259">
        <f t="shared" si="1"/>
        <v>0</v>
      </c>
      <c r="AK23" s="259"/>
      <c r="AL23" s="259">
        <f t="shared" si="23"/>
        <v>0</v>
      </c>
      <c r="AM23" s="259"/>
      <c r="AN23" s="259">
        <f t="shared" si="2"/>
        <v>0</v>
      </c>
      <c r="AO23" s="259"/>
      <c r="AP23" s="278">
        <f t="shared" si="3"/>
        <v>0</v>
      </c>
      <c r="AQ23" s="259"/>
      <c r="AR23" s="259">
        <f t="shared" si="4"/>
        <v>0</v>
      </c>
      <c r="AS23" s="259"/>
      <c r="AT23" s="259">
        <f t="shared" si="5"/>
        <v>0</v>
      </c>
      <c r="AU23" s="259"/>
      <c r="AV23" s="259">
        <f t="shared" si="6"/>
        <v>0</v>
      </c>
      <c r="AW23" s="259"/>
      <c r="AX23" s="259">
        <f t="shared" si="7"/>
        <v>0</v>
      </c>
      <c r="AY23" s="259"/>
      <c r="AZ23" s="259">
        <f t="shared" si="8"/>
        <v>0</v>
      </c>
      <c r="BA23" s="277">
        <f t="shared" si="24"/>
        <v>0</v>
      </c>
      <c r="BB23" s="277">
        <f t="shared" si="25"/>
        <v>0</v>
      </c>
    </row>
    <row r="24" spans="1:54" ht="12.75">
      <c r="A24" s="128">
        <v>16</v>
      </c>
      <c r="B24" s="355" t="s">
        <v>18</v>
      </c>
      <c r="C24" s="359" t="s">
        <v>17</v>
      </c>
      <c r="D24" s="353">
        <v>900</v>
      </c>
      <c r="E24" s="63"/>
      <c r="F24" s="6">
        <f t="shared" si="0"/>
        <v>0</v>
      </c>
      <c r="G24" s="6"/>
      <c r="H24" s="6">
        <f t="shared" si="9"/>
        <v>0</v>
      </c>
      <c r="I24" s="6"/>
      <c r="J24" s="6">
        <f t="shared" si="10"/>
        <v>0</v>
      </c>
      <c r="K24" s="6"/>
      <c r="L24" s="6">
        <f t="shared" si="11"/>
        <v>0</v>
      </c>
      <c r="M24" s="6"/>
      <c r="N24" s="6">
        <f t="shared" si="12"/>
        <v>0</v>
      </c>
      <c r="O24" s="6"/>
      <c r="P24" s="6">
        <f t="shared" si="13"/>
        <v>0</v>
      </c>
      <c r="Q24" s="6"/>
      <c r="R24" s="6">
        <f t="shared" si="14"/>
        <v>0</v>
      </c>
      <c r="S24" s="6"/>
      <c r="T24" s="6">
        <f t="shared" si="15"/>
        <v>0</v>
      </c>
      <c r="U24" s="6"/>
      <c r="V24" s="6">
        <f t="shared" si="16"/>
        <v>0</v>
      </c>
      <c r="W24" s="70"/>
      <c r="X24" s="6">
        <f t="shared" si="17"/>
        <v>0</v>
      </c>
      <c r="Y24" s="6"/>
      <c r="Z24" s="6">
        <f t="shared" si="18"/>
        <v>0</v>
      </c>
      <c r="AA24" s="6"/>
      <c r="AB24" s="6">
        <f t="shared" si="19"/>
        <v>0</v>
      </c>
      <c r="AC24" s="6"/>
      <c r="AD24" s="6">
        <f t="shared" si="20"/>
        <v>0</v>
      </c>
      <c r="AE24" s="6"/>
      <c r="AF24" s="6">
        <f t="shared" si="21"/>
        <v>0</v>
      </c>
      <c r="AG24" s="259"/>
      <c r="AH24" s="259">
        <f t="shared" si="22"/>
        <v>0</v>
      </c>
      <c r="AI24" s="259"/>
      <c r="AJ24" s="259">
        <f t="shared" si="1"/>
        <v>0</v>
      </c>
      <c r="AK24" s="259"/>
      <c r="AL24" s="259">
        <f t="shared" si="23"/>
        <v>0</v>
      </c>
      <c r="AM24" s="259"/>
      <c r="AN24" s="259">
        <f t="shared" si="2"/>
        <v>0</v>
      </c>
      <c r="AO24" s="259"/>
      <c r="AP24" s="278">
        <f t="shared" si="3"/>
        <v>0</v>
      </c>
      <c r="AQ24" s="259"/>
      <c r="AR24" s="259">
        <f t="shared" si="4"/>
        <v>0</v>
      </c>
      <c r="AS24" s="259"/>
      <c r="AT24" s="259">
        <f t="shared" si="5"/>
        <v>0</v>
      </c>
      <c r="AU24" s="259"/>
      <c r="AV24" s="259">
        <f t="shared" si="6"/>
        <v>0</v>
      </c>
      <c r="AW24" s="259"/>
      <c r="AX24" s="259">
        <f t="shared" si="7"/>
        <v>0</v>
      </c>
      <c r="AY24" s="259"/>
      <c r="AZ24" s="259">
        <f t="shared" si="8"/>
        <v>0</v>
      </c>
      <c r="BA24" s="277">
        <f t="shared" si="24"/>
        <v>0</v>
      </c>
      <c r="BB24" s="277">
        <f t="shared" si="25"/>
        <v>0</v>
      </c>
    </row>
    <row r="25" spans="1:54" ht="12.75">
      <c r="A25" s="128">
        <v>17</v>
      </c>
      <c r="B25" s="355" t="s">
        <v>19</v>
      </c>
      <c r="C25" s="359"/>
      <c r="D25" s="353"/>
      <c r="E25" s="63"/>
      <c r="F25" s="6">
        <f t="shared" si="0"/>
        <v>0</v>
      </c>
      <c r="G25" s="6"/>
      <c r="H25" s="6">
        <f t="shared" si="9"/>
        <v>0</v>
      </c>
      <c r="I25" s="6"/>
      <c r="J25" s="6">
        <f t="shared" si="10"/>
        <v>0</v>
      </c>
      <c r="K25" s="6"/>
      <c r="L25" s="6">
        <f t="shared" si="11"/>
        <v>0</v>
      </c>
      <c r="M25" s="6"/>
      <c r="N25" s="6">
        <f t="shared" si="12"/>
        <v>0</v>
      </c>
      <c r="O25" s="6"/>
      <c r="P25" s="6">
        <f t="shared" si="13"/>
        <v>0</v>
      </c>
      <c r="Q25" s="6"/>
      <c r="R25" s="6">
        <f t="shared" si="14"/>
        <v>0</v>
      </c>
      <c r="S25" s="6"/>
      <c r="T25" s="6">
        <f t="shared" si="15"/>
        <v>0</v>
      </c>
      <c r="U25" s="6"/>
      <c r="V25" s="6">
        <f t="shared" si="16"/>
        <v>0</v>
      </c>
      <c r="W25" s="70"/>
      <c r="X25" s="6">
        <f t="shared" si="17"/>
        <v>0</v>
      </c>
      <c r="Y25" s="6"/>
      <c r="Z25" s="6">
        <f t="shared" si="18"/>
        <v>0</v>
      </c>
      <c r="AA25" s="6"/>
      <c r="AB25" s="6">
        <f t="shared" si="19"/>
        <v>0</v>
      </c>
      <c r="AC25" s="6"/>
      <c r="AD25" s="6">
        <f t="shared" si="20"/>
        <v>0</v>
      </c>
      <c r="AE25" s="6"/>
      <c r="AF25" s="6">
        <f t="shared" si="21"/>
        <v>0</v>
      </c>
      <c r="AG25" s="259"/>
      <c r="AH25" s="259">
        <f t="shared" si="22"/>
        <v>0</v>
      </c>
      <c r="AI25" s="259"/>
      <c r="AJ25" s="259">
        <f t="shared" si="1"/>
        <v>0</v>
      </c>
      <c r="AK25" s="259"/>
      <c r="AL25" s="259">
        <f t="shared" si="23"/>
        <v>0</v>
      </c>
      <c r="AM25" s="259"/>
      <c r="AN25" s="259">
        <f t="shared" si="2"/>
        <v>0</v>
      </c>
      <c r="AO25" s="259"/>
      <c r="AP25" s="278">
        <f t="shared" si="3"/>
        <v>0</v>
      </c>
      <c r="AQ25" s="259"/>
      <c r="AR25" s="259">
        <f t="shared" si="4"/>
        <v>0</v>
      </c>
      <c r="AS25" s="259"/>
      <c r="AT25" s="259">
        <f t="shared" si="5"/>
        <v>0</v>
      </c>
      <c r="AU25" s="259"/>
      <c r="AV25" s="259">
        <f t="shared" si="6"/>
        <v>0</v>
      </c>
      <c r="AW25" s="259"/>
      <c r="AX25" s="259">
        <f t="shared" si="7"/>
        <v>0</v>
      </c>
      <c r="AY25" s="259"/>
      <c r="AZ25" s="259">
        <f t="shared" si="8"/>
        <v>0</v>
      </c>
      <c r="BA25" s="277">
        <f t="shared" si="24"/>
        <v>0</v>
      </c>
      <c r="BB25" s="277">
        <f t="shared" si="25"/>
        <v>0</v>
      </c>
    </row>
    <row r="26" spans="1:54" ht="12.75">
      <c r="A26" s="128">
        <v>18</v>
      </c>
      <c r="B26" s="355" t="s">
        <v>18</v>
      </c>
      <c r="C26" s="359" t="s">
        <v>17</v>
      </c>
      <c r="D26" s="353">
        <v>3100</v>
      </c>
      <c r="E26" s="63"/>
      <c r="F26" s="6">
        <f t="shared" si="0"/>
        <v>0</v>
      </c>
      <c r="G26" s="6"/>
      <c r="H26" s="6">
        <f t="shared" si="9"/>
        <v>0</v>
      </c>
      <c r="I26" s="6"/>
      <c r="J26" s="6">
        <f t="shared" si="10"/>
        <v>0</v>
      </c>
      <c r="K26" s="6"/>
      <c r="L26" s="6">
        <f t="shared" si="11"/>
        <v>0</v>
      </c>
      <c r="M26" s="6"/>
      <c r="N26" s="6">
        <f t="shared" si="12"/>
        <v>0</v>
      </c>
      <c r="O26" s="6"/>
      <c r="P26" s="6">
        <f t="shared" si="13"/>
        <v>0</v>
      </c>
      <c r="Q26" s="6"/>
      <c r="R26" s="6">
        <f t="shared" si="14"/>
        <v>0</v>
      </c>
      <c r="S26" s="6"/>
      <c r="T26" s="6">
        <f t="shared" si="15"/>
        <v>0</v>
      </c>
      <c r="U26" s="6"/>
      <c r="V26" s="6">
        <f t="shared" si="16"/>
        <v>0</v>
      </c>
      <c r="W26" s="70"/>
      <c r="X26" s="6">
        <f t="shared" si="17"/>
        <v>0</v>
      </c>
      <c r="Y26" s="6"/>
      <c r="Z26" s="6">
        <f t="shared" si="18"/>
        <v>0</v>
      </c>
      <c r="AA26" s="6"/>
      <c r="AB26" s="6">
        <f t="shared" si="19"/>
        <v>0</v>
      </c>
      <c r="AC26" s="6"/>
      <c r="AD26" s="6">
        <f t="shared" si="20"/>
        <v>0</v>
      </c>
      <c r="AE26" s="6"/>
      <c r="AF26" s="6">
        <f t="shared" si="21"/>
        <v>0</v>
      </c>
      <c r="AG26" s="259">
        <v>1</v>
      </c>
      <c r="AH26" s="259">
        <f t="shared" si="22"/>
        <v>3100</v>
      </c>
      <c r="AI26" s="259"/>
      <c r="AJ26" s="259">
        <f t="shared" si="1"/>
        <v>0</v>
      </c>
      <c r="AK26" s="259"/>
      <c r="AL26" s="259">
        <f t="shared" si="23"/>
        <v>0</v>
      </c>
      <c r="AM26" s="259">
        <v>1</v>
      </c>
      <c r="AN26" s="259">
        <f t="shared" si="2"/>
        <v>3100</v>
      </c>
      <c r="AO26" s="259"/>
      <c r="AP26" s="278">
        <f t="shared" si="3"/>
        <v>0</v>
      </c>
      <c r="AQ26" s="259"/>
      <c r="AR26" s="259">
        <f t="shared" si="4"/>
        <v>0</v>
      </c>
      <c r="AS26" s="259"/>
      <c r="AT26" s="259">
        <f t="shared" si="5"/>
        <v>0</v>
      </c>
      <c r="AU26" s="259"/>
      <c r="AV26" s="259">
        <f t="shared" si="6"/>
        <v>0</v>
      </c>
      <c r="AW26" s="259"/>
      <c r="AX26" s="259">
        <f t="shared" si="7"/>
        <v>0</v>
      </c>
      <c r="AY26" s="259"/>
      <c r="AZ26" s="259">
        <f t="shared" si="8"/>
        <v>0</v>
      </c>
      <c r="BA26" s="277">
        <f t="shared" si="24"/>
        <v>2</v>
      </c>
      <c r="BB26" s="277">
        <f t="shared" si="25"/>
        <v>6200</v>
      </c>
    </row>
    <row r="27" spans="1:54" ht="12.75">
      <c r="A27" s="128">
        <v>19</v>
      </c>
      <c r="B27" s="355" t="s">
        <v>20</v>
      </c>
      <c r="C27" s="359" t="s">
        <v>17</v>
      </c>
      <c r="D27" s="353">
        <v>4900</v>
      </c>
      <c r="E27" s="63"/>
      <c r="F27" s="6">
        <f t="shared" si="0"/>
        <v>0</v>
      </c>
      <c r="G27" s="6"/>
      <c r="H27" s="6">
        <f t="shared" si="9"/>
        <v>0</v>
      </c>
      <c r="I27" s="6"/>
      <c r="J27" s="6">
        <f t="shared" si="10"/>
        <v>0</v>
      </c>
      <c r="K27" s="6"/>
      <c r="L27" s="6">
        <f t="shared" si="11"/>
        <v>0</v>
      </c>
      <c r="M27" s="6"/>
      <c r="N27" s="6">
        <f t="shared" si="12"/>
        <v>0</v>
      </c>
      <c r="O27" s="6"/>
      <c r="P27" s="6">
        <f t="shared" si="13"/>
        <v>0</v>
      </c>
      <c r="Q27" s="6"/>
      <c r="R27" s="6">
        <f t="shared" si="14"/>
        <v>0</v>
      </c>
      <c r="S27" s="6"/>
      <c r="T27" s="6">
        <f t="shared" si="15"/>
        <v>0</v>
      </c>
      <c r="U27" s="6"/>
      <c r="V27" s="6">
        <f t="shared" si="16"/>
        <v>0</v>
      </c>
      <c r="W27" s="70"/>
      <c r="X27" s="6">
        <f t="shared" si="17"/>
        <v>0</v>
      </c>
      <c r="Y27" s="6"/>
      <c r="Z27" s="6">
        <f t="shared" si="18"/>
        <v>0</v>
      </c>
      <c r="AA27" s="6"/>
      <c r="AB27" s="6">
        <f t="shared" si="19"/>
        <v>0</v>
      </c>
      <c r="AC27" s="6"/>
      <c r="AD27" s="6">
        <f t="shared" si="20"/>
        <v>0</v>
      </c>
      <c r="AE27" s="6"/>
      <c r="AF27" s="6">
        <f t="shared" si="21"/>
        <v>0</v>
      </c>
      <c r="AG27" s="259"/>
      <c r="AH27" s="259">
        <f t="shared" si="22"/>
        <v>0</v>
      </c>
      <c r="AI27" s="259"/>
      <c r="AJ27" s="259">
        <f t="shared" si="1"/>
        <v>0</v>
      </c>
      <c r="AK27" s="259"/>
      <c r="AL27" s="259">
        <f t="shared" si="23"/>
        <v>0</v>
      </c>
      <c r="AM27" s="259"/>
      <c r="AN27" s="259">
        <f t="shared" si="2"/>
        <v>0</v>
      </c>
      <c r="AO27" s="259"/>
      <c r="AP27" s="278">
        <f t="shared" si="3"/>
        <v>0</v>
      </c>
      <c r="AQ27" s="259"/>
      <c r="AR27" s="259">
        <f t="shared" si="4"/>
        <v>0</v>
      </c>
      <c r="AS27" s="259"/>
      <c r="AT27" s="259">
        <f t="shared" si="5"/>
        <v>0</v>
      </c>
      <c r="AU27" s="259"/>
      <c r="AV27" s="259">
        <f t="shared" si="6"/>
        <v>0</v>
      </c>
      <c r="AW27" s="259"/>
      <c r="AX27" s="259">
        <f t="shared" si="7"/>
        <v>0</v>
      </c>
      <c r="AY27" s="259"/>
      <c r="AZ27" s="259">
        <f t="shared" si="8"/>
        <v>0</v>
      </c>
      <c r="BA27" s="277">
        <f t="shared" si="24"/>
        <v>0</v>
      </c>
      <c r="BB27" s="277">
        <f t="shared" si="25"/>
        <v>0</v>
      </c>
    </row>
    <row r="28" spans="1:54" ht="14.25">
      <c r="A28" s="128">
        <v>20</v>
      </c>
      <c r="B28" s="146" t="s">
        <v>78</v>
      </c>
      <c r="C28" s="359"/>
      <c r="D28" s="353"/>
      <c r="E28" s="63"/>
      <c r="F28" s="6">
        <f t="shared" si="0"/>
        <v>0</v>
      </c>
      <c r="G28" s="6"/>
      <c r="H28" s="6">
        <f t="shared" si="9"/>
        <v>0</v>
      </c>
      <c r="I28" s="6"/>
      <c r="J28" s="6">
        <f t="shared" si="10"/>
        <v>0</v>
      </c>
      <c r="K28" s="6"/>
      <c r="L28" s="6">
        <f t="shared" si="11"/>
        <v>0</v>
      </c>
      <c r="M28" s="6"/>
      <c r="N28" s="6">
        <f t="shared" si="12"/>
        <v>0</v>
      </c>
      <c r="O28" s="6"/>
      <c r="P28" s="6">
        <f t="shared" si="13"/>
        <v>0</v>
      </c>
      <c r="Q28" s="6"/>
      <c r="R28" s="6">
        <f t="shared" si="14"/>
        <v>0</v>
      </c>
      <c r="S28" s="6"/>
      <c r="T28" s="6">
        <f t="shared" si="15"/>
        <v>0</v>
      </c>
      <c r="U28" s="6"/>
      <c r="V28" s="6">
        <f t="shared" si="16"/>
        <v>0</v>
      </c>
      <c r="W28" s="70"/>
      <c r="X28" s="6">
        <f t="shared" si="17"/>
        <v>0</v>
      </c>
      <c r="Y28" s="6"/>
      <c r="Z28" s="6">
        <f t="shared" si="18"/>
        <v>0</v>
      </c>
      <c r="AA28" s="6"/>
      <c r="AB28" s="6">
        <f t="shared" si="19"/>
        <v>0</v>
      </c>
      <c r="AC28" s="6"/>
      <c r="AD28" s="6">
        <f t="shared" si="20"/>
        <v>0</v>
      </c>
      <c r="AE28" s="6"/>
      <c r="AF28" s="6">
        <f t="shared" si="21"/>
        <v>0</v>
      </c>
      <c r="AG28" s="259"/>
      <c r="AH28" s="259">
        <f t="shared" si="22"/>
        <v>0</v>
      </c>
      <c r="AI28" s="259"/>
      <c r="AJ28" s="259">
        <f t="shared" si="1"/>
        <v>0</v>
      </c>
      <c r="AK28" s="259"/>
      <c r="AL28" s="259">
        <f t="shared" si="23"/>
        <v>0</v>
      </c>
      <c r="AM28" s="259"/>
      <c r="AN28" s="259">
        <f t="shared" si="2"/>
        <v>0</v>
      </c>
      <c r="AO28" s="259"/>
      <c r="AP28" s="278">
        <f t="shared" si="3"/>
        <v>0</v>
      </c>
      <c r="AQ28" s="259"/>
      <c r="AR28" s="259">
        <f t="shared" si="4"/>
        <v>0</v>
      </c>
      <c r="AS28" s="259"/>
      <c r="AT28" s="259">
        <f t="shared" si="5"/>
        <v>0</v>
      </c>
      <c r="AU28" s="259"/>
      <c r="AV28" s="259">
        <f t="shared" si="6"/>
        <v>0</v>
      </c>
      <c r="AW28" s="259"/>
      <c r="AX28" s="259">
        <f t="shared" si="7"/>
        <v>0</v>
      </c>
      <c r="AY28" s="259"/>
      <c r="AZ28" s="259">
        <f t="shared" si="8"/>
        <v>0</v>
      </c>
      <c r="BA28" s="277">
        <f t="shared" si="24"/>
        <v>0</v>
      </c>
      <c r="BB28" s="277">
        <f t="shared" si="25"/>
        <v>0</v>
      </c>
    </row>
    <row r="29" spans="1:54" ht="12.75">
      <c r="A29" s="128">
        <v>21</v>
      </c>
      <c r="B29" s="355" t="s">
        <v>8</v>
      </c>
      <c r="C29" s="359" t="s">
        <v>9</v>
      </c>
      <c r="D29" s="353">
        <v>400</v>
      </c>
      <c r="E29" s="63"/>
      <c r="F29" s="6">
        <f t="shared" si="0"/>
        <v>0</v>
      </c>
      <c r="G29" s="6"/>
      <c r="H29" s="6">
        <f t="shared" si="9"/>
        <v>0</v>
      </c>
      <c r="I29" s="6"/>
      <c r="J29" s="6">
        <f t="shared" si="10"/>
        <v>0</v>
      </c>
      <c r="K29" s="6"/>
      <c r="L29" s="6">
        <f t="shared" si="11"/>
        <v>0</v>
      </c>
      <c r="M29" s="6"/>
      <c r="N29" s="6">
        <f t="shared" si="12"/>
        <v>0</v>
      </c>
      <c r="O29" s="6"/>
      <c r="P29" s="6">
        <f t="shared" si="13"/>
        <v>0</v>
      </c>
      <c r="Q29" s="6"/>
      <c r="R29" s="6">
        <f t="shared" si="14"/>
        <v>0</v>
      </c>
      <c r="S29" s="6"/>
      <c r="T29" s="6">
        <f t="shared" si="15"/>
        <v>0</v>
      </c>
      <c r="U29" s="6"/>
      <c r="V29" s="6">
        <f t="shared" si="16"/>
        <v>0</v>
      </c>
      <c r="W29" s="70"/>
      <c r="X29" s="6">
        <f t="shared" si="17"/>
        <v>0</v>
      </c>
      <c r="Y29" s="6"/>
      <c r="Z29" s="6">
        <f t="shared" si="18"/>
        <v>0</v>
      </c>
      <c r="AA29" s="6"/>
      <c r="AB29" s="6">
        <f t="shared" si="19"/>
        <v>0</v>
      </c>
      <c r="AC29" s="6"/>
      <c r="AD29" s="6">
        <f t="shared" si="20"/>
        <v>0</v>
      </c>
      <c r="AE29" s="6"/>
      <c r="AF29" s="6">
        <f t="shared" si="21"/>
        <v>0</v>
      </c>
      <c r="AG29" s="259"/>
      <c r="AH29" s="259">
        <f t="shared" si="22"/>
        <v>0</v>
      </c>
      <c r="AI29" s="259"/>
      <c r="AJ29" s="259">
        <f t="shared" si="1"/>
        <v>0</v>
      </c>
      <c r="AK29" s="259"/>
      <c r="AL29" s="259">
        <f t="shared" si="23"/>
        <v>0</v>
      </c>
      <c r="AM29" s="259"/>
      <c r="AN29" s="259">
        <f t="shared" si="2"/>
        <v>0</v>
      </c>
      <c r="AO29" s="259">
        <v>60</v>
      </c>
      <c r="AP29" s="278">
        <f t="shared" si="3"/>
        <v>24000</v>
      </c>
      <c r="AQ29" s="259"/>
      <c r="AR29" s="259">
        <f t="shared" si="4"/>
        <v>0</v>
      </c>
      <c r="AS29" s="259"/>
      <c r="AT29" s="259">
        <f t="shared" si="5"/>
        <v>0</v>
      </c>
      <c r="AU29" s="259"/>
      <c r="AV29" s="259">
        <f t="shared" si="6"/>
        <v>0</v>
      </c>
      <c r="AW29" s="259"/>
      <c r="AX29" s="259">
        <f t="shared" si="7"/>
        <v>0</v>
      </c>
      <c r="AY29" s="259"/>
      <c r="AZ29" s="259">
        <f t="shared" si="8"/>
        <v>0</v>
      </c>
      <c r="BA29" s="277">
        <f t="shared" si="24"/>
        <v>60</v>
      </c>
      <c r="BB29" s="277">
        <f t="shared" si="25"/>
        <v>24000</v>
      </c>
    </row>
    <row r="30" spans="1:54" ht="12.75">
      <c r="A30" s="128">
        <v>22</v>
      </c>
      <c r="B30" s="355" t="s">
        <v>10</v>
      </c>
      <c r="C30" s="359" t="s">
        <v>9</v>
      </c>
      <c r="D30" s="353">
        <v>450</v>
      </c>
      <c r="E30" s="63"/>
      <c r="F30" s="6">
        <f t="shared" si="0"/>
        <v>0</v>
      </c>
      <c r="G30" s="6"/>
      <c r="H30" s="6">
        <f t="shared" si="9"/>
        <v>0</v>
      </c>
      <c r="I30" s="6"/>
      <c r="J30" s="6">
        <f t="shared" si="10"/>
        <v>0</v>
      </c>
      <c r="K30" s="6"/>
      <c r="L30" s="6">
        <f t="shared" si="11"/>
        <v>0</v>
      </c>
      <c r="M30" s="6"/>
      <c r="N30" s="6">
        <f t="shared" si="12"/>
        <v>0</v>
      </c>
      <c r="O30" s="6"/>
      <c r="P30" s="6">
        <f t="shared" si="13"/>
        <v>0</v>
      </c>
      <c r="Q30" s="6"/>
      <c r="R30" s="6">
        <f t="shared" si="14"/>
        <v>0</v>
      </c>
      <c r="S30" s="6"/>
      <c r="T30" s="6">
        <f t="shared" si="15"/>
        <v>0</v>
      </c>
      <c r="U30" s="6"/>
      <c r="V30" s="6">
        <f t="shared" si="16"/>
        <v>0</v>
      </c>
      <c r="W30" s="70"/>
      <c r="X30" s="6">
        <f t="shared" si="17"/>
        <v>0</v>
      </c>
      <c r="Y30" s="6"/>
      <c r="Z30" s="6">
        <f t="shared" si="18"/>
        <v>0</v>
      </c>
      <c r="AA30" s="6"/>
      <c r="AB30" s="6">
        <f t="shared" si="19"/>
        <v>0</v>
      </c>
      <c r="AC30" s="6"/>
      <c r="AD30" s="6">
        <f t="shared" si="20"/>
        <v>0</v>
      </c>
      <c r="AE30" s="6"/>
      <c r="AF30" s="6">
        <f t="shared" si="21"/>
        <v>0</v>
      </c>
      <c r="AG30" s="259"/>
      <c r="AH30" s="259">
        <f t="shared" si="22"/>
        <v>0</v>
      </c>
      <c r="AI30" s="259"/>
      <c r="AJ30" s="259">
        <f t="shared" si="1"/>
        <v>0</v>
      </c>
      <c r="AK30" s="259"/>
      <c r="AL30" s="259">
        <f t="shared" si="23"/>
        <v>0</v>
      </c>
      <c r="AM30" s="259"/>
      <c r="AN30" s="259">
        <f t="shared" si="2"/>
        <v>0</v>
      </c>
      <c r="AO30" s="259"/>
      <c r="AP30" s="278">
        <f t="shared" si="3"/>
        <v>0</v>
      </c>
      <c r="AQ30" s="259"/>
      <c r="AR30" s="259">
        <f t="shared" si="4"/>
        <v>0</v>
      </c>
      <c r="AS30" s="259"/>
      <c r="AT30" s="259">
        <f t="shared" si="5"/>
        <v>0</v>
      </c>
      <c r="AU30" s="259"/>
      <c r="AV30" s="259">
        <f t="shared" si="6"/>
        <v>0</v>
      </c>
      <c r="AW30" s="259"/>
      <c r="AX30" s="259">
        <f t="shared" si="7"/>
        <v>0</v>
      </c>
      <c r="AY30" s="259"/>
      <c r="AZ30" s="259">
        <f t="shared" si="8"/>
        <v>0</v>
      </c>
      <c r="BA30" s="277">
        <f t="shared" si="24"/>
        <v>0</v>
      </c>
      <c r="BB30" s="277">
        <f t="shared" si="25"/>
        <v>0</v>
      </c>
    </row>
    <row r="31" spans="1:54" ht="12.75">
      <c r="A31" s="128">
        <v>23</v>
      </c>
      <c r="B31" s="355" t="s">
        <v>21</v>
      </c>
      <c r="C31" s="359" t="s">
        <v>9</v>
      </c>
      <c r="D31" s="353">
        <v>500</v>
      </c>
      <c r="E31" s="63"/>
      <c r="F31" s="6">
        <f t="shared" si="0"/>
        <v>0</v>
      </c>
      <c r="G31" s="6"/>
      <c r="H31" s="6">
        <f t="shared" si="9"/>
        <v>0</v>
      </c>
      <c r="I31" s="6"/>
      <c r="J31" s="6">
        <f t="shared" si="10"/>
        <v>0</v>
      </c>
      <c r="K31" s="6"/>
      <c r="L31" s="6">
        <f t="shared" si="11"/>
        <v>0</v>
      </c>
      <c r="M31" s="6"/>
      <c r="N31" s="6">
        <f t="shared" si="12"/>
        <v>0</v>
      </c>
      <c r="O31" s="6"/>
      <c r="P31" s="6">
        <f t="shared" si="13"/>
        <v>0</v>
      </c>
      <c r="Q31" s="6"/>
      <c r="R31" s="6">
        <f t="shared" si="14"/>
        <v>0</v>
      </c>
      <c r="S31" s="6"/>
      <c r="T31" s="6">
        <f t="shared" si="15"/>
        <v>0</v>
      </c>
      <c r="U31" s="6"/>
      <c r="V31" s="6">
        <f t="shared" si="16"/>
        <v>0</v>
      </c>
      <c r="W31" s="70"/>
      <c r="X31" s="6">
        <f t="shared" si="17"/>
        <v>0</v>
      </c>
      <c r="Y31" s="6"/>
      <c r="Z31" s="6">
        <f t="shared" si="18"/>
        <v>0</v>
      </c>
      <c r="AA31" s="6"/>
      <c r="AB31" s="6">
        <f t="shared" si="19"/>
        <v>0</v>
      </c>
      <c r="AC31" s="6"/>
      <c r="AD31" s="6">
        <f t="shared" si="20"/>
        <v>0</v>
      </c>
      <c r="AE31" s="6"/>
      <c r="AF31" s="6">
        <f t="shared" si="21"/>
        <v>0</v>
      </c>
      <c r="AG31" s="259"/>
      <c r="AH31" s="259">
        <f t="shared" si="22"/>
        <v>0</v>
      </c>
      <c r="AI31" s="259">
        <v>40</v>
      </c>
      <c r="AJ31" s="259">
        <f t="shared" si="1"/>
        <v>20000</v>
      </c>
      <c r="AK31" s="259"/>
      <c r="AL31" s="259">
        <f t="shared" si="23"/>
        <v>0</v>
      </c>
      <c r="AM31" s="259"/>
      <c r="AN31" s="259">
        <f t="shared" si="2"/>
        <v>0</v>
      </c>
      <c r="AO31" s="259"/>
      <c r="AP31" s="278">
        <f t="shared" si="3"/>
        <v>0</v>
      </c>
      <c r="AQ31" s="259"/>
      <c r="AR31" s="259">
        <f t="shared" si="4"/>
        <v>0</v>
      </c>
      <c r="AS31" s="259"/>
      <c r="AT31" s="259">
        <f t="shared" si="5"/>
        <v>0</v>
      </c>
      <c r="AU31" s="259"/>
      <c r="AV31" s="259">
        <f t="shared" si="6"/>
        <v>0</v>
      </c>
      <c r="AW31" s="259"/>
      <c r="AX31" s="259">
        <f t="shared" si="7"/>
        <v>0</v>
      </c>
      <c r="AY31" s="259"/>
      <c r="AZ31" s="259">
        <f t="shared" si="8"/>
        <v>0</v>
      </c>
      <c r="BA31" s="277">
        <f t="shared" si="24"/>
        <v>40</v>
      </c>
      <c r="BB31" s="277">
        <f t="shared" si="25"/>
        <v>20000</v>
      </c>
    </row>
    <row r="32" spans="1:54" ht="12.75">
      <c r="A32" s="128">
        <v>24</v>
      </c>
      <c r="B32" s="355" t="s">
        <v>22</v>
      </c>
      <c r="C32" s="359" t="s">
        <v>9</v>
      </c>
      <c r="D32" s="353">
        <v>550</v>
      </c>
      <c r="E32" s="63"/>
      <c r="F32" s="6">
        <f t="shared" si="0"/>
        <v>0</v>
      </c>
      <c r="G32" s="6"/>
      <c r="H32" s="6">
        <f t="shared" si="9"/>
        <v>0</v>
      </c>
      <c r="I32" s="6"/>
      <c r="J32" s="6">
        <f t="shared" si="10"/>
        <v>0</v>
      </c>
      <c r="K32" s="6"/>
      <c r="L32" s="6">
        <f t="shared" si="11"/>
        <v>0</v>
      </c>
      <c r="M32" s="6"/>
      <c r="N32" s="6">
        <f t="shared" si="12"/>
        <v>0</v>
      </c>
      <c r="O32" s="6"/>
      <c r="P32" s="6">
        <f t="shared" si="13"/>
        <v>0</v>
      </c>
      <c r="Q32" s="6"/>
      <c r="R32" s="6">
        <f t="shared" si="14"/>
        <v>0</v>
      </c>
      <c r="S32" s="6"/>
      <c r="T32" s="6">
        <f t="shared" si="15"/>
        <v>0</v>
      </c>
      <c r="U32" s="6"/>
      <c r="V32" s="6">
        <f t="shared" si="16"/>
        <v>0</v>
      </c>
      <c r="W32" s="70"/>
      <c r="X32" s="6">
        <f t="shared" si="17"/>
        <v>0</v>
      </c>
      <c r="Y32" s="6"/>
      <c r="Z32" s="6">
        <f t="shared" si="18"/>
        <v>0</v>
      </c>
      <c r="AA32" s="6"/>
      <c r="AB32" s="6">
        <f t="shared" si="19"/>
        <v>0</v>
      </c>
      <c r="AC32" s="6"/>
      <c r="AD32" s="6">
        <f t="shared" si="20"/>
        <v>0</v>
      </c>
      <c r="AE32" s="6"/>
      <c r="AF32" s="6">
        <f t="shared" si="21"/>
        <v>0</v>
      </c>
      <c r="AG32" s="259"/>
      <c r="AH32" s="259">
        <f t="shared" si="22"/>
        <v>0</v>
      </c>
      <c r="AI32" s="259"/>
      <c r="AJ32" s="259">
        <f t="shared" si="1"/>
        <v>0</v>
      </c>
      <c r="AK32" s="259"/>
      <c r="AL32" s="259">
        <f t="shared" si="23"/>
        <v>0</v>
      </c>
      <c r="AM32" s="259"/>
      <c r="AN32" s="259">
        <f t="shared" si="2"/>
        <v>0</v>
      </c>
      <c r="AO32" s="259"/>
      <c r="AP32" s="278">
        <f t="shared" si="3"/>
        <v>0</v>
      </c>
      <c r="AQ32" s="259"/>
      <c r="AR32" s="259">
        <f t="shared" si="4"/>
        <v>0</v>
      </c>
      <c r="AS32" s="259"/>
      <c r="AT32" s="259">
        <f t="shared" si="5"/>
        <v>0</v>
      </c>
      <c r="AU32" s="259"/>
      <c r="AV32" s="259">
        <f t="shared" si="6"/>
        <v>0</v>
      </c>
      <c r="AW32" s="259"/>
      <c r="AX32" s="259">
        <f t="shared" si="7"/>
        <v>0</v>
      </c>
      <c r="AY32" s="259"/>
      <c r="AZ32" s="259">
        <f t="shared" si="8"/>
        <v>0</v>
      </c>
      <c r="BA32" s="277">
        <f t="shared" si="24"/>
        <v>0</v>
      </c>
      <c r="BB32" s="277">
        <f t="shared" si="25"/>
        <v>0</v>
      </c>
    </row>
    <row r="33" spans="1:54" ht="12.75">
      <c r="A33" s="128">
        <v>25</v>
      </c>
      <c r="B33" s="355" t="s">
        <v>13</v>
      </c>
      <c r="C33" s="359" t="s">
        <v>9</v>
      </c>
      <c r="D33" s="353">
        <v>600</v>
      </c>
      <c r="E33" s="63"/>
      <c r="F33" s="6">
        <f t="shared" si="0"/>
        <v>0</v>
      </c>
      <c r="G33" s="6"/>
      <c r="H33" s="6">
        <f t="shared" si="9"/>
        <v>0</v>
      </c>
      <c r="I33" s="6"/>
      <c r="J33" s="6">
        <f t="shared" si="10"/>
        <v>0</v>
      </c>
      <c r="K33" s="6"/>
      <c r="L33" s="6">
        <f t="shared" si="11"/>
        <v>0</v>
      </c>
      <c r="M33" s="6"/>
      <c r="N33" s="6">
        <f t="shared" si="12"/>
        <v>0</v>
      </c>
      <c r="O33" s="6"/>
      <c r="P33" s="6">
        <f t="shared" si="13"/>
        <v>0</v>
      </c>
      <c r="Q33" s="6"/>
      <c r="R33" s="6">
        <f t="shared" si="14"/>
        <v>0</v>
      </c>
      <c r="S33" s="6"/>
      <c r="T33" s="6">
        <f t="shared" si="15"/>
        <v>0</v>
      </c>
      <c r="U33" s="6"/>
      <c r="V33" s="6">
        <f t="shared" si="16"/>
        <v>0</v>
      </c>
      <c r="W33" s="70"/>
      <c r="X33" s="6">
        <f t="shared" si="17"/>
        <v>0</v>
      </c>
      <c r="Y33" s="6"/>
      <c r="Z33" s="6">
        <f t="shared" si="18"/>
        <v>0</v>
      </c>
      <c r="AA33" s="6"/>
      <c r="AB33" s="6">
        <f t="shared" si="19"/>
        <v>0</v>
      </c>
      <c r="AC33" s="6"/>
      <c r="AD33" s="6">
        <f t="shared" si="20"/>
        <v>0</v>
      </c>
      <c r="AE33" s="6"/>
      <c r="AF33" s="6">
        <f t="shared" si="21"/>
        <v>0</v>
      </c>
      <c r="AG33" s="259"/>
      <c r="AH33" s="259">
        <f t="shared" si="22"/>
        <v>0</v>
      </c>
      <c r="AI33" s="259"/>
      <c r="AJ33" s="259">
        <f t="shared" si="1"/>
        <v>0</v>
      </c>
      <c r="AK33" s="259"/>
      <c r="AL33" s="259">
        <f t="shared" si="23"/>
        <v>0</v>
      </c>
      <c r="AM33" s="259"/>
      <c r="AN33" s="259">
        <f t="shared" si="2"/>
        <v>0</v>
      </c>
      <c r="AO33" s="259"/>
      <c r="AP33" s="278">
        <f t="shared" si="3"/>
        <v>0</v>
      </c>
      <c r="AQ33" s="259"/>
      <c r="AR33" s="259">
        <f t="shared" si="4"/>
        <v>0</v>
      </c>
      <c r="AS33" s="259"/>
      <c r="AT33" s="259">
        <f t="shared" si="5"/>
        <v>0</v>
      </c>
      <c r="AU33" s="259"/>
      <c r="AV33" s="259">
        <f t="shared" si="6"/>
        <v>0</v>
      </c>
      <c r="AW33" s="259"/>
      <c r="AX33" s="259">
        <f t="shared" si="7"/>
        <v>0</v>
      </c>
      <c r="AY33" s="259"/>
      <c r="AZ33" s="259">
        <f t="shared" si="8"/>
        <v>0</v>
      </c>
      <c r="BA33" s="277">
        <f t="shared" si="24"/>
        <v>0</v>
      </c>
      <c r="BB33" s="277">
        <f t="shared" si="25"/>
        <v>0</v>
      </c>
    </row>
    <row r="34" spans="1:54" ht="12.75">
      <c r="A34" s="128">
        <v>26</v>
      </c>
      <c r="B34" s="355" t="s">
        <v>23</v>
      </c>
      <c r="C34" s="359" t="s">
        <v>9</v>
      </c>
      <c r="D34" s="353">
        <f>800*0+700</f>
        <v>700</v>
      </c>
      <c r="E34" s="63"/>
      <c r="F34" s="6">
        <f t="shared" si="0"/>
        <v>0</v>
      </c>
      <c r="G34" s="6"/>
      <c r="H34" s="6">
        <f t="shared" si="9"/>
        <v>0</v>
      </c>
      <c r="I34" s="6"/>
      <c r="J34" s="6">
        <f t="shared" si="10"/>
        <v>0</v>
      </c>
      <c r="K34" s="6"/>
      <c r="L34" s="6">
        <f t="shared" si="11"/>
        <v>0</v>
      </c>
      <c r="M34" s="6"/>
      <c r="N34" s="6">
        <f t="shared" si="12"/>
        <v>0</v>
      </c>
      <c r="O34" s="6"/>
      <c r="P34" s="6">
        <f t="shared" si="13"/>
        <v>0</v>
      </c>
      <c r="Q34" s="6"/>
      <c r="R34" s="6">
        <f t="shared" si="14"/>
        <v>0</v>
      </c>
      <c r="S34" s="6"/>
      <c r="T34" s="6">
        <f t="shared" si="15"/>
        <v>0</v>
      </c>
      <c r="U34" s="6"/>
      <c r="V34" s="6">
        <f t="shared" si="16"/>
        <v>0</v>
      </c>
      <c r="W34" s="70"/>
      <c r="X34" s="6">
        <f t="shared" si="17"/>
        <v>0</v>
      </c>
      <c r="Y34" s="6"/>
      <c r="Z34" s="6">
        <f t="shared" si="18"/>
        <v>0</v>
      </c>
      <c r="AA34" s="6"/>
      <c r="AB34" s="6">
        <f t="shared" si="19"/>
        <v>0</v>
      </c>
      <c r="AC34" s="6"/>
      <c r="AD34" s="6">
        <f t="shared" si="20"/>
        <v>0</v>
      </c>
      <c r="AE34" s="6"/>
      <c r="AF34" s="6">
        <f t="shared" si="21"/>
        <v>0</v>
      </c>
      <c r="AG34" s="259"/>
      <c r="AH34" s="259">
        <f t="shared" si="22"/>
        <v>0</v>
      </c>
      <c r="AI34" s="259">
        <v>95</v>
      </c>
      <c r="AJ34" s="259">
        <f t="shared" si="1"/>
        <v>66500</v>
      </c>
      <c r="AK34" s="259"/>
      <c r="AL34" s="259">
        <f t="shared" si="23"/>
        <v>0</v>
      </c>
      <c r="AM34" s="259"/>
      <c r="AN34" s="259">
        <f t="shared" si="2"/>
        <v>0</v>
      </c>
      <c r="AO34" s="259"/>
      <c r="AP34" s="278">
        <f t="shared" si="3"/>
        <v>0</v>
      </c>
      <c r="AQ34" s="259"/>
      <c r="AR34" s="259">
        <f t="shared" si="4"/>
        <v>0</v>
      </c>
      <c r="AS34" s="259"/>
      <c r="AT34" s="259">
        <f t="shared" si="5"/>
        <v>0</v>
      </c>
      <c r="AU34" s="259"/>
      <c r="AV34" s="259">
        <f t="shared" si="6"/>
        <v>0</v>
      </c>
      <c r="AW34" s="259"/>
      <c r="AX34" s="259">
        <f t="shared" si="7"/>
        <v>0</v>
      </c>
      <c r="AY34" s="259"/>
      <c r="AZ34" s="259">
        <f t="shared" si="8"/>
        <v>0</v>
      </c>
      <c r="BA34" s="277">
        <f t="shared" si="24"/>
        <v>95</v>
      </c>
      <c r="BB34" s="277">
        <f t="shared" si="25"/>
        <v>66500</v>
      </c>
    </row>
    <row r="35" spans="1:54" ht="12.75">
      <c r="A35" s="128">
        <v>27</v>
      </c>
      <c r="B35" s="355" t="s">
        <v>24</v>
      </c>
      <c r="C35" s="359" t="s">
        <v>9</v>
      </c>
      <c r="D35" s="353">
        <f>1100*0+800</f>
        <v>800</v>
      </c>
      <c r="E35" s="63"/>
      <c r="F35" s="6">
        <f t="shared" si="0"/>
        <v>0</v>
      </c>
      <c r="G35" s="6"/>
      <c r="H35" s="6">
        <f t="shared" si="9"/>
        <v>0</v>
      </c>
      <c r="I35" s="6"/>
      <c r="J35" s="6">
        <f t="shared" si="10"/>
        <v>0</v>
      </c>
      <c r="K35" s="6"/>
      <c r="L35" s="6">
        <f t="shared" si="11"/>
        <v>0</v>
      </c>
      <c r="M35" s="6"/>
      <c r="N35" s="6">
        <f t="shared" si="12"/>
        <v>0</v>
      </c>
      <c r="O35" s="6"/>
      <c r="P35" s="6">
        <f t="shared" si="13"/>
        <v>0</v>
      </c>
      <c r="Q35" s="6"/>
      <c r="R35" s="6">
        <f t="shared" si="14"/>
        <v>0</v>
      </c>
      <c r="S35" s="6"/>
      <c r="T35" s="6">
        <f t="shared" si="15"/>
        <v>0</v>
      </c>
      <c r="U35" s="6"/>
      <c r="V35" s="6">
        <f t="shared" si="16"/>
        <v>0</v>
      </c>
      <c r="W35" s="70"/>
      <c r="X35" s="6">
        <f t="shared" si="17"/>
        <v>0</v>
      </c>
      <c r="Y35" s="6"/>
      <c r="Z35" s="6">
        <f t="shared" si="18"/>
        <v>0</v>
      </c>
      <c r="AA35" s="6"/>
      <c r="AB35" s="6">
        <f t="shared" si="19"/>
        <v>0</v>
      </c>
      <c r="AC35" s="6"/>
      <c r="AD35" s="6">
        <f t="shared" si="20"/>
        <v>0</v>
      </c>
      <c r="AE35" s="6"/>
      <c r="AF35" s="6">
        <f t="shared" si="21"/>
        <v>0</v>
      </c>
      <c r="AG35" s="259"/>
      <c r="AH35" s="259">
        <f t="shared" si="22"/>
        <v>0</v>
      </c>
      <c r="AI35" s="259"/>
      <c r="AJ35" s="259">
        <f t="shared" si="1"/>
        <v>0</v>
      </c>
      <c r="AK35" s="259"/>
      <c r="AL35" s="259">
        <f t="shared" si="23"/>
        <v>0</v>
      </c>
      <c r="AM35" s="259"/>
      <c r="AN35" s="259">
        <f t="shared" si="2"/>
        <v>0</v>
      </c>
      <c r="AO35" s="259"/>
      <c r="AP35" s="278">
        <f t="shared" si="3"/>
        <v>0</v>
      </c>
      <c r="AQ35" s="259"/>
      <c r="AR35" s="259">
        <f t="shared" si="4"/>
        <v>0</v>
      </c>
      <c r="AS35" s="259"/>
      <c r="AT35" s="259">
        <f t="shared" si="5"/>
        <v>0</v>
      </c>
      <c r="AU35" s="259"/>
      <c r="AV35" s="259">
        <f t="shared" si="6"/>
        <v>0</v>
      </c>
      <c r="AW35" s="259"/>
      <c r="AX35" s="259">
        <f t="shared" si="7"/>
        <v>0</v>
      </c>
      <c r="AY35" s="259"/>
      <c r="AZ35" s="259">
        <f t="shared" si="8"/>
        <v>0</v>
      </c>
      <c r="BA35" s="277">
        <f t="shared" si="24"/>
        <v>0</v>
      </c>
      <c r="BB35" s="277">
        <f t="shared" si="25"/>
        <v>0</v>
      </c>
    </row>
    <row r="36" spans="1:54" ht="12.75">
      <c r="A36" s="128">
        <v>28</v>
      </c>
      <c r="B36" s="355" t="s">
        <v>162</v>
      </c>
      <c r="C36" s="359"/>
      <c r="D36" s="353">
        <f>1250*0+900</f>
        <v>900</v>
      </c>
      <c r="E36" s="63"/>
      <c r="F36" s="6">
        <f t="shared" si="0"/>
        <v>0</v>
      </c>
      <c r="G36" s="6"/>
      <c r="H36" s="6">
        <f t="shared" si="9"/>
        <v>0</v>
      </c>
      <c r="I36" s="6"/>
      <c r="J36" s="6">
        <f t="shared" si="10"/>
        <v>0</v>
      </c>
      <c r="K36" s="6"/>
      <c r="L36" s="6">
        <f t="shared" si="11"/>
        <v>0</v>
      </c>
      <c r="M36" s="6"/>
      <c r="N36" s="6">
        <f t="shared" si="12"/>
        <v>0</v>
      </c>
      <c r="O36" s="6"/>
      <c r="P36" s="6">
        <f t="shared" si="13"/>
        <v>0</v>
      </c>
      <c r="Q36" s="6"/>
      <c r="R36" s="6">
        <f t="shared" si="14"/>
        <v>0</v>
      </c>
      <c r="S36" s="6"/>
      <c r="T36" s="6">
        <f t="shared" si="15"/>
        <v>0</v>
      </c>
      <c r="U36" s="6"/>
      <c r="V36" s="6">
        <f t="shared" si="16"/>
        <v>0</v>
      </c>
      <c r="W36" s="70"/>
      <c r="X36" s="6">
        <f t="shared" si="17"/>
        <v>0</v>
      </c>
      <c r="Y36" s="6"/>
      <c r="Z36" s="6">
        <f t="shared" si="18"/>
        <v>0</v>
      </c>
      <c r="AA36" s="6"/>
      <c r="AB36" s="6">
        <f t="shared" si="19"/>
        <v>0</v>
      </c>
      <c r="AC36" s="6"/>
      <c r="AD36" s="6">
        <f t="shared" si="20"/>
        <v>0</v>
      </c>
      <c r="AE36" s="6"/>
      <c r="AF36" s="6">
        <f t="shared" si="21"/>
        <v>0</v>
      </c>
      <c r="AG36" s="259"/>
      <c r="AH36" s="259">
        <f t="shared" si="22"/>
        <v>0</v>
      </c>
      <c r="AI36" s="259"/>
      <c r="AJ36" s="259">
        <f t="shared" si="1"/>
        <v>0</v>
      </c>
      <c r="AK36" s="259"/>
      <c r="AL36" s="259">
        <f t="shared" si="23"/>
        <v>0</v>
      </c>
      <c r="AM36" s="259"/>
      <c r="AN36" s="259">
        <f t="shared" si="2"/>
        <v>0</v>
      </c>
      <c r="AO36" s="259"/>
      <c r="AP36" s="278">
        <f t="shared" si="3"/>
        <v>0</v>
      </c>
      <c r="AQ36" s="259"/>
      <c r="AR36" s="259">
        <f t="shared" si="4"/>
        <v>0</v>
      </c>
      <c r="AS36" s="259"/>
      <c r="AT36" s="259">
        <f t="shared" si="5"/>
        <v>0</v>
      </c>
      <c r="AU36" s="259"/>
      <c r="AV36" s="259">
        <f t="shared" si="6"/>
        <v>0</v>
      </c>
      <c r="AW36" s="259"/>
      <c r="AX36" s="259">
        <f t="shared" si="7"/>
        <v>0</v>
      </c>
      <c r="AY36" s="259"/>
      <c r="AZ36" s="259">
        <f t="shared" si="8"/>
        <v>0</v>
      </c>
      <c r="BA36" s="277">
        <f t="shared" si="24"/>
        <v>0</v>
      </c>
      <c r="BB36" s="277">
        <f t="shared" si="25"/>
        <v>0</v>
      </c>
    </row>
    <row r="37" spans="1:54" ht="12.75">
      <c r="A37" s="128">
        <v>29</v>
      </c>
      <c r="B37" s="355" t="s">
        <v>25</v>
      </c>
      <c r="C37" s="359"/>
      <c r="D37" s="353"/>
      <c r="E37" s="63"/>
      <c r="F37" s="6">
        <f t="shared" si="0"/>
        <v>0</v>
      </c>
      <c r="G37" s="6"/>
      <c r="H37" s="6">
        <f t="shared" si="9"/>
        <v>0</v>
      </c>
      <c r="I37" s="6"/>
      <c r="J37" s="6">
        <f t="shared" si="10"/>
        <v>0</v>
      </c>
      <c r="K37" s="6"/>
      <c r="L37" s="6">
        <f t="shared" si="11"/>
        <v>0</v>
      </c>
      <c r="M37" s="6"/>
      <c r="N37" s="6">
        <f t="shared" si="12"/>
        <v>0</v>
      </c>
      <c r="O37" s="6"/>
      <c r="P37" s="6">
        <f t="shared" si="13"/>
        <v>0</v>
      </c>
      <c r="Q37" s="6"/>
      <c r="R37" s="6">
        <f t="shared" si="14"/>
        <v>0</v>
      </c>
      <c r="S37" s="6"/>
      <c r="T37" s="6">
        <f t="shared" si="15"/>
        <v>0</v>
      </c>
      <c r="U37" s="6"/>
      <c r="V37" s="6">
        <f t="shared" si="16"/>
        <v>0</v>
      </c>
      <c r="W37" s="70"/>
      <c r="X37" s="6">
        <f t="shared" si="17"/>
        <v>0</v>
      </c>
      <c r="Y37" s="6"/>
      <c r="Z37" s="6">
        <f t="shared" si="18"/>
        <v>0</v>
      </c>
      <c r="AA37" s="6"/>
      <c r="AB37" s="6">
        <f t="shared" si="19"/>
        <v>0</v>
      </c>
      <c r="AC37" s="6"/>
      <c r="AD37" s="6">
        <f t="shared" si="20"/>
        <v>0</v>
      </c>
      <c r="AE37" s="6"/>
      <c r="AF37" s="6">
        <f t="shared" si="21"/>
        <v>0</v>
      </c>
      <c r="AG37" s="259"/>
      <c r="AH37" s="259">
        <f t="shared" si="22"/>
        <v>0</v>
      </c>
      <c r="AI37" s="259"/>
      <c r="AJ37" s="259">
        <f t="shared" si="1"/>
        <v>0</v>
      </c>
      <c r="AK37" s="259"/>
      <c r="AL37" s="259">
        <f t="shared" si="23"/>
        <v>0</v>
      </c>
      <c r="AM37" s="259"/>
      <c r="AN37" s="259">
        <f t="shared" si="2"/>
        <v>0</v>
      </c>
      <c r="AO37" s="259"/>
      <c r="AP37" s="278">
        <f t="shared" si="3"/>
        <v>0</v>
      </c>
      <c r="AQ37" s="259"/>
      <c r="AR37" s="259">
        <f t="shared" si="4"/>
        <v>0</v>
      </c>
      <c r="AS37" s="259"/>
      <c r="AT37" s="259">
        <f t="shared" si="5"/>
        <v>0</v>
      </c>
      <c r="AU37" s="259"/>
      <c r="AV37" s="259">
        <f t="shared" si="6"/>
        <v>0</v>
      </c>
      <c r="AW37" s="259"/>
      <c r="AX37" s="259">
        <f t="shared" si="7"/>
        <v>0</v>
      </c>
      <c r="AY37" s="259"/>
      <c r="AZ37" s="259">
        <f t="shared" si="8"/>
        <v>0</v>
      </c>
      <c r="BA37" s="277">
        <f t="shared" si="24"/>
        <v>0</v>
      </c>
      <c r="BB37" s="277">
        <f t="shared" si="25"/>
        <v>0</v>
      </c>
    </row>
    <row r="38" spans="1:54" ht="12.75">
      <c r="A38" s="128">
        <v>30</v>
      </c>
      <c r="B38" s="355" t="s">
        <v>8</v>
      </c>
      <c r="C38" s="359" t="s">
        <v>26</v>
      </c>
      <c r="D38" s="353">
        <v>280</v>
      </c>
      <c r="E38" s="63"/>
      <c r="F38" s="6">
        <f t="shared" si="0"/>
        <v>0</v>
      </c>
      <c r="G38" s="6"/>
      <c r="H38" s="6">
        <f t="shared" si="9"/>
        <v>0</v>
      </c>
      <c r="I38" s="6"/>
      <c r="J38" s="6">
        <f t="shared" si="10"/>
        <v>0</v>
      </c>
      <c r="K38" s="6"/>
      <c r="L38" s="6">
        <f t="shared" si="11"/>
        <v>0</v>
      </c>
      <c r="M38" s="6"/>
      <c r="N38" s="6">
        <f t="shared" si="12"/>
        <v>0</v>
      </c>
      <c r="O38" s="6"/>
      <c r="P38" s="6">
        <f t="shared" si="13"/>
        <v>0</v>
      </c>
      <c r="Q38" s="6"/>
      <c r="R38" s="6">
        <f t="shared" si="14"/>
        <v>0</v>
      </c>
      <c r="S38" s="6"/>
      <c r="T38" s="6">
        <f t="shared" si="15"/>
        <v>0</v>
      </c>
      <c r="U38" s="6"/>
      <c r="V38" s="6">
        <f t="shared" si="16"/>
        <v>0</v>
      </c>
      <c r="W38" s="70"/>
      <c r="X38" s="6">
        <f t="shared" si="17"/>
        <v>0</v>
      </c>
      <c r="Y38" s="6"/>
      <c r="Z38" s="6">
        <f t="shared" si="18"/>
        <v>0</v>
      </c>
      <c r="AA38" s="6"/>
      <c r="AB38" s="6">
        <f t="shared" si="19"/>
        <v>0</v>
      </c>
      <c r="AC38" s="6"/>
      <c r="AD38" s="6">
        <f t="shared" si="20"/>
        <v>0</v>
      </c>
      <c r="AE38" s="6"/>
      <c r="AF38" s="6">
        <f t="shared" si="21"/>
        <v>0</v>
      </c>
      <c r="AG38" s="259"/>
      <c r="AH38" s="259">
        <f t="shared" si="22"/>
        <v>0</v>
      </c>
      <c r="AI38" s="259"/>
      <c r="AJ38" s="259">
        <f t="shared" si="1"/>
        <v>0</v>
      </c>
      <c r="AK38" s="259"/>
      <c r="AL38" s="259">
        <f t="shared" si="23"/>
        <v>0</v>
      </c>
      <c r="AM38" s="259"/>
      <c r="AN38" s="259">
        <f t="shared" si="2"/>
        <v>0</v>
      </c>
      <c r="AO38" s="259">
        <v>18</v>
      </c>
      <c r="AP38" s="278">
        <f t="shared" si="3"/>
        <v>5040</v>
      </c>
      <c r="AQ38" s="259"/>
      <c r="AR38" s="259">
        <f t="shared" si="4"/>
        <v>0</v>
      </c>
      <c r="AS38" s="259"/>
      <c r="AT38" s="259">
        <f t="shared" si="5"/>
        <v>0</v>
      </c>
      <c r="AU38" s="259"/>
      <c r="AV38" s="259">
        <f t="shared" si="6"/>
        <v>0</v>
      </c>
      <c r="AW38" s="259"/>
      <c r="AX38" s="259">
        <f t="shared" si="7"/>
        <v>0</v>
      </c>
      <c r="AY38" s="259"/>
      <c r="AZ38" s="259">
        <f t="shared" si="8"/>
        <v>0</v>
      </c>
      <c r="BA38" s="277">
        <f t="shared" si="24"/>
        <v>18</v>
      </c>
      <c r="BB38" s="277">
        <f t="shared" si="25"/>
        <v>5040</v>
      </c>
    </row>
    <row r="39" spans="1:54" ht="12.75">
      <c r="A39" s="128">
        <v>31</v>
      </c>
      <c r="B39" s="355" t="s">
        <v>10</v>
      </c>
      <c r="C39" s="359" t="s">
        <v>26</v>
      </c>
      <c r="D39" s="353">
        <v>300</v>
      </c>
      <c r="E39" s="63"/>
      <c r="F39" s="6">
        <f t="shared" si="0"/>
        <v>0</v>
      </c>
      <c r="G39" s="6"/>
      <c r="H39" s="6">
        <f t="shared" si="9"/>
        <v>0</v>
      </c>
      <c r="I39" s="6"/>
      <c r="J39" s="6">
        <f t="shared" si="10"/>
        <v>0</v>
      </c>
      <c r="K39" s="6"/>
      <c r="L39" s="6">
        <f t="shared" si="11"/>
        <v>0</v>
      </c>
      <c r="M39" s="6"/>
      <c r="N39" s="6">
        <f t="shared" si="12"/>
        <v>0</v>
      </c>
      <c r="O39" s="6"/>
      <c r="P39" s="6">
        <f t="shared" si="13"/>
        <v>0</v>
      </c>
      <c r="Q39" s="6"/>
      <c r="R39" s="6">
        <f t="shared" si="14"/>
        <v>0</v>
      </c>
      <c r="S39" s="6"/>
      <c r="T39" s="6">
        <f t="shared" si="15"/>
        <v>0</v>
      </c>
      <c r="U39" s="6"/>
      <c r="V39" s="6">
        <f t="shared" si="16"/>
        <v>0</v>
      </c>
      <c r="W39" s="70"/>
      <c r="X39" s="6">
        <f t="shared" si="17"/>
        <v>0</v>
      </c>
      <c r="Y39" s="6"/>
      <c r="Z39" s="6">
        <f t="shared" si="18"/>
        <v>0</v>
      </c>
      <c r="AA39" s="6"/>
      <c r="AB39" s="6">
        <f t="shared" si="19"/>
        <v>0</v>
      </c>
      <c r="AC39" s="6"/>
      <c r="AD39" s="6">
        <f t="shared" si="20"/>
        <v>0</v>
      </c>
      <c r="AE39" s="6"/>
      <c r="AF39" s="6">
        <f t="shared" si="21"/>
        <v>0</v>
      </c>
      <c r="AG39" s="259"/>
      <c r="AH39" s="259">
        <f t="shared" si="22"/>
        <v>0</v>
      </c>
      <c r="AI39" s="259"/>
      <c r="AJ39" s="259">
        <f t="shared" si="1"/>
        <v>0</v>
      </c>
      <c r="AK39" s="259"/>
      <c r="AL39" s="259">
        <f t="shared" si="23"/>
        <v>0</v>
      </c>
      <c r="AM39" s="259"/>
      <c r="AN39" s="259">
        <f t="shared" si="2"/>
        <v>0</v>
      </c>
      <c r="AO39" s="259"/>
      <c r="AP39" s="278">
        <f t="shared" si="3"/>
        <v>0</v>
      </c>
      <c r="AQ39" s="259"/>
      <c r="AR39" s="259">
        <f t="shared" si="4"/>
        <v>0</v>
      </c>
      <c r="AS39" s="259"/>
      <c r="AT39" s="259">
        <f t="shared" si="5"/>
        <v>0</v>
      </c>
      <c r="AU39" s="259"/>
      <c r="AV39" s="259">
        <f t="shared" si="6"/>
        <v>0</v>
      </c>
      <c r="AW39" s="259"/>
      <c r="AX39" s="259">
        <f t="shared" si="7"/>
        <v>0</v>
      </c>
      <c r="AY39" s="259"/>
      <c r="AZ39" s="259">
        <f t="shared" si="8"/>
        <v>0</v>
      </c>
      <c r="BA39" s="277">
        <f t="shared" si="24"/>
        <v>0</v>
      </c>
      <c r="BB39" s="277">
        <f t="shared" si="25"/>
        <v>0</v>
      </c>
    </row>
    <row r="40" spans="1:54" ht="12.75">
      <c r="A40" s="128">
        <v>32</v>
      </c>
      <c r="B40" s="355" t="s">
        <v>11</v>
      </c>
      <c r="C40" s="359" t="s">
        <v>26</v>
      </c>
      <c r="D40" s="353">
        <v>400</v>
      </c>
      <c r="E40" s="63"/>
      <c r="F40" s="6">
        <f t="shared" si="0"/>
        <v>0</v>
      </c>
      <c r="G40" s="6"/>
      <c r="H40" s="6">
        <f t="shared" si="9"/>
        <v>0</v>
      </c>
      <c r="I40" s="6"/>
      <c r="J40" s="6">
        <f t="shared" si="10"/>
        <v>0</v>
      </c>
      <c r="K40" s="6"/>
      <c r="L40" s="6">
        <f t="shared" si="11"/>
        <v>0</v>
      </c>
      <c r="M40" s="6"/>
      <c r="N40" s="6">
        <f t="shared" si="12"/>
        <v>0</v>
      </c>
      <c r="O40" s="6"/>
      <c r="P40" s="6">
        <f t="shared" si="13"/>
        <v>0</v>
      </c>
      <c r="Q40" s="6"/>
      <c r="R40" s="6">
        <f t="shared" si="14"/>
        <v>0</v>
      </c>
      <c r="S40" s="6"/>
      <c r="T40" s="6">
        <f t="shared" si="15"/>
        <v>0</v>
      </c>
      <c r="U40" s="6"/>
      <c r="V40" s="6">
        <f t="shared" si="16"/>
        <v>0</v>
      </c>
      <c r="W40" s="70"/>
      <c r="X40" s="6">
        <f t="shared" si="17"/>
        <v>0</v>
      </c>
      <c r="Y40" s="6"/>
      <c r="Z40" s="6">
        <f t="shared" si="18"/>
        <v>0</v>
      </c>
      <c r="AA40" s="6"/>
      <c r="AB40" s="6">
        <f t="shared" si="19"/>
        <v>0</v>
      </c>
      <c r="AC40" s="6"/>
      <c r="AD40" s="6">
        <f t="shared" si="20"/>
        <v>0</v>
      </c>
      <c r="AE40" s="6"/>
      <c r="AF40" s="6">
        <f t="shared" si="21"/>
        <v>0</v>
      </c>
      <c r="AG40" s="259"/>
      <c r="AH40" s="259">
        <f t="shared" si="22"/>
        <v>0</v>
      </c>
      <c r="AI40" s="259">
        <v>18</v>
      </c>
      <c r="AJ40" s="259">
        <f t="shared" si="1"/>
        <v>7200</v>
      </c>
      <c r="AK40" s="259"/>
      <c r="AL40" s="259">
        <f t="shared" si="23"/>
        <v>0</v>
      </c>
      <c r="AM40" s="259"/>
      <c r="AN40" s="259">
        <f t="shared" si="2"/>
        <v>0</v>
      </c>
      <c r="AO40" s="259"/>
      <c r="AP40" s="278">
        <f t="shared" si="3"/>
        <v>0</v>
      </c>
      <c r="AQ40" s="259"/>
      <c r="AR40" s="259">
        <f t="shared" si="4"/>
        <v>0</v>
      </c>
      <c r="AS40" s="259"/>
      <c r="AT40" s="259">
        <f t="shared" si="5"/>
        <v>0</v>
      </c>
      <c r="AU40" s="259"/>
      <c r="AV40" s="259">
        <f t="shared" si="6"/>
        <v>0</v>
      </c>
      <c r="AW40" s="259"/>
      <c r="AX40" s="259">
        <f t="shared" si="7"/>
        <v>0</v>
      </c>
      <c r="AY40" s="259"/>
      <c r="AZ40" s="259">
        <f t="shared" si="8"/>
        <v>0</v>
      </c>
      <c r="BA40" s="277">
        <f t="shared" si="24"/>
        <v>18</v>
      </c>
      <c r="BB40" s="277">
        <f t="shared" si="25"/>
        <v>7200</v>
      </c>
    </row>
    <row r="41" spans="1:54" ht="12.75">
      <c r="A41" s="128">
        <v>33</v>
      </c>
      <c r="B41" s="355" t="s">
        <v>12</v>
      </c>
      <c r="C41" s="359" t="s">
        <v>26</v>
      </c>
      <c r="D41" s="353">
        <v>450</v>
      </c>
      <c r="E41" s="63"/>
      <c r="F41" s="6">
        <f t="shared" si="0"/>
        <v>0</v>
      </c>
      <c r="G41" s="6"/>
      <c r="H41" s="6">
        <f t="shared" si="9"/>
        <v>0</v>
      </c>
      <c r="I41" s="6"/>
      <c r="J41" s="6">
        <f t="shared" si="10"/>
        <v>0</v>
      </c>
      <c r="K41" s="6"/>
      <c r="L41" s="6">
        <f t="shared" si="11"/>
        <v>0</v>
      </c>
      <c r="M41" s="6"/>
      <c r="N41" s="6">
        <f t="shared" si="12"/>
        <v>0</v>
      </c>
      <c r="O41" s="6"/>
      <c r="P41" s="6">
        <f t="shared" si="13"/>
        <v>0</v>
      </c>
      <c r="Q41" s="6"/>
      <c r="R41" s="6">
        <f t="shared" si="14"/>
        <v>0</v>
      </c>
      <c r="S41" s="6"/>
      <c r="T41" s="6">
        <f t="shared" si="15"/>
        <v>0</v>
      </c>
      <c r="U41" s="6"/>
      <c r="V41" s="6">
        <f t="shared" si="16"/>
        <v>0</v>
      </c>
      <c r="W41" s="70"/>
      <c r="X41" s="6">
        <f t="shared" si="17"/>
        <v>0</v>
      </c>
      <c r="Y41" s="6"/>
      <c r="Z41" s="6">
        <f t="shared" si="18"/>
        <v>0</v>
      </c>
      <c r="AA41" s="6"/>
      <c r="AB41" s="6">
        <f t="shared" si="19"/>
        <v>0</v>
      </c>
      <c r="AC41" s="6"/>
      <c r="AD41" s="6">
        <f t="shared" si="20"/>
        <v>0</v>
      </c>
      <c r="AE41" s="6"/>
      <c r="AF41" s="6">
        <f t="shared" si="21"/>
        <v>0</v>
      </c>
      <c r="AG41" s="259"/>
      <c r="AH41" s="259">
        <f t="shared" si="22"/>
        <v>0</v>
      </c>
      <c r="AI41" s="259"/>
      <c r="AJ41" s="259">
        <f t="shared" si="1"/>
        <v>0</v>
      </c>
      <c r="AK41" s="259"/>
      <c r="AL41" s="259">
        <f t="shared" si="23"/>
        <v>0</v>
      </c>
      <c r="AM41" s="259"/>
      <c r="AN41" s="259">
        <f t="shared" si="2"/>
        <v>0</v>
      </c>
      <c r="AO41" s="259"/>
      <c r="AP41" s="278">
        <f t="shared" si="3"/>
        <v>0</v>
      </c>
      <c r="AQ41" s="259"/>
      <c r="AR41" s="259">
        <f t="shared" si="4"/>
        <v>0</v>
      </c>
      <c r="AS41" s="259"/>
      <c r="AT41" s="259">
        <f t="shared" si="5"/>
        <v>0</v>
      </c>
      <c r="AU41" s="259"/>
      <c r="AV41" s="259">
        <f t="shared" si="6"/>
        <v>0</v>
      </c>
      <c r="AW41" s="259"/>
      <c r="AX41" s="259">
        <f t="shared" si="7"/>
        <v>0</v>
      </c>
      <c r="AY41" s="259"/>
      <c r="AZ41" s="259">
        <f t="shared" si="8"/>
        <v>0</v>
      </c>
      <c r="BA41" s="277">
        <f t="shared" si="24"/>
        <v>0</v>
      </c>
      <c r="BB41" s="277">
        <f t="shared" si="25"/>
        <v>0</v>
      </c>
    </row>
    <row r="42" spans="1:54" ht="12.75">
      <c r="A42" s="128">
        <v>34</v>
      </c>
      <c r="B42" s="355" t="s">
        <v>13</v>
      </c>
      <c r="C42" s="359" t="s">
        <v>26</v>
      </c>
      <c r="D42" s="353">
        <v>500</v>
      </c>
      <c r="E42" s="63"/>
      <c r="F42" s="6">
        <f t="shared" si="0"/>
        <v>0</v>
      </c>
      <c r="G42" s="6"/>
      <c r="H42" s="6">
        <f t="shared" si="9"/>
        <v>0</v>
      </c>
      <c r="I42" s="6"/>
      <c r="J42" s="6">
        <f t="shared" si="10"/>
        <v>0</v>
      </c>
      <c r="K42" s="6"/>
      <c r="L42" s="6">
        <f t="shared" si="11"/>
        <v>0</v>
      </c>
      <c r="M42" s="6"/>
      <c r="N42" s="6">
        <f t="shared" si="12"/>
        <v>0</v>
      </c>
      <c r="O42" s="6"/>
      <c r="P42" s="6">
        <f t="shared" si="13"/>
        <v>0</v>
      </c>
      <c r="Q42" s="6"/>
      <c r="R42" s="6">
        <f t="shared" si="14"/>
        <v>0</v>
      </c>
      <c r="S42" s="6"/>
      <c r="T42" s="6">
        <f t="shared" si="15"/>
        <v>0</v>
      </c>
      <c r="U42" s="6"/>
      <c r="V42" s="6">
        <f t="shared" si="16"/>
        <v>0</v>
      </c>
      <c r="W42" s="70"/>
      <c r="X42" s="6">
        <f t="shared" si="17"/>
        <v>0</v>
      </c>
      <c r="Y42" s="6"/>
      <c r="Z42" s="6">
        <f t="shared" si="18"/>
        <v>0</v>
      </c>
      <c r="AA42" s="6"/>
      <c r="AB42" s="6">
        <f t="shared" si="19"/>
        <v>0</v>
      </c>
      <c r="AC42" s="6"/>
      <c r="AD42" s="6">
        <f t="shared" si="20"/>
        <v>0</v>
      </c>
      <c r="AE42" s="6"/>
      <c r="AF42" s="6">
        <f t="shared" si="21"/>
        <v>0</v>
      </c>
      <c r="AG42" s="259"/>
      <c r="AH42" s="259">
        <f t="shared" si="22"/>
        <v>0</v>
      </c>
      <c r="AI42" s="259"/>
      <c r="AJ42" s="259">
        <f aca="true" t="shared" si="26" ref="AJ42:AJ73">AI42*D42</f>
        <v>0</v>
      </c>
      <c r="AK42" s="259"/>
      <c r="AL42" s="259">
        <f t="shared" si="23"/>
        <v>0</v>
      </c>
      <c r="AM42" s="259"/>
      <c r="AN42" s="259">
        <f aca="true" t="shared" si="27" ref="AN42:AN73">AM42*D42</f>
        <v>0</v>
      </c>
      <c r="AO42" s="259"/>
      <c r="AP42" s="278">
        <f aca="true" t="shared" si="28" ref="AP42:AP73">AO42*D42</f>
        <v>0</v>
      </c>
      <c r="AQ42" s="259"/>
      <c r="AR42" s="259">
        <f aca="true" t="shared" si="29" ref="AR42:AR73">AQ42*D42</f>
        <v>0</v>
      </c>
      <c r="AS42" s="259"/>
      <c r="AT42" s="259">
        <f aca="true" t="shared" si="30" ref="AT42:AT73">AS42*D42</f>
        <v>0</v>
      </c>
      <c r="AU42" s="259"/>
      <c r="AV42" s="259">
        <f aca="true" t="shared" si="31" ref="AV42:AV73">AU42*D42</f>
        <v>0</v>
      </c>
      <c r="AW42" s="259"/>
      <c r="AX42" s="259">
        <f aca="true" t="shared" si="32" ref="AX42:AX73">AW42*D42</f>
        <v>0</v>
      </c>
      <c r="AY42" s="259"/>
      <c r="AZ42" s="259">
        <f aca="true" t="shared" si="33" ref="AZ42:AZ73">AY42*D42</f>
        <v>0</v>
      </c>
      <c r="BA42" s="277">
        <f t="shared" si="24"/>
        <v>0</v>
      </c>
      <c r="BB42" s="277">
        <f t="shared" si="25"/>
        <v>0</v>
      </c>
    </row>
    <row r="43" spans="1:54" ht="12.75">
      <c r="A43" s="128">
        <v>35</v>
      </c>
      <c r="B43" s="356" t="s">
        <v>163</v>
      </c>
      <c r="C43" s="359" t="s">
        <v>26</v>
      </c>
      <c r="D43" s="353">
        <v>900</v>
      </c>
      <c r="E43" s="63"/>
      <c r="F43" s="6">
        <f t="shared" si="0"/>
        <v>0</v>
      </c>
      <c r="G43" s="6"/>
      <c r="H43" s="6">
        <f t="shared" si="9"/>
        <v>0</v>
      </c>
      <c r="I43" s="6"/>
      <c r="J43" s="6">
        <f t="shared" si="10"/>
        <v>0</v>
      </c>
      <c r="K43" s="6"/>
      <c r="L43" s="6">
        <f t="shared" si="11"/>
        <v>0</v>
      </c>
      <c r="M43" s="6"/>
      <c r="N43" s="6">
        <f t="shared" si="12"/>
        <v>0</v>
      </c>
      <c r="O43" s="6"/>
      <c r="P43" s="6">
        <f t="shared" si="13"/>
        <v>0</v>
      </c>
      <c r="Q43" s="6"/>
      <c r="R43" s="6">
        <f t="shared" si="14"/>
        <v>0</v>
      </c>
      <c r="S43" s="6"/>
      <c r="T43" s="6">
        <f t="shared" si="15"/>
        <v>0</v>
      </c>
      <c r="U43" s="6"/>
      <c r="V43" s="6">
        <f t="shared" si="16"/>
        <v>0</v>
      </c>
      <c r="W43" s="70"/>
      <c r="X43" s="6">
        <f t="shared" si="17"/>
        <v>0</v>
      </c>
      <c r="Y43" s="6"/>
      <c r="Z43" s="6">
        <f t="shared" si="18"/>
        <v>0</v>
      </c>
      <c r="AA43" s="6"/>
      <c r="AB43" s="6">
        <f t="shared" si="19"/>
        <v>0</v>
      </c>
      <c r="AC43" s="6"/>
      <c r="AD43" s="6">
        <f t="shared" si="20"/>
        <v>0</v>
      </c>
      <c r="AE43" s="6"/>
      <c r="AF43" s="6">
        <f t="shared" si="21"/>
        <v>0</v>
      </c>
      <c r="AG43" s="259"/>
      <c r="AH43" s="259">
        <f t="shared" si="22"/>
        <v>0</v>
      </c>
      <c r="AI43" s="259"/>
      <c r="AJ43" s="259">
        <f t="shared" si="26"/>
        <v>0</v>
      </c>
      <c r="AK43" s="259"/>
      <c r="AL43" s="259">
        <f t="shared" si="23"/>
        <v>0</v>
      </c>
      <c r="AM43" s="259"/>
      <c r="AN43" s="259">
        <f t="shared" si="27"/>
        <v>0</v>
      </c>
      <c r="AO43" s="259"/>
      <c r="AP43" s="278">
        <f t="shared" si="28"/>
        <v>0</v>
      </c>
      <c r="AQ43" s="259"/>
      <c r="AR43" s="259">
        <f t="shared" si="29"/>
        <v>0</v>
      </c>
      <c r="AS43" s="259"/>
      <c r="AT43" s="259">
        <f t="shared" si="30"/>
        <v>0</v>
      </c>
      <c r="AU43" s="259"/>
      <c r="AV43" s="259">
        <f t="shared" si="31"/>
        <v>0</v>
      </c>
      <c r="AW43" s="259"/>
      <c r="AX43" s="259">
        <f t="shared" si="32"/>
        <v>0</v>
      </c>
      <c r="AY43" s="259"/>
      <c r="AZ43" s="259">
        <f t="shared" si="33"/>
        <v>0</v>
      </c>
      <c r="BA43" s="277">
        <f t="shared" si="24"/>
        <v>0</v>
      </c>
      <c r="BB43" s="277">
        <f t="shared" si="25"/>
        <v>0</v>
      </c>
    </row>
    <row r="44" spans="1:54" ht="12.75">
      <c r="A44" s="128">
        <v>36</v>
      </c>
      <c r="B44" s="355" t="s">
        <v>19</v>
      </c>
      <c r="C44" s="359"/>
      <c r="D44" s="353"/>
      <c r="E44" s="63"/>
      <c r="F44" s="6">
        <f t="shared" si="0"/>
        <v>0</v>
      </c>
      <c r="G44" s="6"/>
      <c r="H44" s="6">
        <f t="shared" si="9"/>
        <v>0</v>
      </c>
      <c r="I44" s="6"/>
      <c r="J44" s="6">
        <f t="shared" si="10"/>
        <v>0</v>
      </c>
      <c r="K44" s="6"/>
      <c r="L44" s="6">
        <f t="shared" si="11"/>
        <v>0</v>
      </c>
      <c r="M44" s="6"/>
      <c r="N44" s="6">
        <f t="shared" si="12"/>
        <v>0</v>
      </c>
      <c r="O44" s="6"/>
      <c r="P44" s="6">
        <f t="shared" si="13"/>
        <v>0</v>
      </c>
      <c r="Q44" s="6"/>
      <c r="R44" s="6">
        <f t="shared" si="14"/>
        <v>0</v>
      </c>
      <c r="S44" s="6"/>
      <c r="T44" s="6">
        <f t="shared" si="15"/>
        <v>0</v>
      </c>
      <c r="U44" s="6"/>
      <c r="V44" s="6">
        <f t="shared" si="16"/>
        <v>0</v>
      </c>
      <c r="W44" s="70"/>
      <c r="X44" s="6">
        <f t="shared" si="17"/>
        <v>0</v>
      </c>
      <c r="Y44" s="6"/>
      <c r="Z44" s="6">
        <f t="shared" si="18"/>
        <v>0</v>
      </c>
      <c r="AA44" s="6"/>
      <c r="AB44" s="6">
        <f t="shared" si="19"/>
        <v>0</v>
      </c>
      <c r="AC44" s="6"/>
      <c r="AD44" s="6">
        <f t="shared" si="20"/>
        <v>0</v>
      </c>
      <c r="AE44" s="6"/>
      <c r="AF44" s="6">
        <f t="shared" si="21"/>
        <v>0</v>
      </c>
      <c r="AG44" s="259"/>
      <c r="AH44" s="259">
        <f t="shared" si="22"/>
        <v>0</v>
      </c>
      <c r="AI44" s="259"/>
      <c r="AJ44" s="259">
        <f t="shared" si="26"/>
        <v>0</v>
      </c>
      <c r="AK44" s="259"/>
      <c r="AL44" s="259">
        <f t="shared" si="23"/>
        <v>0</v>
      </c>
      <c r="AM44" s="259"/>
      <c r="AN44" s="259">
        <f t="shared" si="27"/>
        <v>0</v>
      </c>
      <c r="AO44" s="259"/>
      <c r="AP44" s="278">
        <f t="shared" si="28"/>
        <v>0</v>
      </c>
      <c r="AQ44" s="259"/>
      <c r="AR44" s="259">
        <f t="shared" si="29"/>
        <v>0</v>
      </c>
      <c r="AS44" s="259"/>
      <c r="AT44" s="259">
        <f t="shared" si="30"/>
        <v>0</v>
      </c>
      <c r="AU44" s="259"/>
      <c r="AV44" s="259">
        <f t="shared" si="31"/>
        <v>0</v>
      </c>
      <c r="AW44" s="259"/>
      <c r="AX44" s="259">
        <f t="shared" si="32"/>
        <v>0</v>
      </c>
      <c r="AY44" s="259"/>
      <c r="AZ44" s="259">
        <f t="shared" si="33"/>
        <v>0</v>
      </c>
      <c r="BA44" s="277">
        <f t="shared" si="24"/>
        <v>0</v>
      </c>
      <c r="BB44" s="277">
        <f t="shared" si="25"/>
        <v>0</v>
      </c>
    </row>
    <row r="45" spans="1:54" ht="12.75">
      <c r="A45" s="128">
        <v>37</v>
      </c>
      <c r="B45" s="355" t="s">
        <v>18</v>
      </c>
      <c r="C45" s="359" t="s">
        <v>26</v>
      </c>
      <c r="D45" s="353">
        <v>3100</v>
      </c>
      <c r="E45" s="63"/>
      <c r="F45" s="6">
        <f t="shared" si="0"/>
        <v>0</v>
      </c>
      <c r="G45" s="6"/>
      <c r="H45" s="6">
        <f t="shared" si="9"/>
        <v>0</v>
      </c>
      <c r="I45" s="6"/>
      <c r="J45" s="6">
        <f t="shared" si="10"/>
        <v>0</v>
      </c>
      <c r="K45" s="6"/>
      <c r="L45" s="6">
        <f t="shared" si="11"/>
        <v>0</v>
      </c>
      <c r="M45" s="6"/>
      <c r="N45" s="6">
        <f t="shared" si="12"/>
        <v>0</v>
      </c>
      <c r="O45" s="6"/>
      <c r="P45" s="6">
        <f t="shared" si="13"/>
        <v>0</v>
      </c>
      <c r="Q45" s="6"/>
      <c r="R45" s="6">
        <f t="shared" si="14"/>
        <v>0</v>
      </c>
      <c r="S45" s="6"/>
      <c r="T45" s="6">
        <f t="shared" si="15"/>
        <v>0</v>
      </c>
      <c r="U45" s="6"/>
      <c r="V45" s="6">
        <f t="shared" si="16"/>
        <v>0</v>
      </c>
      <c r="W45" s="70"/>
      <c r="X45" s="6">
        <f t="shared" si="17"/>
        <v>0</v>
      </c>
      <c r="Y45" s="6"/>
      <c r="Z45" s="6">
        <f t="shared" si="18"/>
        <v>0</v>
      </c>
      <c r="AA45" s="6"/>
      <c r="AB45" s="6">
        <f t="shared" si="19"/>
        <v>0</v>
      </c>
      <c r="AC45" s="6"/>
      <c r="AD45" s="6">
        <f t="shared" si="20"/>
        <v>0</v>
      </c>
      <c r="AE45" s="6"/>
      <c r="AF45" s="6">
        <f t="shared" si="21"/>
        <v>0</v>
      </c>
      <c r="AG45" s="259"/>
      <c r="AH45" s="259">
        <f t="shared" si="22"/>
        <v>0</v>
      </c>
      <c r="AI45" s="259">
        <v>1</v>
      </c>
      <c r="AJ45" s="259">
        <f t="shared" si="26"/>
        <v>3100</v>
      </c>
      <c r="AK45" s="259"/>
      <c r="AL45" s="259">
        <f t="shared" si="23"/>
        <v>0</v>
      </c>
      <c r="AM45" s="259"/>
      <c r="AN45" s="259">
        <f t="shared" si="27"/>
        <v>0</v>
      </c>
      <c r="AO45" s="259"/>
      <c r="AP45" s="278">
        <f t="shared" si="28"/>
        <v>0</v>
      </c>
      <c r="AQ45" s="259"/>
      <c r="AR45" s="259">
        <f t="shared" si="29"/>
        <v>0</v>
      </c>
      <c r="AS45" s="259"/>
      <c r="AT45" s="259">
        <f t="shared" si="30"/>
        <v>0</v>
      </c>
      <c r="AU45" s="259"/>
      <c r="AV45" s="259">
        <f t="shared" si="31"/>
        <v>0</v>
      </c>
      <c r="AW45" s="259"/>
      <c r="AX45" s="259">
        <f t="shared" si="32"/>
        <v>0</v>
      </c>
      <c r="AY45" s="259"/>
      <c r="AZ45" s="259">
        <f t="shared" si="33"/>
        <v>0</v>
      </c>
      <c r="BA45" s="277">
        <f t="shared" si="24"/>
        <v>1</v>
      </c>
      <c r="BB45" s="277">
        <f t="shared" si="25"/>
        <v>3100</v>
      </c>
    </row>
    <row r="46" spans="1:54" ht="12.75">
      <c r="A46" s="128">
        <v>38</v>
      </c>
      <c r="B46" s="355" t="s">
        <v>20</v>
      </c>
      <c r="C46" s="359" t="s">
        <v>26</v>
      </c>
      <c r="D46" s="353">
        <v>4900</v>
      </c>
      <c r="E46" s="63"/>
      <c r="F46" s="6">
        <f t="shared" si="0"/>
        <v>0</v>
      </c>
      <c r="G46" s="6"/>
      <c r="H46" s="6">
        <f t="shared" si="9"/>
        <v>0</v>
      </c>
      <c r="I46" s="6"/>
      <c r="J46" s="6">
        <f t="shared" si="10"/>
        <v>0</v>
      </c>
      <c r="K46" s="6"/>
      <c r="L46" s="6">
        <f t="shared" si="11"/>
        <v>0</v>
      </c>
      <c r="M46" s="6"/>
      <c r="N46" s="6">
        <f t="shared" si="12"/>
        <v>0</v>
      </c>
      <c r="O46" s="6"/>
      <c r="P46" s="6">
        <f t="shared" si="13"/>
        <v>0</v>
      </c>
      <c r="Q46" s="6"/>
      <c r="R46" s="6">
        <f t="shared" si="14"/>
        <v>0</v>
      </c>
      <c r="S46" s="6"/>
      <c r="T46" s="6">
        <f t="shared" si="15"/>
        <v>0</v>
      </c>
      <c r="U46" s="6"/>
      <c r="V46" s="6">
        <f t="shared" si="16"/>
        <v>0</v>
      </c>
      <c r="W46" s="70"/>
      <c r="X46" s="6">
        <f t="shared" si="17"/>
        <v>0</v>
      </c>
      <c r="Y46" s="6"/>
      <c r="Z46" s="6">
        <f t="shared" si="18"/>
        <v>0</v>
      </c>
      <c r="AA46" s="6"/>
      <c r="AB46" s="6">
        <f t="shared" si="19"/>
        <v>0</v>
      </c>
      <c r="AC46" s="6"/>
      <c r="AD46" s="6">
        <f t="shared" si="20"/>
        <v>0</v>
      </c>
      <c r="AE46" s="6"/>
      <c r="AF46" s="6">
        <f t="shared" si="21"/>
        <v>0</v>
      </c>
      <c r="AG46" s="259"/>
      <c r="AH46" s="259">
        <f t="shared" si="22"/>
        <v>0</v>
      </c>
      <c r="AI46" s="259"/>
      <c r="AJ46" s="259">
        <f t="shared" si="26"/>
        <v>0</v>
      </c>
      <c r="AK46" s="259"/>
      <c r="AL46" s="259">
        <f t="shared" si="23"/>
        <v>0</v>
      </c>
      <c r="AM46" s="259"/>
      <c r="AN46" s="259">
        <f t="shared" si="27"/>
        <v>0</v>
      </c>
      <c r="AO46" s="259"/>
      <c r="AP46" s="278">
        <f t="shared" si="28"/>
        <v>0</v>
      </c>
      <c r="AQ46" s="259"/>
      <c r="AR46" s="259">
        <f t="shared" si="29"/>
        <v>0</v>
      </c>
      <c r="AS46" s="259"/>
      <c r="AT46" s="259">
        <f t="shared" si="30"/>
        <v>0</v>
      </c>
      <c r="AU46" s="259"/>
      <c r="AV46" s="259">
        <f t="shared" si="31"/>
        <v>0</v>
      </c>
      <c r="AW46" s="259"/>
      <c r="AX46" s="259">
        <f t="shared" si="32"/>
        <v>0</v>
      </c>
      <c r="AY46" s="259"/>
      <c r="AZ46" s="259">
        <f t="shared" si="33"/>
        <v>0</v>
      </c>
      <c r="BA46" s="277">
        <f t="shared" si="24"/>
        <v>0</v>
      </c>
      <c r="BB46" s="277">
        <f t="shared" si="25"/>
        <v>0</v>
      </c>
    </row>
    <row r="47" spans="1:54" ht="14.25">
      <c r="A47" s="128">
        <v>39</v>
      </c>
      <c r="B47" s="85" t="s">
        <v>79</v>
      </c>
      <c r="C47" s="360"/>
      <c r="D47" s="353"/>
      <c r="E47" s="63"/>
      <c r="F47" s="6">
        <f t="shared" si="0"/>
        <v>0</v>
      </c>
      <c r="G47" s="6"/>
      <c r="H47" s="6">
        <f t="shared" si="9"/>
        <v>0</v>
      </c>
      <c r="I47" s="6"/>
      <c r="J47" s="6">
        <f t="shared" si="10"/>
        <v>0</v>
      </c>
      <c r="K47" s="6"/>
      <c r="L47" s="6">
        <f t="shared" si="11"/>
        <v>0</v>
      </c>
      <c r="M47" s="6"/>
      <c r="N47" s="6">
        <f t="shared" si="12"/>
        <v>0</v>
      </c>
      <c r="O47" s="6"/>
      <c r="P47" s="6">
        <f t="shared" si="13"/>
        <v>0</v>
      </c>
      <c r="Q47" s="6"/>
      <c r="R47" s="6">
        <f t="shared" si="14"/>
        <v>0</v>
      </c>
      <c r="S47" s="6"/>
      <c r="T47" s="6">
        <f t="shared" si="15"/>
        <v>0</v>
      </c>
      <c r="U47" s="6"/>
      <c r="V47" s="6">
        <f t="shared" si="16"/>
        <v>0</v>
      </c>
      <c r="W47" s="70"/>
      <c r="X47" s="6">
        <f t="shared" si="17"/>
        <v>0</v>
      </c>
      <c r="Y47" s="6"/>
      <c r="Z47" s="6">
        <f t="shared" si="18"/>
        <v>0</v>
      </c>
      <c r="AA47" s="6"/>
      <c r="AB47" s="6">
        <f t="shared" si="19"/>
        <v>0</v>
      </c>
      <c r="AC47" s="6"/>
      <c r="AD47" s="6">
        <f t="shared" si="20"/>
        <v>0</v>
      </c>
      <c r="AE47" s="6"/>
      <c r="AF47" s="6">
        <f t="shared" si="21"/>
        <v>0</v>
      </c>
      <c r="AG47" s="259"/>
      <c r="AH47" s="259">
        <f t="shared" si="22"/>
        <v>0</v>
      </c>
      <c r="AI47" s="259"/>
      <c r="AJ47" s="259">
        <f t="shared" si="26"/>
        <v>0</v>
      </c>
      <c r="AK47" s="259"/>
      <c r="AL47" s="259">
        <f t="shared" si="23"/>
        <v>0</v>
      </c>
      <c r="AM47" s="259"/>
      <c r="AN47" s="259">
        <f t="shared" si="27"/>
        <v>0</v>
      </c>
      <c r="AO47" s="259"/>
      <c r="AP47" s="278">
        <f t="shared" si="28"/>
        <v>0</v>
      </c>
      <c r="AQ47" s="259"/>
      <c r="AR47" s="259">
        <f t="shared" si="29"/>
        <v>0</v>
      </c>
      <c r="AS47" s="259"/>
      <c r="AT47" s="259">
        <f t="shared" si="30"/>
        <v>0</v>
      </c>
      <c r="AU47" s="259"/>
      <c r="AV47" s="259">
        <f t="shared" si="31"/>
        <v>0</v>
      </c>
      <c r="AW47" s="259"/>
      <c r="AX47" s="259">
        <f t="shared" si="32"/>
        <v>0</v>
      </c>
      <c r="AY47" s="259"/>
      <c r="AZ47" s="259">
        <f t="shared" si="33"/>
        <v>0</v>
      </c>
      <c r="BA47" s="277">
        <f t="shared" si="24"/>
        <v>0</v>
      </c>
      <c r="BB47" s="277">
        <f t="shared" si="25"/>
        <v>0</v>
      </c>
    </row>
    <row r="48" spans="1:54" ht="14.25">
      <c r="A48" s="128">
        <v>40</v>
      </c>
      <c r="B48" s="357" t="s">
        <v>8</v>
      </c>
      <c r="C48" s="360" t="s">
        <v>9</v>
      </c>
      <c r="D48" s="353">
        <v>400</v>
      </c>
      <c r="E48" s="277"/>
      <c r="F48" s="259">
        <f t="shared" si="0"/>
        <v>0</v>
      </c>
      <c r="G48" s="259"/>
      <c r="H48" s="259">
        <f t="shared" si="9"/>
        <v>0</v>
      </c>
      <c r="I48" s="259"/>
      <c r="J48" s="259">
        <f t="shared" si="10"/>
        <v>0</v>
      </c>
      <c r="K48" s="259"/>
      <c r="L48" s="259">
        <f t="shared" si="11"/>
        <v>0</v>
      </c>
      <c r="M48" s="259"/>
      <c r="N48" s="259">
        <f t="shared" si="12"/>
        <v>0</v>
      </c>
      <c r="O48" s="259">
        <v>40</v>
      </c>
      <c r="P48" s="259">
        <f t="shared" si="13"/>
        <v>16000</v>
      </c>
      <c r="Q48" s="259"/>
      <c r="R48" s="259">
        <f t="shared" si="14"/>
        <v>0</v>
      </c>
      <c r="S48" s="259"/>
      <c r="T48" s="259">
        <f t="shared" si="15"/>
        <v>0</v>
      </c>
      <c r="U48" s="259"/>
      <c r="V48" s="259">
        <f t="shared" si="16"/>
        <v>0</v>
      </c>
      <c r="W48" s="289"/>
      <c r="X48" s="259">
        <f t="shared" si="17"/>
        <v>0</v>
      </c>
      <c r="Y48" s="259"/>
      <c r="Z48" s="259">
        <f t="shared" si="18"/>
        <v>0</v>
      </c>
      <c r="AA48" s="259"/>
      <c r="AB48" s="259">
        <f t="shared" si="19"/>
        <v>0</v>
      </c>
      <c r="AC48" s="259"/>
      <c r="AD48" s="259">
        <f t="shared" si="20"/>
        <v>0</v>
      </c>
      <c r="AE48" s="259"/>
      <c r="AF48" s="259">
        <f t="shared" si="21"/>
        <v>0</v>
      </c>
      <c r="AG48" s="259"/>
      <c r="AH48" s="259">
        <f t="shared" si="22"/>
        <v>0</v>
      </c>
      <c r="AI48" s="259"/>
      <c r="AJ48" s="259">
        <f t="shared" si="26"/>
        <v>0</v>
      </c>
      <c r="AK48" s="259"/>
      <c r="AL48" s="259">
        <f t="shared" si="23"/>
        <v>0</v>
      </c>
      <c r="AM48" s="259"/>
      <c r="AN48" s="259">
        <f t="shared" si="27"/>
        <v>0</v>
      </c>
      <c r="AO48" s="259"/>
      <c r="AP48" s="278">
        <f t="shared" si="28"/>
        <v>0</v>
      </c>
      <c r="AQ48" s="259"/>
      <c r="AR48" s="259">
        <f t="shared" si="29"/>
        <v>0</v>
      </c>
      <c r="AS48" s="259"/>
      <c r="AT48" s="259">
        <f t="shared" si="30"/>
        <v>0</v>
      </c>
      <c r="AU48" s="259"/>
      <c r="AV48" s="259">
        <f t="shared" si="31"/>
        <v>0</v>
      </c>
      <c r="AW48" s="259"/>
      <c r="AX48" s="259">
        <f t="shared" si="32"/>
        <v>0</v>
      </c>
      <c r="AY48" s="259"/>
      <c r="AZ48" s="259">
        <f t="shared" si="33"/>
        <v>0</v>
      </c>
      <c r="BA48" s="277">
        <f t="shared" si="24"/>
        <v>40</v>
      </c>
      <c r="BB48" s="277">
        <f t="shared" si="25"/>
        <v>16000</v>
      </c>
    </row>
    <row r="49" spans="1:54" ht="12.75">
      <c r="A49" s="128">
        <v>41</v>
      </c>
      <c r="B49" s="354" t="s">
        <v>10</v>
      </c>
      <c r="C49" s="360" t="s">
        <v>9</v>
      </c>
      <c r="D49" s="353">
        <v>450</v>
      </c>
      <c r="E49" s="277"/>
      <c r="F49" s="259">
        <f t="shared" si="0"/>
        <v>0</v>
      </c>
      <c r="G49" s="259"/>
      <c r="H49" s="259">
        <f t="shared" si="9"/>
        <v>0</v>
      </c>
      <c r="I49" s="259"/>
      <c r="J49" s="259">
        <f t="shared" si="10"/>
        <v>0</v>
      </c>
      <c r="K49" s="259"/>
      <c r="L49" s="259">
        <f t="shared" si="11"/>
        <v>0</v>
      </c>
      <c r="M49" s="259"/>
      <c r="N49" s="259">
        <f t="shared" si="12"/>
        <v>0</v>
      </c>
      <c r="O49" s="259">
        <v>100</v>
      </c>
      <c r="P49" s="259">
        <f t="shared" si="13"/>
        <v>45000</v>
      </c>
      <c r="Q49" s="259"/>
      <c r="R49" s="259">
        <f t="shared" si="14"/>
        <v>0</v>
      </c>
      <c r="S49" s="259"/>
      <c r="T49" s="259">
        <f t="shared" si="15"/>
        <v>0</v>
      </c>
      <c r="U49" s="259"/>
      <c r="V49" s="259">
        <f t="shared" si="16"/>
        <v>0</v>
      </c>
      <c r="W49" s="289"/>
      <c r="X49" s="259">
        <f t="shared" si="17"/>
        <v>0</v>
      </c>
      <c r="Y49" s="259"/>
      <c r="Z49" s="259">
        <f t="shared" si="18"/>
        <v>0</v>
      </c>
      <c r="AA49" s="259"/>
      <c r="AB49" s="259">
        <f t="shared" si="19"/>
        <v>0</v>
      </c>
      <c r="AC49" s="259"/>
      <c r="AD49" s="259">
        <f t="shared" si="20"/>
        <v>0</v>
      </c>
      <c r="AE49" s="259"/>
      <c r="AF49" s="259">
        <f t="shared" si="21"/>
        <v>0</v>
      </c>
      <c r="AG49" s="259"/>
      <c r="AH49" s="259">
        <f t="shared" si="22"/>
        <v>0</v>
      </c>
      <c r="AI49" s="259"/>
      <c r="AJ49" s="259">
        <f t="shared" si="26"/>
        <v>0</v>
      </c>
      <c r="AK49" s="259"/>
      <c r="AL49" s="259">
        <f t="shared" si="23"/>
        <v>0</v>
      </c>
      <c r="AM49" s="259"/>
      <c r="AN49" s="259">
        <f t="shared" si="27"/>
        <v>0</v>
      </c>
      <c r="AO49" s="259"/>
      <c r="AP49" s="278">
        <f t="shared" si="28"/>
        <v>0</v>
      </c>
      <c r="AQ49" s="259"/>
      <c r="AR49" s="259">
        <f t="shared" si="29"/>
        <v>0</v>
      </c>
      <c r="AS49" s="259"/>
      <c r="AT49" s="259">
        <f t="shared" si="30"/>
        <v>0</v>
      </c>
      <c r="AU49" s="259"/>
      <c r="AV49" s="259">
        <f t="shared" si="31"/>
        <v>0</v>
      </c>
      <c r="AW49" s="259"/>
      <c r="AX49" s="259">
        <f t="shared" si="32"/>
        <v>0</v>
      </c>
      <c r="AY49" s="259"/>
      <c r="AZ49" s="259">
        <f t="shared" si="33"/>
        <v>0</v>
      </c>
      <c r="BA49" s="277">
        <f t="shared" si="24"/>
        <v>100</v>
      </c>
      <c r="BB49" s="277">
        <f t="shared" si="25"/>
        <v>45000</v>
      </c>
    </row>
    <row r="50" spans="1:54" ht="12.75">
      <c r="A50" s="128">
        <v>42</v>
      </c>
      <c r="B50" s="354" t="s">
        <v>11</v>
      </c>
      <c r="C50" s="360" t="s">
        <v>9</v>
      </c>
      <c r="D50" s="353">
        <v>500</v>
      </c>
      <c r="E50" s="277"/>
      <c r="F50" s="259">
        <f t="shared" si="0"/>
        <v>0</v>
      </c>
      <c r="G50" s="259"/>
      <c r="H50" s="259">
        <f t="shared" si="9"/>
        <v>0</v>
      </c>
      <c r="I50" s="259"/>
      <c r="J50" s="259">
        <f t="shared" si="10"/>
        <v>0</v>
      </c>
      <c r="K50" s="259"/>
      <c r="L50" s="259">
        <f t="shared" si="11"/>
        <v>0</v>
      </c>
      <c r="M50" s="259"/>
      <c r="N50" s="259">
        <f t="shared" si="12"/>
        <v>0</v>
      </c>
      <c r="O50" s="259"/>
      <c r="P50" s="259">
        <f t="shared" si="13"/>
        <v>0</v>
      </c>
      <c r="Q50" s="259"/>
      <c r="R50" s="259">
        <f t="shared" si="14"/>
        <v>0</v>
      </c>
      <c r="S50" s="259"/>
      <c r="T50" s="259">
        <f t="shared" si="15"/>
        <v>0</v>
      </c>
      <c r="U50" s="259"/>
      <c r="V50" s="259">
        <f t="shared" si="16"/>
        <v>0</v>
      </c>
      <c r="W50" s="289"/>
      <c r="X50" s="259">
        <f t="shared" si="17"/>
        <v>0</v>
      </c>
      <c r="Y50" s="259"/>
      <c r="Z50" s="259">
        <f t="shared" si="18"/>
        <v>0</v>
      </c>
      <c r="AA50" s="259"/>
      <c r="AB50" s="259">
        <f t="shared" si="19"/>
        <v>0</v>
      </c>
      <c r="AC50" s="259"/>
      <c r="AD50" s="259">
        <f t="shared" si="20"/>
        <v>0</v>
      </c>
      <c r="AE50" s="259"/>
      <c r="AF50" s="259">
        <f t="shared" si="21"/>
        <v>0</v>
      </c>
      <c r="AG50" s="259"/>
      <c r="AH50" s="259">
        <f t="shared" si="22"/>
        <v>0</v>
      </c>
      <c r="AI50" s="259"/>
      <c r="AJ50" s="259">
        <f t="shared" si="26"/>
        <v>0</v>
      </c>
      <c r="AK50" s="259"/>
      <c r="AL50" s="259">
        <f t="shared" si="23"/>
        <v>0</v>
      </c>
      <c r="AM50" s="259"/>
      <c r="AN50" s="259">
        <f t="shared" si="27"/>
        <v>0</v>
      </c>
      <c r="AO50" s="259"/>
      <c r="AP50" s="278">
        <f t="shared" si="28"/>
        <v>0</v>
      </c>
      <c r="AQ50" s="259"/>
      <c r="AR50" s="259">
        <f t="shared" si="29"/>
        <v>0</v>
      </c>
      <c r="AS50" s="259"/>
      <c r="AT50" s="259">
        <f t="shared" si="30"/>
        <v>0</v>
      </c>
      <c r="AU50" s="259"/>
      <c r="AV50" s="259">
        <f t="shared" si="31"/>
        <v>0</v>
      </c>
      <c r="AW50" s="259"/>
      <c r="AX50" s="259">
        <f t="shared" si="32"/>
        <v>0</v>
      </c>
      <c r="AY50" s="259"/>
      <c r="AZ50" s="259">
        <f t="shared" si="33"/>
        <v>0</v>
      </c>
      <c r="BA50" s="277">
        <f t="shared" si="24"/>
        <v>0</v>
      </c>
      <c r="BB50" s="277">
        <f t="shared" si="25"/>
        <v>0</v>
      </c>
    </row>
    <row r="51" spans="1:54" ht="12.75">
      <c r="A51" s="128">
        <v>43</v>
      </c>
      <c r="B51" s="354" t="s">
        <v>12</v>
      </c>
      <c r="C51" s="360" t="s">
        <v>9</v>
      </c>
      <c r="D51" s="353">
        <v>550</v>
      </c>
      <c r="E51" s="277"/>
      <c r="F51" s="259">
        <f t="shared" si="0"/>
        <v>0</v>
      </c>
      <c r="G51" s="259"/>
      <c r="H51" s="259">
        <f t="shared" si="9"/>
        <v>0</v>
      </c>
      <c r="I51" s="259"/>
      <c r="J51" s="259">
        <f t="shared" si="10"/>
        <v>0</v>
      </c>
      <c r="K51" s="259"/>
      <c r="L51" s="259">
        <f t="shared" si="11"/>
        <v>0</v>
      </c>
      <c r="M51" s="259"/>
      <c r="N51" s="259">
        <f t="shared" si="12"/>
        <v>0</v>
      </c>
      <c r="O51" s="259"/>
      <c r="P51" s="259">
        <f t="shared" si="13"/>
        <v>0</v>
      </c>
      <c r="Q51" s="259"/>
      <c r="R51" s="259">
        <f t="shared" si="14"/>
        <v>0</v>
      </c>
      <c r="S51" s="259"/>
      <c r="T51" s="259">
        <f t="shared" si="15"/>
        <v>0</v>
      </c>
      <c r="U51" s="259"/>
      <c r="V51" s="259">
        <f t="shared" si="16"/>
        <v>0</v>
      </c>
      <c r="W51" s="289"/>
      <c r="X51" s="259">
        <f t="shared" si="17"/>
        <v>0</v>
      </c>
      <c r="Y51" s="259"/>
      <c r="Z51" s="259">
        <f t="shared" si="18"/>
        <v>0</v>
      </c>
      <c r="AA51" s="259"/>
      <c r="AB51" s="259">
        <f t="shared" si="19"/>
        <v>0</v>
      </c>
      <c r="AC51" s="259"/>
      <c r="AD51" s="259">
        <f t="shared" si="20"/>
        <v>0</v>
      </c>
      <c r="AE51" s="259"/>
      <c r="AF51" s="259">
        <f t="shared" si="21"/>
        <v>0</v>
      </c>
      <c r="AG51" s="259"/>
      <c r="AH51" s="259">
        <f t="shared" si="22"/>
        <v>0</v>
      </c>
      <c r="AI51" s="259"/>
      <c r="AJ51" s="259">
        <f t="shared" si="26"/>
        <v>0</v>
      </c>
      <c r="AK51" s="259"/>
      <c r="AL51" s="259">
        <f t="shared" si="23"/>
        <v>0</v>
      </c>
      <c r="AM51" s="259"/>
      <c r="AN51" s="259">
        <f t="shared" si="27"/>
        <v>0</v>
      </c>
      <c r="AO51" s="259"/>
      <c r="AP51" s="278">
        <f t="shared" si="28"/>
        <v>0</v>
      </c>
      <c r="AQ51" s="259"/>
      <c r="AR51" s="259">
        <f t="shared" si="29"/>
        <v>0</v>
      </c>
      <c r="AS51" s="259"/>
      <c r="AT51" s="259">
        <f t="shared" si="30"/>
        <v>0</v>
      </c>
      <c r="AU51" s="259"/>
      <c r="AV51" s="259">
        <f t="shared" si="31"/>
        <v>0</v>
      </c>
      <c r="AW51" s="259"/>
      <c r="AX51" s="259">
        <f t="shared" si="32"/>
        <v>0</v>
      </c>
      <c r="AY51" s="259"/>
      <c r="AZ51" s="259">
        <f t="shared" si="33"/>
        <v>0</v>
      </c>
      <c r="BA51" s="277">
        <f t="shared" si="24"/>
        <v>0</v>
      </c>
      <c r="BB51" s="277">
        <f t="shared" si="25"/>
        <v>0</v>
      </c>
    </row>
    <row r="52" spans="1:54" ht="12.75">
      <c r="A52" s="128">
        <v>44</v>
      </c>
      <c r="B52" s="354" t="s">
        <v>27</v>
      </c>
      <c r="C52" s="360" t="s">
        <v>9</v>
      </c>
      <c r="D52" s="353">
        <v>600</v>
      </c>
      <c r="E52" s="277"/>
      <c r="F52" s="259">
        <f t="shared" si="0"/>
        <v>0</v>
      </c>
      <c r="G52" s="259"/>
      <c r="H52" s="259">
        <f t="shared" si="9"/>
        <v>0</v>
      </c>
      <c r="I52" s="259"/>
      <c r="J52" s="259">
        <f t="shared" si="10"/>
        <v>0</v>
      </c>
      <c r="K52" s="259"/>
      <c r="L52" s="259">
        <f t="shared" si="11"/>
        <v>0</v>
      </c>
      <c r="M52" s="259"/>
      <c r="N52" s="259">
        <f t="shared" si="12"/>
        <v>0</v>
      </c>
      <c r="O52" s="259"/>
      <c r="P52" s="259">
        <f t="shared" si="13"/>
        <v>0</v>
      </c>
      <c r="Q52" s="259"/>
      <c r="R52" s="259">
        <f t="shared" si="14"/>
        <v>0</v>
      </c>
      <c r="S52" s="259"/>
      <c r="T52" s="259">
        <f t="shared" si="15"/>
        <v>0</v>
      </c>
      <c r="U52" s="259"/>
      <c r="V52" s="259">
        <f t="shared" si="16"/>
        <v>0</v>
      </c>
      <c r="W52" s="289"/>
      <c r="X52" s="259">
        <f t="shared" si="17"/>
        <v>0</v>
      </c>
      <c r="Y52" s="259"/>
      <c r="Z52" s="259">
        <f t="shared" si="18"/>
        <v>0</v>
      </c>
      <c r="AA52" s="259"/>
      <c r="AB52" s="259">
        <f t="shared" si="19"/>
        <v>0</v>
      </c>
      <c r="AC52" s="259"/>
      <c r="AD52" s="259">
        <f t="shared" si="20"/>
        <v>0</v>
      </c>
      <c r="AE52" s="259"/>
      <c r="AF52" s="259">
        <f t="shared" si="21"/>
        <v>0</v>
      </c>
      <c r="AG52" s="259"/>
      <c r="AH52" s="259">
        <f t="shared" si="22"/>
        <v>0</v>
      </c>
      <c r="AI52" s="259"/>
      <c r="AJ52" s="259">
        <f t="shared" si="26"/>
        <v>0</v>
      </c>
      <c r="AK52" s="259"/>
      <c r="AL52" s="259">
        <f t="shared" si="23"/>
        <v>0</v>
      </c>
      <c r="AM52" s="259"/>
      <c r="AN52" s="259">
        <f t="shared" si="27"/>
        <v>0</v>
      </c>
      <c r="AO52" s="259"/>
      <c r="AP52" s="278">
        <f t="shared" si="28"/>
        <v>0</v>
      </c>
      <c r="AQ52" s="259"/>
      <c r="AR52" s="259">
        <f t="shared" si="29"/>
        <v>0</v>
      </c>
      <c r="AS52" s="259"/>
      <c r="AT52" s="259">
        <f t="shared" si="30"/>
        <v>0</v>
      </c>
      <c r="AU52" s="259"/>
      <c r="AV52" s="259">
        <f t="shared" si="31"/>
        <v>0</v>
      </c>
      <c r="AW52" s="259"/>
      <c r="AX52" s="259">
        <f t="shared" si="32"/>
        <v>0</v>
      </c>
      <c r="AY52" s="259"/>
      <c r="AZ52" s="259">
        <f t="shared" si="33"/>
        <v>0</v>
      </c>
      <c r="BA52" s="277">
        <f t="shared" si="24"/>
        <v>0</v>
      </c>
      <c r="BB52" s="277">
        <f t="shared" si="25"/>
        <v>0</v>
      </c>
    </row>
    <row r="53" spans="1:54" ht="12.75">
      <c r="A53" s="128">
        <v>45</v>
      </c>
      <c r="B53" s="354" t="s">
        <v>14</v>
      </c>
      <c r="C53" s="360" t="s">
        <v>9</v>
      </c>
      <c r="D53" s="353">
        <f>800*0+700</f>
        <v>700</v>
      </c>
      <c r="E53" s="277"/>
      <c r="F53" s="259">
        <f t="shared" si="0"/>
        <v>0</v>
      </c>
      <c r="G53" s="259"/>
      <c r="H53" s="259">
        <f t="shared" si="9"/>
        <v>0</v>
      </c>
      <c r="I53" s="259"/>
      <c r="J53" s="259">
        <f t="shared" si="10"/>
        <v>0</v>
      </c>
      <c r="K53" s="259"/>
      <c r="L53" s="259">
        <f t="shared" si="11"/>
        <v>0</v>
      </c>
      <c r="M53" s="259"/>
      <c r="N53" s="259">
        <f t="shared" si="12"/>
        <v>0</v>
      </c>
      <c r="O53" s="259"/>
      <c r="P53" s="259">
        <f t="shared" si="13"/>
        <v>0</v>
      </c>
      <c r="Q53" s="259"/>
      <c r="R53" s="259">
        <f t="shared" si="14"/>
        <v>0</v>
      </c>
      <c r="S53" s="259"/>
      <c r="T53" s="259">
        <f t="shared" si="15"/>
        <v>0</v>
      </c>
      <c r="U53" s="259"/>
      <c r="V53" s="259">
        <f t="shared" si="16"/>
        <v>0</v>
      </c>
      <c r="W53" s="289"/>
      <c r="X53" s="259">
        <f t="shared" si="17"/>
        <v>0</v>
      </c>
      <c r="Y53" s="259"/>
      <c r="Z53" s="259">
        <f t="shared" si="18"/>
        <v>0</v>
      </c>
      <c r="AA53" s="259"/>
      <c r="AB53" s="259">
        <f t="shared" si="19"/>
        <v>0</v>
      </c>
      <c r="AC53" s="259"/>
      <c r="AD53" s="259">
        <f t="shared" si="20"/>
        <v>0</v>
      </c>
      <c r="AE53" s="259"/>
      <c r="AF53" s="259">
        <f t="shared" si="21"/>
        <v>0</v>
      </c>
      <c r="AG53" s="259"/>
      <c r="AH53" s="259">
        <f t="shared" si="22"/>
        <v>0</v>
      </c>
      <c r="AI53" s="259"/>
      <c r="AJ53" s="259">
        <f t="shared" si="26"/>
        <v>0</v>
      </c>
      <c r="AK53" s="259"/>
      <c r="AL53" s="259">
        <f t="shared" si="23"/>
        <v>0</v>
      </c>
      <c r="AM53" s="259"/>
      <c r="AN53" s="259">
        <f t="shared" si="27"/>
        <v>0</v>
      </c>
      <c r="AO53" s="259"/>
      <c r="AP53" s="278">
        <f t="shared" si="28"/>
        <v>0</v>
      </c>
      <c r="AQ53" s="259"/>
      <c r="AR53" s="259">
        <f t="shared" si="29"/>
        <v>0</v>
      </c>
      <c r="AS53" s="259"/>
      <c r="AT53" s="259">
        <f t="shared" si="30"/>
        <v>0</v>
      </c>
      <c r="AU53" s="259"/>
      <c r="AV53" s="259">
        <f t="shared" si="31"/>
        <v>0</v>
      </c>
      <c r="AW53" s="259"/>
      <c r="AX53" s="259">
        <f t="shared" si="32"/>
        <v>0</v>
      </c>
      <c r="AY53" s="259"/>
      <c r="AZ53" s="259">
        <f t="shared" si="33"/>
        <v>0</v>
      </c>
      <c r="BA53" s="277">
        <f t="shared" si="24"/>
        <v>0</v>
      </c>
      <c r="BB53" s="277">
        <f t="shared" si="25"/>
        <v>0</v>
      </c>
    </row>
    <row r="54" spans="1:54" ht="12.75">
      <c r="A54" s="128">
        <v>46</v>
      </c>
      <c r="B54" s="354" t="s">
        <v>15</v>
      </c>
      <c r="C54" s="360" t="s">
        <v>9</v>
      </c>
      <c r="D54" s="353">
        <f>1100*0+800</f>
        <v>800</v>
      </c>
      <c r="E54" s="277"/>
      <c r="F54" s="259">
        <f t="shared" si="0"/>
        <v>0</v>
      </c>
      <c r="G54" s="259"/>
      <c r="H54" s="259">
        <f t="shared" si="9"/>
        <v>0</v>
      </c>
      <c r="I54" s="259"/>
      <c r="J54" s="259">
        <f t="shared" si="10"/>
        <v>0</v>
      </c>
      <c r="K54" s="259"/>
      <c r="L54" s="259">
        <f t="shared" si="11"/>
        <v>0</v>
      </c>
      <c r="M54" s="259"/>
      <c r="N54" s="259">
        <f t="shared" si="12"/>
        <v>0</v>
      </c>
      <c r="O54" s="259"/>
      <c r="P54" s="259">
        <f t="shared" si="13"/>
        <v>0</v>
      </c>
      <c r="Q54" s="259"/>
      <c r="R54" s="259">
        <f t="shared" si="14"/>
        <v>0</v>
      </c>
      <c r="S54" s="259"/>
      <c r="T54" s="259">
        <f t="shared" si="15"/>
        <v>0</v>
      </c>
      <c r="U54" s="259"/>
      <c r="V54" s="259">
        <f t="shared" si="16"/>
        <v>0</v>
      </c>
      <c r="W54" s="289"/>
      <c r="X54" s="259">
        <f t="shared" si="17"/>
        <v>0</v>
      </c>
      <c r="Y54" s="259"/>
      <c r="Z54" s="259">
        <f t="shared" si="18"/>
        <v>0</v>
      </c>
      <c r="AA54" s="259"/>
      <c r="AB54" s="259">
        <f t="shared" si="19"/>
        <v>0</v>
      </c>
      <c r="AC54" s="259"/>
      <c r="AD54" s="259">
        <f t="shared" si="20"/>
        <v>0</v>
      </c>
      <c r="AE54" s="259"/>
      <c r="AF54" s="259">
        <f t="shared" si="21"/>
        <v>0</v>
      </c>
      <c r="AG54" s="259"/>
      <c r="AH54" s="259">
        <f t="shared" si="22"/>
        <v>0</v>
      </c>
      <c r="AI54" s="259"/>
      <c r="AJ54" s="259">
        <f t="shared" si="26"/>
        <v>0</v>
      </c>
      <c r="AK54" s="259"/>
      <c r="AL54" s="259">
        <f t="shared" si="23"/>
        <v>0</v>
      </c>
      <c r="AM54" s="259"/>
      <c r="AN54" s="259">
        <f t="shared" si="27"/>
        <v>0</v>
      </c>
      <c r="AO54" s="259"/>
      <c r="AP54" s="278">
        <f t="shared" si="28"/>
        <v>0</v>
      </c>
      <c r="AQ54" s="259"/>
      <c r="AR54" s="259">
        <f t="shared" si="29"/>
        <v>0</v>
      </c>
      <c r="AS54" s="259"/>
      <c r="AT54" s="259">
        <f t="shared" si="30"/>
        <v>0</v>
      </c>
      <c r="AU54" s="259"/>
      <c r="AV54" s="259">
        <f t="shared" si="31"/>
        <v>0</v>
      </c>
      <c r="AW54" s="259"/>
      <c r="AX54" s="259">
        <f t="shared" si="32"/>
        <v>0</v>
      </c>
      <c r="AY54" s="259"/>
      <c r="AZ54" s="259">
        <f t="shared" si="33"/>
        <v>0</v>
      </c>
      <c r="BA54" s="277">
        <f t="shared" si="24"/>
        <v>0</v>
      </c>
      <c r="BB54" s="277">
        <f t="shared" si="25"/>
        <v>0</v>
      </c>
    </row>
    <row r="55" spans="1:54" ht="12.75">
      <c r="A55" s="128">
        <v>47</v>
      </c>
      <c r="B55" s="354" t="s">
        <v>90</v>
      </c>
      <c r="C55" s="360" t="s">
        <v>9</v>
      </c>
      <c r="D55" s="353">
        <f>1250*0+900</f>
        <v>900</v>
      </c>
      <c r="E55" s="277"/>
      <c r="F55" s="259">
        <f t="shared" si="0"/>
        <v>0</v>
      </c>
      <c r="G55" s="259"/>
      <c r="H55" s="259">
        <f t="shared" si="9"/>
        <v>0</v>
      </c>
      <c r="I55" s="259"/>
      <c r="J55" s="259">
        <f t="shared" si="10"/>
        <v>0</v>
      </c>
      <c r="K55" s="259"/>
      <c r="L55" s="259">
        <f t="shared" si="11"/>
        <v>0</v>
      </c>
      <c r="M55" s="259"/>
      <c r="N55" s="259">
        <f t="shared" si="12"/>
        <v>0</v>
      </c>
      <c r="O55" s="259"/>
      <c r="P55" s="259">
        <f t="shared" si="13"/>
        <v>0</v>
      </c>
      <c r="Q55" s="259"/>
      <c r="R55" s="259">
        <f t="shared" si="14"/>
        <v>0</v>
      </c>
      <c r="S55" s="259"/>
      <c r="T55" s="259">
        <f t="shared" si="15"/>
        <v>0</v>
      </c>
      <c r="U55" s="259"/>
      <c r="V55" s="259">
        <f t="shared" si="16"/>
        <v>0</v>
      </c>
      <c r="W55" s="289"/>
      <c r="X55" s="259">
        <f t="shared" si="17"/>
        <v>0</v>
      </c>
      <c r="Y55" s="259"/>
      <c r="Z55" s="259">
        <f t="shared" si="18"/>
        <v>0</v>
      </c>
      <c r="AA55" s="259"/>
      <c r="AB55" s="259">
        <f t="shared" si="19"/>
        <v>0</v>
      </c>
      <c r="AC55" s="259"/>
      <c r="AD55" s="259">
        <f t="shared" si="20"/>
        <v>0</v>
      </c>
      <c r="AE55" s="259"/>
      <c r="AF55" s="259">
        <f t="shared" si="21"/>
        <v>0</v>
      </c>
      <c r="AG55" s="259"/>
      <c r="AH55" s="259">
        <f t="shared" si="22"/>
        <v>0</v>
      </c>
      <c r="AI55" s="259"/>
      <c r="AJ55" s="259">
        <f t="shared" si="26"/>
        <v>0</v>
      </c>
      <c r="AK55" s="259"/>
      <c r="AL55" s="259">
        <f t="shared" si="23"/>
        <v>0</v>
      </c>
      <c r="AM55" s="259"/>
      <c r="AN55" s="259">
        <f t="shared" si="27"/>
        <v>0</v>
      </c>
      <c r="AO55" s="259"/>
      <c r="AP55" s="278">
        <f t="shared" si="28"/>
        <v>0</v>
      </c>
      <c r="AQ55" s="259"/>
      <c r="AR55" s="259">
        <f t="shared" si="29"/>
        <v>0</v>
      </c>
      <c r="AS55" s="259"/>
      <c r="AT55" s="259">
        <f t="shared" si="30"/>
        <v>0</v>
      </c>
      <c r="AU55" s="259"/>
      <c r="AV55" s="259">
        <f t="shared" si="31"/>
        <v>0</v>
      </c>
      <c r="AW55" s="259"/>
      <c r="AX55" s="259">
        <f t="shared" si="32"/>
        <v>0</v>
      </c>
      <c r="AY55" s="259"/>
      <c r="AZ55" s="259">
        <f t="shared" si="33"/>
        <v>0</v>
      </c>
      <c r="BA55" s="277">
        <f t="shared" si="24"/>
        <v>0</v>
      </c>
      <c r="BB55" s="277">
        <f t="shared" si="25"/>
        <v>0</v>
      </c>
    </row>
    <row r="56" spans="1:54" ht="12.75">
      <c r="A56" s="128">
        <v>48</v>
      </c>
      <c r="B56" s="354" t="s">
        <v>25</v>
      </c>
      <c r="C56" s="360"/>
      <c r="D56" s="353"/>
      <c r="E56" s="277"/>
      <c r="F56" s="259">
        <f t="shared" si="0"/>
        <v>0</v>
      </c>
      <c r="G56" s="259"/>
      <c r="H56" s="259">
        <f t="shared" si="9"/>
        <v>0</v>
      </c>
      <c r="I56" s="299"/>
      <c r="J56" s="259">
        <f t="shared" si="10"/>
        <v>0</v>
      </c>
      <c r="K56" s="259"/>
      <c r="L56" s="259">
        <f t="shared" si="11"/>
        <v>0</v>
      </c>
      <c r="M56" s="259"/>
      <c r="N56" s="259">
        <f t="shared" si="12"/>
        <v>0</v>
      </c>
      <c r="O56" s="259"/>
      <c r="P56" s="259">
        <f t="shared" si="13"/>
        <v>0</v>
      </c>
      <c r="Q56" s="259"/>
      <c r="R56" s="259">
        <f t="shared" si="14"/>
        <v>0</v>
      </c>
      <c r="S56" s="259"/>
      <c r="T56" s="259">
        <f t="shared" si="15"/>
        <v>0</v>
      </c>
      <c r="U56" s="259"/>
      <c r="V56" s="259">
        <f t="shared" si="16"/>
        <v>0</v>
      </c>
      <c r="W56" s="289"/>
      <c r="X56" s="259">
        <f t="shared" si="17"/>
        <v>0</v>
      </c>
      <c r="Y56" s="259"/>
      <c r="Z56" s="259">
        <f t="shared" si="18"/>
        <v>0</v>
      </c>
      <c r="AA56" s="259"/>
      <c r="AB56" s="259">
        <f t="shared" si="19"/>
        <v>0</v>
      </c>
      <c r="AC56" s="259"/>
      <c r="AD56" s="259">
        <f t="shared" si="20"/>
        <v>0</v>
      </c>
      <c r="AE56" s="259"/>
      <c r="AF56" s="259">
        <f t="shared" si="21"/>
        <v>0</v>
      </c>
      <c r="AG56" s="259"/>
      <c r="AH56" s="259">
        <f t="shared" si="22"/>
        <v>0</v>
      </c>
      <c r="AI56" s="259"/>
      <c r="AJ56" s="259">
        <f t="shared" si="26"/>
        <v>0</v>
      </c>
      <c r="AK56" s="259"/>
      <c r="AL56" s="259">
        <f t="shared" si="23"/>
        <v>0</v>
      </c>
      <c r="AM56" s="259"/>
      <c r="AN56" s="259">
        <f t="shared" si="27"/>
        <v>0</v>
      </c>
      <c r="AO56" s="259"/>
      <c r="AP56" s="278">
        <f t="shared" si="28"/>
        <v>0</v>
      </c>
      <c r="AQ56" s="259"/>
      <c r="AR56" s="259">
        <f t="shared" si="29"/>
        <v>0</v>
      </c>
      <c r="AS56" s="259"/>
      <c r="AT56" s="259">
        <f t="shared" si="30"/>
        <v>0</v>
      </c>
      <c r="AU56" s="259"/>
      <c r="AV56" s="259">
        <f t="shared" si="31"/>
        <v>0</v>
      </c>
      <c r="AW56" s="259"/>
      <c r="AX56" s="259">
        <f t="shared" si="32"/>
        <v>0</v>
      </c>
      <c r="AY56" s="259"/>
      <c r="AZ56" s="259">
        <f t="shared" si="33"/>
        <v>0</v>
      </c>
      <c r="BA56" s="277">
        <f t="shared" si="24"/>
        <v>0</v>
      </c>
      <c r="BB56" s="277">
        <f t="shared" si="25"/>
        <v>0</v>
      </c>
    </row>
    <row r="57" spans="1:54" ht="12.75">
      <c r="A57" s="128">
        <v>49</v>
      </c>
      <c r="B57" s="354" t="s">
        <v>8</v>
      </c>
      <c r="C57" s="360" t="s">
        <v>26</v>
      </c>
      <c r="D57" s="353">
        <v>280</v>
      </c>
      <c r="E57" s="277"/>
      <c r="F57" s="259">
        <f t="shared" si="0"/>
        <v>0</v>
      </c>
      <c r="G57" s="259"/>
      <c r="H57" s="259">
        <f t="shared" si="9"/>
        <v>0</v>
      </c>
      <c r="I57" s="259"/>
      <c r="J57" s="259">
        <f t="shared" si="10"/>
        <v>0</v>
      </c>
      <c r="K57" s="259"/>
      <c r="L57" s="259">
        <f t="shared" si="11"/>
        <v>0</v>
      </c>
      <c r="M57" s="259"/>
      <c r="N57" s="259">
        <f t="shared" si="12"/>
        <v>0</v>
      </c>
      <c r="O57" s="259">
        <v>24</v>
      </c>
      <c r="P57" s="259">
        <f t="shared" si="13"/>
        <v>6720</v>
      </c>
      <c r="Q57" s="259"/>
      <c r="R57" s="259">
        <f t="shared" si="14"/>
        <v>0</v>
      </c>
      <c r="S57" s="259"/>
      <c r="T57" s="259">
        <f t="shared" si="15"/>
        <v>0</v>
      </c>
      <c r="U57" s="259"/>
      <c r="V57" s="259">
        <f t="shared" si="16"/>
        <v>0</v>
      </c>
      <c r="W57" s="289"/>
      <c r="X57" s="259">
        <f t="shared" si="17"/>
        <v>0</v>
      </c>
      <c r="Y57" s="259"/>
      <c r="Z57" s="259">
        <f t="shared" si="18"/>
        <v>0</v>
      </c>
      <c r="AA57" s="259"/>
      <c r="AB57" s="259">
        <f t="shared" si="19"/>
        <v>0</v>
      </c>
      <c r="AC57" s="259"/>
      <c r="AD57" s="259">
        <f t="shared" si="20"/>
        <v>0</v>
      </c>
      <c r="AE57" s="259"/>
      <c r="AF57" s="259">
        <f t="shared" si="21"/>
        <v>0</v>
      </c>
      <c r="AG57" s="259"/>
      <c r="AH57" s="259">
        <f t="shared" si="22"/>
        <v>0</v>
      </c>
      <c r="AI57" s="259"/>
      <c r="AJ57" s="259">
        <f t="shared" si="26"/>
        <v>0</v>
      </c>
      <c r="AK57" s="259"/>
      <c r="AL57" s="259">
        <f t="shared" si="23"/>
        <v>0</v>
      </c>
      <c r="AM57" s="259"/>
      <c r="AN57" s="259">
        <f t="shared" si="27"/>
        <v>0</v>
      </c>
      <c r="AO57" s="259"/>
      <c r="AP57" s="278">
        <f t="shared" si="28"/>
        <v>0</v>
      </c>
      <c r="AQ57" s="259"/>
      <c r="AR57" s="259">
        <f t="shared" si="29"/>
        <v>0</v>
      </c>
      <c r="AS57" s="259"/>
      <c r="AT57" s="259">
        <f t="shared" si="30"/>
        <v>0</v>
      </c>
      <c r="AU57" s="259"/>
      <c r="AV57" s="259">
        <f t="shared" si="31"/>
        <v>0</v>
      </c>
      <c r="AW57" s="259"/>
      <c r="AX57" s="259">
        <f t="shared" si="32"/>
        <v>0</v>
      </c>
      <c r="AY57" s="259"/>
      <c r="AZ57" s="259">
        <f t="shared" si="33"/>
        <v>0</v>
      </c>
      <c r="BA57" s="277">
        <f t="shared" si="24"/>
        <v>24</v>
      </c>
      <c r="BB57" s="277">
        <f t="shared" si="25"/>
        <v>6720</v>
      </c>
    </row>
    <row r="58" spans="1:54" ht="12.75">
      <c r="A58" s="128">
        <v>50</v>
      </c>
      <c r="B58" s="354" t="s">
        <v>10</v>
      </c>
      <c r="C58" s="360" t="s">
        <v>26</v>
      </c>
      <c r="D58" s="353">
        <v>300</v>
      </c>
      <c r="E58" s="277"/>
      <c r="F58" s="259">
        <f t="shared" si="0"/>
        <v>0</v>
      </c>
      <c r="G58" s="259"/>
      <c r="H58" s="259">
        <f t="shared" si="9"/>
        <v>0</v>
      </c>
      <c r="I58" s="259"/>
      <c r="J58" s="259">
        <f t="shared" si="10"/>
        <v>0</v>
      </c>
      <c r="K58" s="259"/>
      <c r="L58" s="259">
        <f t="shared" si="11"/>
        <v>0</v>
      </c>
      <c r="M58" s="259"/>
      <c r="N58" s="259">
        <f t="shared" si="12"/>
        <v>0</v>
      </c>
      <c r="O58" s="259">
        <v>84</v>
      </c>
      <c r="P58" s="259">
        <f t="shared" si="13"/>
        <v>25200</v>
      </c>
      <c r="Q58" s="259"/>
      <c r="R58" s="259">
        <f t="shared" si="14"/>
        <v>0</v>
      </c>
      <c r="S58" s="259"/>
      <c r="T58" s="259">
        <f t="shared" si="15"/>
        <v>0</v>
      </c>
      <c r="U58" s="259"/>
      <c r="V58" s="259">
        <f t="shared" si="16"/>
        <v>0</v>
      </c>
      <c r="W58" s="289"/>
      <c r="X58" s="259">
        <f t="shared" si="17"/>
        <v>0</v>
      </c>
      <c r="Y58" s="259"/>
      <c r="Z58" s="259">
        <f t="shared" si="18"/>
        <v>0</v>
      </c>
      <c r="AA58" s="259"/>
      <c r="AB58" s="259">
        <f t="shared" si="19"/>
        <v>0</v>
      </c>
      <c r="AC58" s="259"/>
      <c r="AD58" s="259">
        <f t="shared" si="20"/>
        <v>0</v>
      </c>
      <c r="AE58" s="259"/>
      <c r="AF58" s="259">
        <f t="shared" si="21"/>
        <v>0</v>
      </c>
      <c r="AG58" s="259"/>
      <c r="AH58" s="259">
        <f t="shared" si="22"/>
        <v>0</v>
      </c>
      <c r="AI58" s="259"/>
      <c r="AJ58" s="259">
        <f t="shared" si="26"/>
        <v>0</v>
      </c>
      <c r="AK58" s="259"/>
      <c r="AL58" s="259">
        <f t="shared" si="23"/>
        <v>0</v>
      </c>
      <c r="AM58" s="259"/>
      <c r="AN58" s="259">
        <f t="shared" si="27"/>
        <v>0</v>
      </c>
      <c r="AO58" s="259"/>
      <c r="AP58" s="278">
        <f t="shared" si="28"/>
        <v>0</v>
      </c>
      <c r="AQ58" s="259"/>
      <c r="AR58" s="259">
        <f t="shared" si="29"/>
        <v>0</v>
      </c>
      <c r="AS58" s="259"/>
      <c r="AT58" s="259">
        <f t="shared" si="30"/>
        <v>0</v>
      </c>
      <c r="AU58" s="259"/>
      <c r="AV58" s="259">
        <f t="shared" si="31"/>
        <v>0</v>
      </c>
      <c r="AW58" s="259"/>
      <c r="AX58" s="259">
        <f t="shared" si="32"/>
        <v>0</v>
      </c>
      <c r="AY58" s="259"/>
      <c r="AZ58" s="259">
        <f t="shared" si="33"/>
        <v>0</v>
      </c>
      <c r="BA58" s="277">
        <f t="shared" si="24"/>
        <v>84</v>
      </c>
      <c r="BB58" s="277">
        <f t="shared" si="25"/>
        <v>25200</v>
      </c>
    </row>
    <row r="59" spans="1:54" ht="12.75">
      <c r="A59" s="128">
        <v>51</v>
      </c>
      <c r="B59" s="354" t="s">
        <v>11</v>
      </c>
      <c r="C59" s="360" t="s">
        <v>26</v>
      </c>
      <c r="D59" s="353">
        <v>400</v>
      </c>
      <c r="E59" s="277"/>
      <c r="F59" s="259">
        <f t="shared" si="0"/>
        <v>0</v>
      </c>
      <c r="G59" s="259"/>
      <c r="H59" s="259">
        <f t="shared" si="9"/>
        <v>0</v>
      </c>
      <c r="I59" s="259"/>
      <c r="J59" s="259">
        <f t="shared" si="10"/>
        <v>0</v>
      </c>
      <c r="K59" s="259"/>
      <c r="L59" s="259">
        <f t="shared" si="11"/>
        <v>0</v>
      </c>
      <c r="M59" s="259"/>
      <c r="N59" s="259">
        <f t="shared" si="12"/>
        <v>0</v>
      </c>
      <c r="O59" s="259"/>
      <c r="P59" s="259">
        <f t="shared" si="13"/>
        <v>0</v>
      </c>
      <c r="Q59" s="259"/>
      <c r="R59" s="259">
        <f t="shared" si="14"/>
        <v>0</v>
      </c>
      <c r="S59" s="259"/>
      <c r="T59" s="259">
        <f t="shared" si="15"/>
        <v>0</v>
      </c>
      <c r="U59" s="259"/>
      <c r="V59" s="259">
        <f t="shared" si="16"/>
        <v>0</v>
      </c>
      <c r="W59" s="289"/>
      <c r="X59" s="259">
        <f t="shared" si="17"/>
        <v>0</v>
      </c>
      <c r="Y59" s="259"/>
      <c r="Z59" s="259">
        <f t="shared" si="18"/>
        <v>0</v>
      </c>
      <c r="AA59" s="259"/>
      <c r="AB59" s="259">
        <f t="shared" si="19"/>
        <v>0</v>
      </c>
      <c r="AC59" s="259"/>
      <c r="AD59" s="259">
        <f t="shared" si="20"/>
        <v>0</v>
      </c>
      <c r="AE59" s="259"/>
      <c r="AF59" s="259">
        <f t="shared" si="21"/>
        <v>0</v>
      </c>
      <c r="AG59" s="259"/>
      <c r="AH59" s="259">
        <f t="shared" si="22"/>
        <v>0</v>
      </c>
      <c r="AI59" s="259"/>
      <c r="AJ59" s="259">
        <f t="shared" si="26"/>
        <v>0</v>
      </c>
      <c r="AK59" s="259"/>
      <c r="AL59" s="259">
        <f t="shared" si="23"/>
        <v>0</v>
      </c>
      <c r="AM59" s="259"/>
      <c r="AN59" s="259">
        <f t="shared" si="27"/>
        <v>0</v>
      </c>
      <c r="AO59" s="259"/>
      <c r="AP59" s="278">
        <f t="shared" si="28"/>
        <v>0</v>
      </c>
      <c r="AQ59" s="259"/>
      <c r="AR59" s="259">
        <f t="shared" si="29"/>
        <v>0</v>
      </c>
      <c r="AS59" s="259"/>
      <c r="AT59" s="259">
        <f t="shared" si="30"/>
        <v>0</v>
      </c>
      <c r="AU59" s="259"/>
      <c r="AV59" s="259">
        <f t="shared" si="31"/>
        <v>0</v>
      </c>
      <c r="AW59" s="259"/>
      <c r="AX59" s="259">
        <f t="shared" si="32"/>
        <v>0</v>
      </c>
      <c r="AY59" s="259"/>
      <c r="AZ59" s="259">
        <f t="shared" si="33"/>
        <v>0</v>
      </c>
      <c r="BA59" s="277">
        <f t="shared" si="24"/>
        <v>0</v>
      </c>
      <c r="BB59" s="277">
        <f t="shared" si="25"/>
        <v>0</v>
      </c>
    </row>
    <row r="60" spans="1:54" ht="12.75">
      <c r="A60" s="128">
        <v>52</v>
      </c>
      <c r="B60" s="354" t="s">
        <v>12</v>
      </c>
      <c r="C60" s="360" t="s">
        <v>26</v>
      </c>
      <c r="D60" s="353">
        <v>450</v>
      </c>
      <c r="E60" s="277"/>
      <c r="F60" s="259">
        <f t="shared" si="0"/>
        <v>0</v>
      </c>
      <c r="G60" s="259"/>
      <c r="H60" s="259">
        <f t="shared" si="9"/>
        <v>0</v>
      </c>
      <c r="I60" s="259"/>
      <c r="J60" s="259">
        <f t="shared" si="10"/>
        <v>0</v>
      </c>
      <c r="K60" s="259"/>
      <c r="L60" s="259">
        <f t="shared" si="11"/>
        <v>0</v>
      </c>
      <c r="M60" s="259"/>
      <c r="N60" s="259">
        <f t="shared" si="12"/>
        <v>0</v>
      </c>
      <c r="O60" s="259"/>
      <c r="P60" s="259">
        <f t="shared" si="13"/>
        <v>0</v>
      </c>
      <c r="Q60" s="259"/>
      <c r="R60" s="259">
        <f t="shared" si="14"/>
        <v>0</v>
      </c>
      <c r="S60" s="259"/>
      <c r="T60" s="259">
        <f t="shared" si="15"/>
        <v>0</v>
      </c>
      <c r="U60" s="259"/>
      <c r="V60" s="259">
        <f t="shared" si="16"/>
        <v>0</v>
      </c>
      <c r="W60" s="289"/>
      <c r="X60" s="259">
        <f t="shared" si="17"/>
        <v>0</v>
      </c>
      <c r="Y60" s="259"/>
      <c r="Z60" s="259">
        <f t="shared" si="18"/>
        <v>0</v>
      </c>
      <c r="AA60" s="259"/>
      <c r="AB60" s="259">
        <f t="shared" si="19"/>
        <v>0</v>
      </c>
      <c r="AC60" s="259"/>
      <c r="AD60" s="259">
        <f t="shared" si="20"/>
        <v>0</v>
      </c>
      <c r="AE60" s="259"/>
      <c r="AF60" s="259">
        <f t="shared" si="21"/>
        <v>0</v>
      </c>
      <c r="AG60" s="259"/>
      <c r="AH60" s="259">
        <f t="shared" si="22"/>
        <v>0</v>
      </c>
      <c r="AI60" s="259"/>
      <c r="AJ60" s="259">
        <f t="shared" si="26"/>
        <v>0</v>
      </c>
      <c r="AK60" s="259"/>
      <c r="AL60" s="259">
        <f t="shared" si="23"/>
        <v>0</v>
      </c>
      <c r="AM60" s="259"/>
      <c r="AN60" s="259">
        <f t="shared" si="27"/>
        <v>0</v>
      </c>
      <c r="AO60" s="259"/>
      <c r="AP60" s="278">
        <f t="shared" si="28"/>
        <v>0</v>
      </c>
      <c r="AQ60" s="259"/>
      <c r="AR60" s="259">
        <f t="shared" si="29"/>
        <v>0</v>
      </c>
      <c r="AS60" s="259"/>
      <c r="AT60" s="259">
        <f t="shared" si="30"/>
        <v>0</v>
      </c>
      <c r="AU60" s="259"/>
      <c r="AV60" s="259">
        <f t="shared" si="31"/>
        <v>0</v>
      </c>
      <c r="AW60" s="259"/>
      <c r="AX60" s="259">
        <f t="shared" si="32"/>
        <v>0</v>
      </c>
      <c r="AY60" s="259"/>
      <c r="AZ60" s="259">
        <f t="shared" si="33"/>
        <v>0</v>
      </c>
      <c r="BA60" s="277">
        <f t="shared" si="24"/>
        <v>0</v>
      </c>
      <c r="BB60" s="277">
        <f t="shared" si="25"/>
        <v>0</v>
      </c>
    </row>
    <row r="61" spans="1:54" ht="12.75">
      <c r="A61" s="128">
        <v>53</v>
      </c>
      <c r="B61" s="354" t="s">
        <v>13</v>
      </c>
      <c r="C61" s="360" t="s">
        <v>26</v>
      </c>
      <c r="D61" s="353">
        <v>500</v>
      </c>
      <c r="E61" s="277"/>
      <c r="F61" s="259">
        <f t="shared" si="0"/>
        <v>0</v>
      </c>
      <c r="G61" s="259"/>
      <c r="H61" s="259">
        <f>G61*900</f>
        <v>0</v>
      </c>
      <c r="I61" s="259"/>
      <c r="J61" s="259">
        <f t="shared" si="10"/>
        <v>0</v>
      </c>
      <c r="K61" s="259"/>
      <c r="L61" s="259">
        <f t="shared" si="11"/>
        <v>0</v>
      </c>
      <c r="M61" s="259"/>
      <c r="N61" s="259">
        <f t="shared" si="12"/>
        <v>0</v>
      </c>
      <c r="O61" s="259"/>
      <c r="P61" s="259">
        <f t="shared" si="13"/>
        <v>0</v>
      </c>
      <c r="Q61" s="259"/>
      <c r="R61" s="259">
        <f t="shared" si="14"/>
        <v>0</v>
      </c>
      <c r="S61" s="259"/>
      <c r="T61" s="259">
        <f t="shared" si="15"/>
        <v>0</v>
      </c>
      <c r="U61" s="259"/>
      <c r="V61" s="259">
        <f t="shared" si="16"/>
        <v>0</v>
      </c>
      <c r="W61" s="289"/>
      <c r="X61" s="259">
        <f t="shared" si="17"/>
        <v>0</v>
      </c>
      <c r="Y61" s="259"/>
      <c r="Z61" s="259">
        <f t="shared" si="18"/>
        <v>0</v>
      </c>
      <c r="AA61" s="259"/>
      <c r="AB61" s="259">
        <f t="shared" si="19"/>
        <v>0</v>
      </c>
      <c r="AC61" s="259"/>
      <c r="AD61" s="259">
        <f t="shared" si="20"/>
        <v>0</v>
      </c>
      <c r="AE61" s="259"/>
      <c r="AF61" s="259">
        <f t="shared" si="21"/>
        <v>0</v>
      </c>
      <c r="AG61" s="259"/>
      <c r="AH61" s="259">
        <f t="shared" si="22"/>
        <v>0</v>
      </c>
      <c r="AI61" s="259"/>
      <c r="AJ61" s="259">
        <f t="shared" si="26"/>
        <v>0</v>
      </c>
      <c r="AK61" s="259"/>
      <c r="AL61" s="259">
        <f t="shared" si="23"/>
        <v>0</v>
      </c>
      <c r="AM61" s="259"/>
      <c r="AN61" s="259">
        <f t="shared" si="27"/>
        <v>0</v>
      </c>
      <c r="AO61" s="259"/>
      <c r="AP61" s="278">
        <f t="shared" si="28"/>
        <v>0</v>
      </c>
      <c r="AQ61" s="259"/>
      <c r="AR61" s="259">
        <f t="shared" si="29"/>
        <v>0</v>
      </c>
      <c r="AS61" s="259"/>
      <c r="AT61" s="259">
        <f t="shared" si="30"/>
        <v>0</v>
      </c>
      <c r="AU61" s="259"/>
      <c r="AV61" s="259">
        <f t="shared" si="31"/>
        <v>0</v>
      </c>
      <c r="AW61" s="259"/>
      <c r="AX61" s="259">
        <f t="shared" si="32"/>
        <v>0</v>
      </c>
      <c r="AY61" s="259"/>
      <c r="AZ61" s="259">
        <f t="shared" si="33"/>
        <v>0</v>
      </c>
      <c r="BA61" s="277">
        <f t="shared" si="24"/>
        <v>0</v>
      </c>
      <c r="BB61" s="277">
        <f t="shared" si="25"/>
        <v>0</v>
      </c>
    </row>
    <row r="62" spans="1:54" ht="12.75">
      <c r="A62" s="128">
        <v>54</v>
      </c>
      <c r="B62" s="354" t="s">
        <v>19</v>
      </c>
      <c r="C62" s="360"/>
      <c r="D62" s="353"/>
      <c r="E62" s="277"/>
      <c r="F62" s="259">
        <f t="shared" si="0"/>
        <v>0</v>
      </c>
      <c r="G62" s="259"/>
      <c r="H62" s="259">
        <f t="shared" si="9"/>
        <v>0</v>
      </c>
      <c r="I62" s="259"/>
      <c r="J62" s="259">
        <f t="shared" si="10"/>
        <v>0</v>
      </c>
      <c r="K62" s="259"/>
      <c r="L62" s="259">
        <f t="shared" si="11"/>
        <v>0</v>
      </c>
      <c r="M62" s="259"/>
      <c r="N62" s="259">
        <f t="shared" si="12"/>
        <v>0</v>
      </c>
      <c r="O62" s="259"/>
      <c r="P62" s="259">
        <f t="shared" si="13"/>
        <v>0</v>
      </c>
      <c r="Q62" s="259"/>
      <c r="R62" s="259">
        <f t="shared" si="14"/>
        <v>0</v>
      </c>
      <c r="S62" s="259"/>
      <c r="T62" s="259">
        <f t="shared" si="15"/>
        <v>0</v>
      </c>
      <c r="U62" s="259"/>
      <c r="V62" s="259">
        <f t="shared" si="16"/>
        <v>0</v>
      </c>
      <c r="W62" s="289"/>
      <c r="X62" s="259">
        <f t="shared" si="17"/>
        <v>0</v>
      </c>
      <c r="Y62" s="259"/>
      <c r="Z62" s="259">
        <f t="shared" si="18"/>
        <v>0</v>
      </c>
      <c r="AA62" s="259"/>
      <c r="AB62" s="259">
        <f t="shared" si="19"/>
        <v>0</v>
      </c>
      <c r="AC62" s="259"/>
      <c r="AD62" s="259">
        <f t="shared" si="20"/>
        <v>0</v>
      </c>
      <c r="AE62" s="259"/>
      <c r="AF62" s="259">
        <f t="shared" si="21"/>
        <v>0</v>
      </c>
      <c r="AG62" s="259"/>
      <c r="AH62" s="259">
        <f t="shared" si="22"/>
        <v>0</v>
      </c>
      <c r="AI62" s="259"/>
      <c r="AJ62" s="259">
        <f t="shared" si="26"/>
        <v>0</v>
      </c>
      <c r="AK62" s="259"/>
      <c r="AL62" s="259">
        <f t="shared" si="23"/>
        <v>0</v>
      </c>
      <c r="AM62" s="259"/>
      <c r="AN62" s="259">
        <f t="shared" si="27"/>
        <v>0</v>
      </c>
      <c r="AO62" s="259"/>
      <c r="AP62" s="278">
        <f t="shared" si="28"/>
        <v>0</v>
      </c>
      <c r="AQ62" s="259"/>
      <c r="AR62" s="259">
        <f t="shared" si="29"/>
        <v>0</v>
      </c>
      <c r="AS62" s="259"/>
      <c r="AT62" s="259">
        <f t="shared" si="30"/>
        <v>0</v>
      </c>
      <c r="AU62" s="259"/>
      <c r="AV62" s="259">
        <f t="shared" si="31"/>
        <v>0</v>
      </c>
      <c r="AW62" s="259"/>
      <c r="AX62" s="259">
        <f t="shared" si="32"/>
        <v>0</v>
      </c>
      <c r="AY62" s="259"/>
      <c r="AZ62" s="259">
        <f t="shared" si="33"/>
        <v>0</v>
      </c>
      <c r="BA62" s="277">
        <f t="shared" si="24"/>
        <v>0</v>
      </c>
      <c r="BB62" s="277">
        <f t="shared" si="25"/>
        <v>0</v>
      </c>
    </row>
    <row r="63" spans="1:54" ht="12.75">
      <c r="A63" s="128">
        <v>55</v>
      </c>
      <c r="B63" s="354" t="s">
        <v>18</v>
      </c>
      <c r="C63" s="360" t="s">
        <v>26</v>
      </c>
      <c r="D63" s="353">
        <v>3100</v>
      </c>
      <c r="E63" s="277"/>
      <c r="F63" s="259">
        <f t="shared" si="0"/>
        <v>0</v>
      </c>
      <c r="G63" s="259"/>
      <c r="H63" s="259">
        <f t="shared" si="9"/>
        <v>0</v>
      </c>
      <c r="I63" s="259"/>
      <c r="J63" s="259">
        <f t="shared" si="10"/>
        <v>0</v>
      </c>
      <c r="K63" s="259"/>
      <c r="L63" s="259">
        <f t="shared" si="11"/>
        <v>0</v>
      </c>
      <c r="M63" s="259"/>
      <c r="N63" s="259">
        <f t="shared" si="12"/>
        <v>0</v>
      </c>
      <c r="O63" s="259"/>
      <c r="P63" s="259">
        <f t="shared" si="13"/>
        <v>0</v>
      </c>
      <c r="Q63" s="259"/>
      <c r="R63" s="259">
        <f t="shared" si="14"/>
        <v>0</v>
      </c>
      <c r="S63" s="259"/>
      <c r="T63" s="259">
        <f t="shared" si="15"/>
        <v>0</v>
      </c>
      <c r="U63" s="259"/>
      <c r="V63" s="259">
        <f t="shared" si="16"/>
        <v>0</v>
      </c>
      <c r="W63" s="289"/>
      <c r="X63" s="259">
        <f t="shared" si="17"/>
        <v>0</v>
      </c>
      <c r="Y63" s="259"/>
      <c r="Z63" s="259">
        <f t="shared" si="18"/>
        <v>0</v>
      </c>
      <c r="AA63" s="259"/>
      <c r="AB63" s="259">
        <f t="shared" si="19"/>
        <v>0</v>
      </c>
      <c r="AC63" s="259"/>
      <c r="AD63" s="259">
        <f t="shared" si="20"/>
        <v>0</v>
      </c>
      <c r="AE63" s="259"/>
      <c r="AF63" s="259">
        <f t="shared" si="21"/>
        <v>0</v>
      </c>
      <c r="AG63" s="259"/>
      <c r="AH63" s="259">
        <f t="shared" si="22"/>
        <v>0</v>
      </c>
      <c r="AI63" s="259"/>
      <c r="AJ63" s="259">
        <f t="shared" si="26"/>
        <v>0</v>
      </c>
      <c r="AK63" s="259"/>
      <c r="AL63" s="259">
        <f t="shared" si="23"/>
        <v>0</v>
      </c>
      <c r="AM63" s="259"/>
      <c r="AN63" s="259">
        <f t="shared" si="27"/>
        <v>0</v>
      </c>
      <c r="AO63" s="259"/>
      <c r="AP63" s="278">
        <f t="shared" si="28"/>
        <v>0</v>
      </c>
      <c r="AQ63" s="259"/>
      <c r="AR63" s="259">
        <f t="shared" si="29"/>
        <v>0</v>
      </c>
      <c r="AS63" s="259"/>
      <c r="AT63" s="259">
        <f t="shared" si="30"/>
        <v>0</v>
      </c>
      <c r="AU63" s="259"/>
      <c r="AV63" s="259">
        <f t="shared" si="31"/>
        <v>0</v>
      </c>
      <c r="AW63" s="259"/>
      <c r="AX63" s="259">
        <f t="shared" si="32"/>
        <v>0</v>
      </c>
      <c r="AY63" s="259"/>
      <c r="AZ63" s="259">
        <f t="shared" si="33"/>
        <v>0</v>
      </c>
      <c r="BA63" s="277">
        <f t="shared" si="24"/>
        <v>0</v>
      </c>
      <c r="BB63" s="277">
        <f t="shared" si="25"/>
        <v>0</v>
      </c>
    </row>
    <row r="64" spans="1:54" ht="12.75">
      <c r="A64" s="128">
        <v>56</v>
      </c>
      <c r="B64" s="354" t="s">
        <v>28</v>
      </c>
      <c r="C64" s="360" t="s">
        <v>26</v>
      </c>
      <c r="D64" s="353">
        <v>4900</v>
      </c>
      <c r="E64" s="277"/>
      <c r="F64" s="259">
        <f t="shared" si="0"/>
        <v>0</v>
      </c>
      <c r="G64" s="259"/>
      <c r="H64" s="259">
        <f t="shared" si="9"/>
        <v>0</v>
      </c>
      <c r="I64" s="259"/>
      <c r="J64" s="259">
        <f t="shared" si="10"/>
        <v>0</v>
      </c>
      <c r="K64" s="259"/>
      <c r="L64" s="259">
        <f t="shared" si="11"/>
        <v>0</v>
      </c>
      <c r="M64" s="259"/>
      <c r="N64" s="259">
        <f t="shared" si="12"/>
        <v>0</v>
      </c>
      <c r="O64" s="259"/>
      <c r="P64" s="259">
        <f t="shared" si="13"/>
        <v>0</v>
      </c>
      <c r="Q64" s="259"/>
      <c r="R64" s="259">
        <f t="shared" si="14"/>
        <v>0</v>
      </c>
      <c r="S64" s="259"/>
      <c r="T64" s="259">
        <f t="shared" si="15"/>
        <v>0</v>
      </c>
      <c r="U64" s="259"/>
      <c r="V64" s="259">
        <f t="shared" si="16"/>
        <v>0</v>
      </c>
      <c r="W64" s="289"/>
      <c r="X64" s="259">
        <f t="shared" si="17"/>
        <v>0</v>
      </c>
      <c r="Y64" s="259"/>
      <c r="Z64" s="259">
        <f t="shared" si="18"/>
        <v>0</v>
      </c>
      <c r="AA64" s="259"/>
      <c r="AB64" s="259">
        <f t="shared" si="19"/>
        <v>0</v>
      </c>
      <c r="AC64" s="259"/>
      <c r="AD64" s="259">
        <f t="shared" si="20"/>
        <v>0</v>
      </c>
      <c r="AE64" s="259"/>
      <c r="AF64" s="259">
        <f t="shared" si="21"/>
        <v>0</v>
      </c>
      <c r="AG64" s="259"/>
      <c r="AH64" s="259">
        <f t="shared" si="22"/>
        <v>0</v>
      </c>
      <c r="AI64" s="259"/>
      <c r="AJ64" s="259">
        <f t="shared" si="26"/>
        <v>0</v>
      </c>
      <c r="AK64" s="259"/>
      <c r="AL64" s="259">
        <f t="shared" si="23"/>
        <v>0</v>
      </c>
      <c r="AM64" s="259"/>
      <c r="AN64" s="259">
        <f t="shared" si="27"/>
        <v>0</v>
      </c>
      <c r="AO64" s="259"/>
      <c r="AP64" s="278">
        <f t="shared" si="28"/>
        <v>0</v>
      </c>
      <c r="AQ64" s="259"/>
      <c r="AR64" s="259">
        <f t="shared" si="29"/>
        <v>0</v>
      </c>
      <c r="AS64" s="259"/>
      <c r="AT64" s="259">
        <f t="shared" si="30"/>
        <v>0</v>
      </c>
      <c r="AU64" s="259"/>
      <c r="AV64" s="259">
        <f t="shared" si="31"/>
        <v>0</v>
      </c>
      <c r="AW64" s="259"/>
      <c r="AX64" s="259">
        <f t="shared" si="32"/>
        <v>0</v>
      </c>
      <c r="AY64" s="259"/>
      <c r="AZ64" s="259">
        <f t="shared" si="33"/>
        <v>0</v>
      </c>
      <c r="BA64" s="277">
        <f t="shared" si="24"/>
        <v>0</v>
      </c>
      <c r="BB64" s="277">
        <f t="shared" si="25"/>
        <v>0</v>
      </c>
    </row>
    <row r="65" spans="1:54" ht="12.75">
      <c r="A65" s="128">
        <v>57</v>
      </c>
      <c r="B65" s="354" t="s">
        <v>29</v>
      </c>
      <c r="C65" s="360" t="s">
        <v>26</v>
      </c>
      <c r="D65" s="353">
        <v>5200</v>
      </c>
      <c r="E65" s="277"/>
      <c r="F65" s="259">
        <f t="shared" si="0"/>
        <v>0</v>
      </c>
      <c r="G65" s="259"/>
      <c r="H65" s="259">
        <f t="shared" si="9"/>
        <v>0</v>
      </c>
      <c r="I65" s="259"/>
      <c r="J65" s="259">
        <f t="shared" si="10"/>
        <v>0</v>
      </c>
      <c r="K65" s="259"/>
      <c r="L65" s="259">
        <f t="shared" si="11"/>
        <v>0</v>
      </c>
      <c r="M65" s="259"/>
      <c r="N65" s="259">
        <f t="shared" si="12"/>
        <v>0</v>
      </c>
      <c r="O65" s="259"/>
      <c r="P65" s="259">
        <f t="shared" si="13"/>
        <v>0</v>
      </c>
      <c r="Q65" s="259"/>
      <c r="R65" s="259">
        <f t="shared" si="14"/>
        <v>0</v>
      </c>
      <c r="S65" s="259"/>
      <c r="T65" s="259">
        <f t="shared" si="15"/>
        <v>0</v>
      </c>
      <c r="U65" s="259"/>
      <c r="V65" s="259">
        <f t="shared" si="16"/>
        <v>0</v>
      </c>
      <c r="W65" s="289"/>
      <c r="X65" s="259">
        <f t="shared" si="17"/>
        <v>0</v>
      </c>
      <c r="Y65" s="259"/>
      <c r="Z65" s="259">
        <f t="shared" si="18"/>
        <v>0</v>
      </c>
      <c r="AA65" s="259"/>
      <c r="AB65" s="259">
        <f t="shared" si="19"/>
        <v>0</v>
      </c>
      <c r="AC65" s="259"/>
      <c r="AD65" s="259">
        <f t="shared" si="20"/>
        <v>0</v>
      </c>
      <c r="AE65" s="259"/>
      <c r="AF65" s="259">
        <f t="shared" si="21"/>
        <v>0</v>
      </c>
      <c r="AG65" s="259"/>
      <c r="AH65" s="259">
        <f t="shared" si="22"/>
        <v>0</v>
      </c>
      <c r="AI65" s="259"/>
      <c r="AJ65" s="259">
        <f t="shared" si="26"/>
        <v>0</v>
      </c>
      <c r="AK65" s="259"/>
      <c r="AL65" s="259">
        <f t="shared" si="23"/>
        <v>0</v>
      </c>
      <c r="AM65" s="259"/>
      <c r="AN65" s="259">
        <f t="shared" si="27"/>
        <v>0</v>
      </c>
      <c r="AO65" s="259"/>
      <c r="AP65" s="278">
        <f t="shared" si="28"/>
        <v>0</v>
      </c>
      <c r="AQ65" s="259"/>
      <c r="AR65" s="259">
        <f t="shared" si="29"/>
        <v>0</v>
      </c>
      <c r="AS65" s="259"/>
      <c r="AT65" s="259">
        <f t="shared" si="30"/>
        <v>0</v>
      </c>
      <c r="AU65" s="259"/>
      <c r="AV65" s="259">
        <f t="shared" si="31"/>
        <v>0</v>
      </c>
      <c r="AW65" s="259"/>
      <c r="AX65" s="259">
        <f t="shared" si="32"/>
        <v>0</v>
      </c>
      <c r="AY65" s="259"/>
      <c r="AZ65" s="259">
        <f t="shared" si="33"/>
        <v>0</v>
      </c>
      <c r="BA65" s="277">
        <f t="shared" si="24"/>
        <v>0</v>
      </c>
      <c r="BB65" s="277">
        <f t="shared" si="25"/>
        <v>0</v>
      </c>
    </row>
    <row r="66" spans="1:54" ht="12.75">
      <c r="A66" s="128">
        <v>58</v>
      </c>
      <c r="B66" s="354" t="s">
        <v>168</v>
      </c>
      <c r="C66" s="360" t="s">
        <v>17</v>
      </c>
      <c r="D66" s="353">
        <v>4500</v>
      </c>
      <c r="E66" s="277"/>
      <c r="F66" s="259">
        <f t="shared" si="0"/>
        <v>0</v>
      </c>
      <c r="G66" s="259"/>
      <c r="H66" s="259">
        <f t="shared" si="9"/>
        <v>0</v>
      </c>
      <c r="I66" s="259"/>
      <c r="J66" s="259">
        <f t="shared" si="10"/>
        <v>0</v>
      </c>
      <c r="K66" s="259"/>
      <c r="L66" s="259">
        <f t="shared" si="11"/>
        <v>0</v>
      </c>
      <c r="M66" s="259"/>
      <c r="N66" s="259">
        <f t="shared" si="12"/>
        <v>0</v>
      </c>
      <c r="O66" s="259"/>
      <c r="P66" s="259">
        <f t="shared" si="13"/>
        <v>0</v>
      </c>
      <c r="Q66" s="259"/>
      <c r="R66" s="259">
        <f t="shared" si="14"/>
        <v>0</v>
      </c>
      <c r="S66" s="259"/>
      <c r="T66" s="259">
        <f t="shared" si="15"/>
        <v>0</v>
      </c>
      <c r="U66" s="259"/>
      <c r="V66" s="259">
        <f t="shared" si="16"/>
        <v>0</v>
      </c>
      <c r="W66" s="289"/>
      <c r="X66" s="259">
        <f t="shared" si="17"/>
        <v>0</v>
      </c>
      <c r="Y66" s="259"/>
      <c r="Z66" s="259">
        <f t="shared" si="18"/>
        <v>0</v>
      </c>
      <c r="AA66" s="259"/>
      <c r="AB66" s="259">
        <f t="shared" si="19"/>
        <v>0</v>
      </c>
      <c r="AC66" s="259"/>
      <c r="AD66" s="259">
        <f t="shared" si="20"/>
        <v>0</v>
      </c>
      <c r="AE66" s="259"/>
      <c r="AF66" s="259">
        <f t="shared" si="21"/>
        <v>0</v>
      </c>
      <c r="AG66" s="259"/>
      <c r="AH66" s="259">
        <f t="shared" si="22"/>
        <v>0</v>
      </c>
      <c r="AI66" s="259"/>
      <c r="AJ66" s="259">
        <f t="shared" si="26"/>
        <v>0</v>
      </c>
      <c r="AK66" s="259"/>
      <c r="AL66" s="259">
        <f t="shared" si="23"/>
        <v>0</v>
      </c>
      <c r="AM66" s="259"/>
      <c r="AN66" s="259">
        <f t="shared" si="27"/>
        <v>0</v>
      </c>
      <c r="AO66" s="259"/>
      <c r="AP66" s="278">
        <f t="shared" si="28"/>
        <v>0</v>
      </c>
      <c r="AQ66" s="259"/>
      <c r="AR66" s="259">
        <f t="shared" si="29"/>
        <v>0</v>
      </c>
      <c r="AS66" s="259"/>
      <c r="AT66" s="259">
        <f t="shared" si="30"/>
        <v>0</v>
      </c>
      <c r="AU66" s="259"/>
      <c r="AV66" s="259">
        <f t="shared" si="31"/>
        <v>0</v>
      </c>
      <c r="AW66" s="259"/>
      <c r="AX66" s="259">
        <f t="shared" si="32"/>
        <v>0</v>
      </c>
      <c r="AY66" s="259"/>
      <c r="AZ66" s="259">
        <f t="shared" si="33"/>
        <v>0</v>
      </c>
      <c r="BA66" s="277">
        <f t="shared" si="24"/>
        <v>0</v>
      </c>
      <c r="BB66" s="277">
        <f t="shared" si="25"/>
        <v>0</v>
      </c>
    </row>
    <row r="67" spans="1:54" ht="14.25">
      <c r="A67" s="128">
        <v>59</v>
      </c>
      <c r="B67" s="51" t="s">
        <v>30</v>
      </c>
      <c r="C67" s="360"/>
      <c r="D67" s="353"/>
      <c r="E67" s="277"/>
      <c r="F67" s="259">
        <f t="shared" si="0"/>
        <v>0</v>
      </c>
      <c r="G67" s="259"/>
      <c r="H67" s="259">
        <f t="shared" si="9"/>
        <v>0</v>
      </c>
      <c r="I67" s="259"/>
      <c r="J67" s="259">
        <f t="shared" si="10"/>
        <v>0</v>
      </c>
      <c r="K67" s="259"/>
      <c r="L67" s="259">
        <f t="shared" si="11"/>
        <v>0</v>
      </c>
      <c r="M67" s="259"/>
      <c r="N67" s="259">
        <f t="shared" si="12"/>
        <v>0</v>
      </c>
      <c r="O67" s="259"/>
      <c r="P67" s="259">
        <f t="shared" si="13"/>
        <v>0</v>
      </c>
      <c r="Q67" s="259"/>
      <c r="R67" s="259">
        <f t="shared" si="14"/>
        <v>0</v>
      </c>
      <c r="S67" s="259"/>
      <c r="T67" s="259">
        <f t="shared" si="15"/>
        <v>0</v>
      </c>
      <c r="U67" s="259"/>
      <c r="V67" s="259">
        <f t="shared" si="16"/>
        <v>0</v>
      </c>
      <c r="W67" s="289"/>
      <c r="X67" s="259">
        <f t="shared" si="17"/>
        <v>0</v>
      </c>
      <c r="Y67" s="259"/>
      <c r="Z67" s="259">
        <f t="shared" si="18"/>
        <v>0</v>
      </c>
      <c r="AA67" s="259"/>
      <c r="AB67" s="259">
        <f t="shared" si="19"/>
        <v>0</v>
      </c>
      <c r="AC67" s="259"/>
      <c r="AD67" s="259">
        <f t="shared" si="20"/>
        <v>0</v>
      </c>
      <c r="AE67" s="259"/>
      <c r="AF67" s="259">
        <f t="shared" si="21"/>
        <v>0</v>
      </c>
      <c r="AG67" s="259"/>
      <c r="AH67" s="259">
        <f t="shared" si="22"/>
        <v>0</v>
      </c>
      <c r="AI67" s="259"/>
      <c r="AJ67" s="259">
        <f t="shared" si="26"/>
        <v>0</v>
      </c>
      <c r="AK67" s="259"/>
      <c r="AL67" s="259">
        <f t="shared" si="23"/>
        <v>0</v>
      </c>
      <c r="AM67" s="259"/>
      <c r="AN67" s="259">
        <f t="shared" si="27"/>
        <v>0</v>
      </c>
      <c r="AO67" s="259"/>
      <c r="AP67" s="278">
        <f t="shared" si="28"/>
        <v>0</v>
      </c>
      <c r="AQ67" s="259"/>
      <c r="AR67" s="259">
        <f t="shared" si="29"/>
        <v>0</v>
      </c>
      <c r="AS67" s="259"/>
      <c r="AT67" s="259">
        <f t="shared" si="30"/>
        <v>0</v>
      </c>
      <c r="AU67" s="259"/>
      <c r="AV67" s="259">
        <f t="shared" si="31"/>
        <v>0</v>
      </c>
      <c r="AW67" s="259"/>
      <c r="AX67" s="259">
        <f t="shared" si="32"/>
        <v>0</v>
      </c>
      <c r="AY67" s="259"/>
      <c r="AZ67" s="259">
        <f t="shared" si="33"/>
        <v>0</v>
      </c>
      <c r="BA67" s="277">
        <f t="shared" si="24"/>
        <v>0</v>
      </c>
      <c r="BB67" s="277">
        <f t="shared" si="25"/>
        <v>0</v>
      </c>
    </row>
    <row r="68" spans="1:54" ht="12.75">
      <c r="A68" s="128">
        <v>60</v>
      </c>
      <c r="B68" s="355" t="s">
        <v>31</v>
      </c>
      <c r="C68" s="359" t="s">
        <v>9</v>
      </c>
      <c r="D68" s="353">
        <f>900*0+450</f>
        <v>450</v>
      </c>
      <c r="E68" s="277"/>
      <c r="F68" s="259">
        <f t="shared" si="0"/>
        <v>0</v>
      </c>
      <c r="G68" s="259"/>
      <c r="H68" s="259">
        <f t="shared" si="9"/>
        <v>0</v>
      </c>
      <c r="I68" s="259"/>
      <c r="J68" s="259">
        <f t="shared" si="10"/>
        <v>0</v>
      </c>
      <c r="K68" s="259"/>
      <c r="L68" s="259">
        <f t="shared" si="11"/>
        <v>0</v>
      </c>
      <c r="M68" s="259"/>
      <c r="N68" s="259">
        <f t="shared" si="12"/>
        <v>0</v>
      </c>
      <c r="O68" s="259"/>
      <c r="P68" s="259">
        <f t="shared" si="13"/>
        <v>0</v>
      </c>
      <c r="Q68" s="259"/>
      <c r="R68" s="259">
        <f t="shared" si="14"/>
        <v>0</v>
      </c>
      <c r="S68" s="259"/>
      <c r="T68" s="259">
        <f t="shared" si="15"/>
        <v>0</v>
      </c>
      <c r="U68" s="259"/>
      <c r="V68" s="259">
        <f t="shared" si="16"/>
        <v>0</v>
      </c>
      <c r="W68" s="289"/>
      <c r="X68" s="259">
        <f t="shared" si="17"/>
        <v>0</v>
      </c>
      <c r="Y68" s="259"/>
      <c r="Z68" s="259">
        <f t="shared" si="18"/>
        <v>0</v>
      </c>
      <c r="AA68" s="259"/>
      <c r="AB68" s="259">
        <f t="shared" si="19"/>
        <v>0</v>
      </c>
      <c r="AC68" s="259"/>
      <c r="AD68" s="259">
        <f t="shared" si="20"/>
        <v>0</v>
      </c>
      <c r="AE68" s="259"/>
      <c r="AF68" s="259">
        <f t="shared" si="21"/>
        <v>0</v>
      </c>
      <c r="AG68" s="259"/>
      <c r="AH68" s="259">
        <f t="shared" si="22"/>
        <v>0</v>
      </c>
      <c r="AI68" s="259"/>
      <c r="AJ68" s="259">
        <f t="shared" si="26"/>
        <v>0</v>
      </c>
      <c r="AK68" s="259"/>
      <c r="AL68" s="259">
        <f t="shared" si="23"/>
        <v>0</v>
      </c>
      <c r="AM68" s="259"/>
      <c r="AN68" s="259">
        <f t="shared" si="27"/>
        <v>0</v>
      </c>
      <c r="AO68" s="259"/>
      <c r="AP68" s="278">
        <f t="shared" si="28"/>
        <v>0</v>
      </c>
      <c r="AQ68" s="259"/>
      <c r="AR68" s="259">
        <f t="shared" si="29"/>
        <v>0</v>
      </c>
      <c r="AS68" s="259"/>
      <c r="AT68" s="259">
        <f t="shared" si="30"/>
        <v>0</v>
      </c>
      <c r="AU68" s="259"/>
      <c r="AV68" s="259">
        <f t="shared" si="31"/>
        <v>0</v>
      </c>
      <c r="AW68" s="259"/>
      <c r="AX68" s="259">
        <f t="shared" si="32"/>
        <v>0</v>
      </c>
      <c r="AY68" s="259"/>
      <c r="AZ68" s="259">
        <f t="shared" si="33"/>
        <v>0</v>
      </c>
      <c r="BA68" s="277">
        <f t="shared" si="24"/>
        <v>0</v>
      </c>
      <c r="BB68" s="277">
        <f t="shared" si="25"/>
        <v>0</v>
      </c>
    </row>
    <row r="69" spans="1:54" ht="12.75">
      <c r="A69" s="128">
        <v>61</v>
      </c>
      <c r="B69" s="355" t="s">
        <v>32</v>
      </c>
      <c r="C69" s="359" t="s">
        <v>9</v>
      </c>
      <c r="D69" s="353">
        <f>1100*0+850</f>
        <v>850</v>
      </c>
      <c r="E69" s="277"/>
      <c r="F69" s="259">
        <f t="shared" si="0"/>
        <v>0</v>
      </c>
      <c r="G69" s="259"/>
      <c r="H69" s="259">
        <f t="shared" si="9"/>
        <v>0</v>
      </c>
      <c r="I69" s="259"/>
      <c r="J69" s="259">
        <f t="shared" si="10"/>
        <v>0</v>
      </c>
      <c r="K69" s="259"/>
      <c r="L69" s="259">
        <f t="shared" si="11"/>
        <v>0</v>
      </c>
      <c r="M69" s="259"/>
      <c r="N69" s="259">
        <f t="shared" si="12"/>
        <v>0</v>
      </c>
      <c r="O69" s="259"/>
      <c r="P69" s="259">
        <f t="shared" si="13"/>
        <v>0</v>
      </c>
      <c r="Q69" s="259"/>
      <c r="R69" s="259">
        <f t="shared" si="14"/>
        <v>0</v>
      </c>
      <c r="S69" s="259"/>
      <c r="T69" s="259">
        <f t="shared" si="15"/>
        <v>0</v>
      </c>
      <c r="U69" s="259"/>
      <c r="V69" s="259">
        <f t="shared" si="16"/>
        <v>0</v>
      </c>
      <c r="W69" s="289"/>
      <c r="X69" s="259">
        <f t="shared" si="17"/>
        <v>0</v>
      </c>
      <c r="Y69" s="259"/>
      <c r="Z69" s="259">
        <f t="shared" si="18"/>
        <v>0</v>
      </c>
      <c r="AA69" s="259"/>
      <c r="AB69" s="259">
        <f t="shared" si="19"/>
        <v>0</v>
      </c>
      <c r="AC69" s="259"/>
      <c r="AD69" s="259">
        <f t="shared" si="20"/>
        <v>0</v>
      </c>
      <c r="AE69" s="259"/>
      <c r="AF69" s="259">
        <f t="shared" si="21"/>
        <v>0</v>
      </c>
      <c r="AG69" s="259"/>
      <c r="AH69" s="259">
        <f t="shared" si="22"/>
        <v>0</v>
      </c>
      <c r="AI69" s="259"/>
      <c r="AJ69" s="259">
        <f t="shared" si="26"/>
        <v>0</v>
      </c>
      <c r="AK69" s="259"/>
      <c r="AL69" s="259">
        <f t="shared" si="23"/>
        <v>0</v>
      </c>
      <c r="AM69" s="259"/>
      <c r="AN69" s="259">
        <f t="shared" si="27"/>
        <v>0</v>
      </c>
      <c r="AO69" s="259"/>
      <c r="AP69" s="278">
        <f t="shared" si="28"/>
        <v>0</v>
      </c>
      <c r="AQ69" s="259"/>
      <c r="AR69" s="259">
        <f t="shared" si="29"/>
        <v>0</v>
      </c>
      <c r="AS69" s="259"/>
      <c r="AT69" s="259">
        <f t="shared" si="30"/>
        <v>0</v>
      </c>
      <c r="AU69" s="259"/>
      <c r="AV69" s="259">
        <f t="shared" si="31"/>
        <v>0</v>
      </c>
      <c r="AW69" s="259"/>
      <c r="AX69" s="259">
        <f t="shared" si="32"/>
        <v>0</v>
      </c>
      <c r="AY69" s="259"/>
      <c r="AZ69" s="259">
        <f t="shared" si="33"/>
        <v>0</v>
      </c>
      <c r="BA69" s="277">
        <f t="shared" si="24"/>
        <v>0</v>
      </c>
      <c r="BB69" s="277">
        <f t="shared" si="25"/>
        <v>0</v>
      </c>
    </row>
    <row r="70" spans="1:54" ht="12.75">
      <c r="A70" s="128">
        <v>62</v>
      </c>
      <c r="B70" s="355" t="s">
        <v>165</v>
      </c>
      <c r="C70" s="360" t="s">
        <v>17</v>
      </c>
      <c r="D70" s="353">
        <v>3500</v>
      </c>
      <c r="E70" s="277"/>
      <c r="F70" s="259">
        <f t="shared" si="0"/>
        <v>0</v>
      </c>
      <c r="G70" s="259"/>
      <c r="H70" s="259">
        <f t="shared" si="9"/>
        <v>0</v>
      </c>
      <c r="I70" s="259"/>
      <c r="J70" s="259">
        <f t="shared" si="10"/>
        <v>0</v>
      </c>
      <c r="K70" s="259"/>
      <c r="L70" s="259">
        <f t="shared" si="11"/>
        <v>0</v>
      </c>
      <c r="M70" s="259"/>
      <c r="N70" s="259">
        <f t="shared" si="12"/>
        <v>0</v>
      </c>
      <c r="O70" s="259"/>
      <c r="P70" s="259">
        <f t="shared" si="13"/>
        <v>0</v>
      </c>
      <c r="Q70" s="259"/>
      <c r="R70" s="259">
        <f t="shared" si="14"/>
        <v>0</v>
      </c>
      <c r="S70" s="259"/>
      <c r="T70" s="259">
        <f t="shared" si="15"/>
        <v>0</v>
      </c>
      <c r="U70" s="259"/>
      <c r="V70" s="259">
        <f t="shared" si="16"/>
        <v>0</v>
      </c>
      <c r="W70" s="289"/>
      <c r="X70" s="259">
        <f t="shared" si="17"/>
        <v>0</v>
      </c>
      <c r="Y70" s="259"/>
      <c r="Z70" s="259">
        <f t="shared" si="18"/>
        <v>0</v>
      </c>
      <c r="AA70" s="259"/>
      <c r="AB70" s="259">
        <f t="shared" si="19"/>
        <v>0</v>
      </c>
      <c r="AC70" s="259"/>
      <c r="AD70" s="259">
        <f t="shared" si="20"/>
        <v>0</v>
      </c>
      <c r="AE70" s="259"/>
      <c r="AF70" s="259">
        <f t="shared" si="21"/>
        <v>0</v>
      </c>
      <c r="AG70" s="259"/>
      <c r="AH70" s="259">
        <f t="shared" si="22"/>
        <v>0</v>
      </c>
      <c r="AI70" s="259"/>
      <c r="AJ70" s="259">
        <f t="shared" si="26"/>
        <v>0</v>
      </c>
      <c r="AK70" s="259"/>
      <c r="AL70" s="259">
        <f t="shared" si="23"/>
        <v>0</v>
      </c>
      <c r="AM70" s="259"/>
      <c r="AN70" s="259">
        <f t="shared" si="27"/>
        <v>0</v>
      </c>
      <c r="AO70" s="259"/>
      <c r="AP70" s="278">
        <f t="shared" si="28"/>
        <v>0</v>
      </c>
      <c r="AQ70" s="259"/>
      <c r="AR70" s="259">
        <f t="shared" si="29"/>
        <v>0</v>
      </c>
      <c r="AS70" s="259"/>
      <c r="AT70" s="259">
        <f t="shared" si="30"/>
        <v>0</v>
      </c>
      <c r="AU70" s="259"/>
      <c r="AV70" s="259">
        <f t="shared" si="31"/>
        <v>0</v>
      </c>
      <c r="AW70" s="259"/>
      <c r="AX70" s="259">
        <f t="shared" si="32"/>
        <v>0</v>
      </c>
      <c r="AY70" s="259"/>
      <c r="AZ70" s="259">
        <f t="shared" si="33"/>
        <v>0</v>
      </c>
      <c r="BA70" s="277">
        <f t="shared" si="24"/>
        <v>0</v>
      </c>
      <c r="BB70" s="277">
        <f t="shared" si="25"/>
        <v>0</v>
      </c>
    </row>
    <row r="71" spans="1:54" ht="12.75">
      <c r="A71" s="128">
        <v>63</v>
      </c>
      <c r="B71" s="294" t="s">
        <v>164</v>
      </c>
      <c r="C71" s="360" t="s">
        <v>106</v>
      </c>
      <c r="D71" s="353">
        <v>400</v>
      </c>
      <c r="E71" s="277"/>
      <c r="F71" s="259">
        <f t="shared" si="0"/>
        <v>0</v>
      </c>
      <c r="G71" s="259"/>
      <c r="H71" s="259">
        <f t="shared" si="9"/>
        <v>0</v>
      </c>
      <c r="I71" s="259"/>
      <c r="J71" s="259">
        <f t="shared" si="10"/>
        <v>0</v>
      </c>
      <c r="K71" s="259"/>
      <c r="L71" s="259">
        <f t="shared" si="11"/>
        <v>0</v>
      </c>
      <c r="M71" s="259">
        <v>80</v>
      </c>
      <c r="N71" s="259">
        <f t="shared" si="12"/>
        <v>32000</v>
      </c>
      <c r="O71" s="259"/>
      <c r="P71" s="259">
        <f t="shared" si="13"/>
        <v>0</v>
      </c>
      <c r="Q71" s="259">
        <v>100</v>
      </c>
      <c r="R71" s="259">
        <f t="shared" si="14"/>
        <v>40000</v>
      </c>
      <c r="S71" s="259">
        <v>60</v>
      </c>
      <c r="T71" s="259">
        <f t="shared" si="15"/>
        <v>24000</v>
      </c>
      <c r="U71" s="259"/>
      <c r="V71" s="259">
        <f t="shared" si="16"/>
        <v>0</v>
      </c>
      <c r="W71" s="289">
        <v>100</v>
      </c>
      <c r="X71" s="259">
        <v>40000</v>
      </c>
      <c r="Y71" s="259">
        <v>85</v>
      </c>
      <c r="Z71" s="259">
        <f t="shared" si="18"/>
        <v>34000</v>
      </c>
      <c r="AA71" s="259">
        <v>130</v>
      </c>
      <c r="AB71" s="259">
        <f t="shared" si="19"/>
        <v>52000</v>
      </c>
      <c r="AC71" s="259"/>
      <c r="AD71" s="259">
        <f t="shared" si="20"/>
        <v>0</v>
      </c>
      <c r="AE71" s="259">
        <v>50</v>
      </c>
      <c r="AF71" s="259">
        <f t="shared" si="21"/>
        <v>20000</v>
      </c>
      <c r="AG71" s="259"/>
      <c r="AH71" s="259">
        <f t="shared" si="22"/>
        <v>0</v>
      </c>
      <c r="AI71" s="259"/>
      <c r="AJ71" s="259">
        <f t="shared" si="26"/>
        <v>0</v>
      </c>
      <c r="AK71" s="259"/>
      <c r="AL71" s="259">
        <f t="shared" si="23"/>
        <v>0</v>
      </c>
      <c r="AM71" s="259"/>
      <c r="AN71" s="259">
        <f t="shared" si="27"/>
        <v>0</v>
      </c>
      <c r="AO71" s="259"/>
      <c r="AP71" s="278">
        <f t="shared" si="28"/>
        <v>0</v>
      </c>
      <c r="AQ71" s="259"/>
      <c r="AR71" s="259">
        <f t="shared" si="29"/>
        <v>0</v>
      </c>
      <c r="AS71" s="259"/>
      <c r="AT71" s="259">
        <f t="shared" si="30"/>
        <v>0</v>
      </c>
      <c r="AU71" s="259"/>
      <c r="AV71" s="259">
        <f t="shared" si="31"/>
        <v>0</v>
      </c>
      <c r="AW71" s="259">
        <v>30</v>
      </c>
      <c r="AX71" s="259">
        <f t="shared" si="32"/>
        <v>12000</v>
      </c>
      <c r="AY71" s="259"/>
      <c r="AZ71" s="259">
        <f t="shared" si="33"/>
        <v>0</v>
      </c>
      <c r="BA71" s="277">
        <f t="shared" si="24"/>
        <v>635</v>
      </c>
      <c r="BB71" s="277">
        <f t="shared" si="25"/>
        <v>254000</v>
      </c>
    </row>
    <row r="72" spans="1:54" ht="12.75">
      <c r="A72" s="128">
        <v>64</v>
      </c>
      <c r="B72" s="356" t="s">
        <v>166</v>
      </c>
      <c r="C72" s="359" t="s">
        <v>106</v>
      </c>
      <c r="D72" s="353">
        <v>180</v>
      </c>
      <c r="E72" s="277"/>
      <c r="F72" s="259">
        <f t="shared" si="0"/>
        <v>0</v>
      </c>
      <c r="G72" s="259"/>
      <c r="H72" s="259">
        <f t="shared" si="9"/>
        <v>0</v>
      </c>
      <c r="I72" s="259"/>
      <c r="J72" s="259">
        <f t="shared" si="10"/>
        <v>0</v>
      </c>
      <c r="K72" s="259"/>
      <c r="L72" s="259">
        <f t="shared" si="11"/>
        <v>0</v>
      </c>
      <c r="M72" s="259"/>
      <c r="N72" s="259">
        <f t="shared" si="12"/>
        <v>0</v>
      </c>
      <c r="O72" s="259"/>
      <c r="P72" s="259">
        <f t="shared" si="13"/>
        <v>0</v>
      </c>
      <c r="Q72" s="259"/>
      <c r="R72" s="259">
        <f t="shared" si="14"/>
        <v>0</v>
      </c>
      <c r="S72" s="259"/>
      <c r="T72" s="259">
        <f t="shared" si="15"/>
        <v>0</v>
      </c>
      <c r="U72" s="259"/>
      <c r="V72" s="259">
        <f t="shared" si="16"/>
        <v>0</v>
      </c>
      <c r="W72" s="289"/>
      <c r="X72" s="259">
        <f t="shared" si="17"/>
        <v>0</v>
      </c>
      <c r="Y72" s="259"/>
      <c r="Z72" s="259">
        <f t="shared" si="18"/>
        <v>0</v>
      </c>
      <c r="AA72" s="259"/>
      <c r="AB72" s="259">
        <f t="shared" si="19"/>
        <v>0</v>
      </c>
      <c r="AC72" s="259"/>
      <c r="AD72" s="259">
        <f t="shared" si="20"/>
        <v>0</v>
      </c>
      <c r="AE72" s="259"/>
      <c r="AF72" s="259">
        <f t="shared" si="21"/>
        <v>0</v>
      </c>
      <c r="AG72" s="259"/>
      <c r="AH72" s="259">
        <f t="shared" si="22"/>
        <v>0</v>
      </c>
      <c r="AI72" s="259"/>
      <c r="AJ72" s="259">
        <f t="shared" si="26"/>
        <v>0</v>
      </c>
      <c r="AK72" s="259"/>
      <c r="AL72" s="259">
        <f t="shared" si="23"/>
        <v>0</v>
      </c>
      <c r="AM72" s="259"/>
      <c r="AN72" s="259">
        <f t="shared" si="27"/>
        <v>0</v>
      </c>
      <c r="AO72" s="259"/>
      <c r="AP72" s="278">
        <f t="shared" si="28"/>
        <v>0</v>
      </c>
      <c r="AQ72" s="259"/>
      <c r="AR72" s="259">
        <f t="shared" si="29"/>
        <v>0</v>
      </c>
      <c r="AS72" s="259"/>
      <c r="AT72" s="259">
        <f t="shared" si="30"/>
        <v>0</v>
      </c>
      <c r="AU72" s="259"/>
      <c r="AV72" s="259">
        <f t="shared" si="31"/>
        <v>0</v>
      </c>
      <c r="AW72" s="259"/>
      <c r="AX72" s="259">
        <f t="shared" si="32"/>
        <v>0</v>
      </c>
      <c r="AY72" s="259"/>
      <c r="AZ72" s="259">
        <f t="shared" si="33"/>
        <v>0</v>
      </c>
      <c r="BA72" s="277">
        <f t="shared" si="24"/>
        <v>0</v>
      </c>
      <c r="BB72" s="277">
        <f t="shared" si="25"/>
        <v>0</v>
      </c>
    </row>
    <row r="73" spans="1:54" ht="12.75">
      <c r="A73" s="128">
        <v>65</v>
      </c>
      <c r="B73" s="356" t="s">
        <v>208</v>
      </c>
      <c r="C73" s="339" t="s">
        <v>17</v>
      </c>
      <c r="D73" s="301">
        <v>3500</v>
      </c>
      <c r="E73" s="277"/>
      <c r="F73" s="259">
        <f aca="true" t="shared" si="34" ref="F73:F81">E73*D73</f>
        <v>0</v>
      </c>
      <c r="G73" s="259"/>
      <c r="H73" s="259">
        <f t="shared" si="9"/>
        <v>0</v>
      </c>
      <c r="I73" s="259"/>
      <c r="J73" s="259">
        <f t="shared" si="10"/>
        <v>0</v>
      </c>
      <c r="K73" s="259"/>
      <c r="L73" s="259">
        <f t="shared" si="11"/>
        <v>0</v>
      </c>
      <c r="M73" s="259"/>
      <c r="N73" s="259">
        <f t="shared" si="12"/>
        <v>0</v>
      </c>
      <c r="O73" s="259"/>
      <c r="P73" s="259">
        <f t="shared" si="13"/>
        <v>0</v>
      </c>
      <c r="Q73" s="259"/>
      <c r="R73" s="259">
        <f t="shared" si="14"/>
        <v>0</v>
      </c>
      <c r="S73" s="259"/>
      <c r="T73" s="259">
        <f t="shared" si="15"/>
        <v>0</v>
      </c>
      <c r="U73" s="259"/>
      <c r="V73" s="259">
        <f t="shared" si="16"/>
        <v>0</v>
      </c>
      <c r="W73" s="289"/>
      <c r="X73" s="259">
        <f t="shared" si="17"/>
        <v>0</v>
      </c>
      <c r="Y73" s="259"/>
      <c r="Z73" s="259">
        <f t="shared" si="18"/>
        <v>0</v>
      </c>
      <c r="AA73" s="259"/>
      <c r="AB73" s="259">
        <f t="shared" si="19"/>
        <v>0</v>
      </c>
      <c r="AC73" s="259"/>
      <c r="AD73" s="259">
        <f t="shared" si="20"/>
        <v>0</v>
      </c>
      <c r="AE73" s="259"/>
      <c r="AF73" s="259">
        <f t="shared" si="21"/>
        <v>0</v>
      </c>
      <c r="AG73" s="259"/>
      <c r="AH73" s="259">
        <f t="shared" si="22"/>
        <v>0</v>
      </c>
      <c r="AI73" s="259"/>
      <c r="AJ73" s="259">
        <f t="shared" si="26"/>
        <v>0</v>
      </c>
      <c r="AK73" s="259"/>
      <c r="AL73" s="259">
        <f t="shared" si="23"/>
        <v>0</v>
      </c>
      <c r="AM73" s="259"/>
      <c r="AN73" s="259">
        <f t="shared" si="27"/>
        <v>0</v>
      </c>
      <c r="AO73" s="259"/>
      <c r="AP73" s="278">
        <f t="shared" si="28"/>
        <v>0</v>
      </c>
      <c r="AQ73" s="259"/>
      <c r="AR73" s="259">
        <f t="shared" si="29"/>
        <v>0</v>
      </c>
      <c r="AS73" s="259"/>
      <c r="AT73" s="259">
        <f t="shared" si="30"/>
        <v>0</v>
      </c>
      <c r="AU73" s="259"/>
      <c r="AV73" s="259">
        <f t="shared" si="31"/>
        <v>0</v>
      </c>
      <c r="AW73" s="259"/>
      <c r="AX73" s="259">
        <f t="shared" si="32"/>
        <v>0</v>
      </c>
      <c r="AY73" s="259"/>
      <c r="AZ73" s="259">
        <f t="shared" si="33"/>
        <v>0</v>
      </c>
      <c r="BA73" s="277">
        <f t="shared" si="24"/>
        <v>0</v>
      </c>
      <c r="BB73" s="277">
        <f t="shared" si="25"/>
        <v>0</v>
      </c>
    </row>
    <row r="74" spans="1:54" s="121" customFormat="1" ht="15">
      <c r="A74" s="128">
        <v>66</v>
      </c>
      <c r="B74" s="123" t="s">
        <v>167</v>
      </c>
      <c r="C74" s="135"/>
      <c r="D74" s="136"/>
      <c r="E74" s="137"/>
      <c r="F74" s="259">
        <f t="shared" si="34"/>
        <v>0</v>
      </c>
      <c r="G74" s="259"/>
      <c r="H74" s="259">
        <f aca="true" t="shared" si="35" ref="H74:H81">G74*D74</f>
        <v>0</v>
      </c>
      <c r="I74" s="259"/>
      <c r="J74" s="259">
        <f aca="true" t="shared" si="36" ref="J74:J81">I74*D74</f>
        <v>0</v>
      </c>
      <c r="K74" s="259"/>
      <c r="L74" s="259">
        <f aca="true" t="shared" si="37" ref="L74:L81">K74*D74</f>
        <v>0</v>
      </c>
      <c r="M74" s="259"/>
      <c r="N74" s="259">
        <f aca="true" t="shared" si="38" ref="N74:N81">M74*D74</f>
        <v>0</v>
      </c>
      <c r="O74" s="259"/>
      <c r="P74" s="259">
        <f aca="true" t="shared" si="39" ref="P74:P81">O74*D74</f>
        <v>0</v>
      </c>
      <c r="Q74" s="259"/>
      <c r="R74" s="259">
        <f aca="true" t="shared" si="40" ref="R74:R81">Q74*D74</f>
        <v>0</v>
      </c>
      <c r="S74" s="259"/>
      <c r="T74" s="259">
        <f aca="true" t="shared" si="41" ref="T74:T80">S74*D74</f>
        <v>0</v>
      </c>
      <c r="U74" s="259"/>
      <c r="V74" s="259">
        <f aca="true" t="shared" si="42" ref="V74:V81">U74*D74</f>
        <v>0</v>
      </c>
      <c r="W74" s="289"/>
      <c r="X74" s="259">
        <f aca="true" t="shared" si="43" ref="X74:X81">W74*D74</f>
        <v>0</v>
      </c>
      <c r="Y74" s="259"/>
      <c r="Z74" s="259">
        <f aca="true" t="shared" si="44" ref="Z74:Z81">Y74*D74</f>
        <v>0</v>
      </c>
      <c r="AA74" s="259"/>
      <c r="AB74" s="259">
        <f aca="true" t="shared" si="45" ref="AB74:AB81">AA74*D74</f>
        <v>0</v>
      </c>
      <c r="AC74" s="259"/>
      <c r="AD74" s="259">
        <f aca="true" t="shared" si="46" ref="AD74:AD81">AC74*D74</f>
        <v>0</v>
      </c>
      <c r="AE74" s="259"/>
      <c r="AF74" s="259">
        <f aca="true" t="shared" si="47" ref="AF74:AF81">AE74*D74</f>
        <v>0</v>
      </c>
      <c r="AG74" s="259"/>
      <c r="AH74" s="259">
        <f aca="true" t="shared" si="48" ref="AH74:AH81">AG74*D74</f>
        <v>0</v>
      </c>
      <c r="AI74" s="259"/>
      <c r="AJ74" s="259">
        <f aca="true" t="shared" si="49" ref="AJ74:AJ81">AI74*D74</f>
        <v>0</v>
      </c>
      <c r="AK74" s="259"/>
      <c r="AL74" s="259">
        <f t="shared" si="23"/>
        <v>0</v>
      </c>
      <c r="AM74" s="259"/>
      <c r="AN74" s="259">
        <f aca="true" t="shared" si="50" ref="AN74:AN80">AM74*D74</f>
        <v>0</v>
      </c>
      <c r="AO74" s="259"/>
      <c r="AP74" s="278">
        <f aca="true" t="shared" si="51" ref="AP74:AP81">AO74*D74</f>
        <v>0</v>
      </c>
      <c r="AQ74" s="259"/>
      <c r="AR74" s="259">
        <f aca="true" t="shared" si="52" ref="AR74:AR80">AQ74*D74</f>
        <v>0</v>
      </c>
      <c r="AS74" s="259"/>
      <c r="AT74" s="259">
        <f aca="true" t="shared" si="53" ref="AT74:AT81">AS74*D74</f>
        <v>0</v>
      </c>
      <c r="AU74" s="259"/>
      <c r="AV74" s="259">
        <f aca="true" t="shared" si="54" ref="AV74:AV81">AU74*D74</f>
        <v>0</v>
      </c>
      <c r="AW74" s="259"/>
      <c r="AX74" s="259">
        <f aca="true" t="shared" si="55" ref="AX74:AX81">AW74*D74</f>
        <v>0</v>
      </c>
      <c r="AY74" s="259"/>
      <c r="AZ74" s="259">
        <f aca="true" t="shared" si="56" ref="AZ74:AZ80">AY74*D74</f>
        <v>0</v>
      </c>
      <c r="BA74" s="277">
        <f aca="true" t="shared" si="57" ref="BA74:BB81">E74+G74+I74+K74+M74+O74+Q74+S74+U74+W74+Y74+AA74+AC74+AE74+AG74+AI74+AK74+AM74+AO74+AQ74+AS74+AU74+AW74+AY74</f>
        <v>0</v>
      </c>
      <c r="BB74" s="277">
        <f t="shared" si="57"/>
        <v>0</v>
      </c>
    </row>
    <row r="75" spans="1:54" ht="14.25">
      <c r="A75" s="128">
        <v>67</v>
      </c>
      <c r="B75" s="143" t="s">
        <v>148</v>
      </c>
      <c r="C75" s="359"/>
      <c r="D75" s="353"/>
      <c r="E75" s="277"/>
      <c r="F75" s="259">
        <f t="shared" si="34"/>
        <v>0</v>
      </c>
      <c r="G75" s="259"/>
      <c r="H75" s="259">
        <f t="shared" si="35"/>
        <v>0</v>
      </c>
      <c r="I75" s="259"/>
      <c r="J75" s="259">
        <f t="shared" si="36"/>
        <v>0</v>
      </c>
      <c r="K75" s="259"/>
      <c r="L75" s="259">
        <f t="shared" si="37"/>
        <v>0</v>
      </c>
      <c r="M75" s="259"/>
      <c r="N75" s="259">
        <f t="shared" si="38"/>
        <v>0</v>
      </c>
      <c r="O75" s="259"/>
      <c r="P75" s="259">
        <f t="shared" si="39"/>
        <v>0</v>
      </c>
      <c r="Q75" s="259"/>
      <c r="R75" s="259">
        <f t="shared" si="40"/>
        <v>0</v>
      </c>
      <c r="S75" s="259"/>
      <c r="T75" s="259">
        <f t="shared" si="41"/>
        <v>0</v>
      </c>
      <c r="U75" s="259"/>
      <c r="V75" s="259">
        <f t="shared" si="42"/>
        <v>0</v>
      </c>
      <c r="W75" s="289"/>
      <c r="X75" s="259">
        <f t="shared" si="43"/>
        <v>0</v>
      </c>
      <c r="Y75" s="259"/>
      <c r="Z75" s="259">
        <f t="shared" si="44"/>
        <v>0</v>
      </c>
      <c r="AA75" s="259"/>
      <c r="AB75" s="259">
        <f t="shared" si="45"/>
        <v>0</v>
      </c>
      <c r="AC75" s="259"/>
      <c r="AD75" s="259">
        <f t="shared" si="46"/>
        <v>0</v>
      </c>
      <c r="AE75" s="259"/>
      <c r="AF75" s="259">
        <f t="shared" si="47"/>
        <v>0</v>
      </c>
      <c r="AG75" s="259"/>
      <c r="AH75" s="259">
        <f t="shared" si="48"/>
        <v>0</v>
      </c>
      <c r="AI75" s="259"/>
      <c r="AJ75" s="259">
        <f t="shared" si="49"/>
        <v>0</v>
      </c>
      <c r="AK75" s="259"/>
      <c r="AL75" s="259">
        <f aca="true" t="shared" si="58" ref="AL75:AL81">AK75*D75</f>
        <v>0</v>
      </c>
      <c r="AM75" s="259"/>
      <c r="AN75" s="259">
        <f t="shared" si="50"/>
        <v>0</v>
      </c>
      <c r="AO75" s="259"/>
      <c r="AP75" s="278">
        <f t="shared" si="51"/>
        <v>0</v>
      </c>
      <c r="AQ75" s="259"/>
      <c r="AR75" s="259">
        <f t="shared" si="52"/>
        <v>0</v>
      </c>
      <c r="AS75" s="259"/>
      <c r="AT75" s="259">
        <f t="shared" si="53"/>
        <v>0</v>
      </c>
      <c r="AU75" s="259"/>
      <c r="AV75" s="259">
        <f t="shared" si="54"/>
        <v>0</v>
      </c>
      <c r="AW75" s="259"/>
      <c r="AX75" s="259">
        <f t="shared" si="55"/>
        <v>0</v>
      </c>
      <c r="AY75" s="259"/>
      <c r="AZ75" s="259">
        <f t="shared" si="56"/>
        <v>0</v>
      </c>
      <c r="BA75" s="277">
        <f t="shared" si="57"/>
        <v>0</v>
      </c>
      <c r="BB75" s="277">
        <f t="shared" si="57"/>
        <v>0</v>
      </c>
    </row>
    <row r="76" spans="1:54" ht="15">
      <c r="A76" s="128">
        <v>68</v>
      </c>
      <c r="B76" s="337" t="s">
        <v>151</v>
      </c>
      <c r="C76" s="359" t="s">
        <v>9</v>
      </c>
      <c r="D76" s="353">
        <v>150</v>
      </c>
      <c r="E76" s="277"/>
      <c r="F76" s="259">
        <f t="shared" si="34"/>
        <v>0</v>
      </c>
      <c r="G76" s="259"/>
      <c r="H76" s="259">
        <f t="shared" si="35"/>
        <v>0</v>
      </c>
      <c r="I76" s="259"/>
      <c r="J76" s="259">
        <f t="shared" si="36"/>
        <v>0</v>
      </c>
      <c r="K76" s="259"/>
      <c r="L76" s="259">
        <f t="shared" si="37"/>
        <v>0</v>
      </c>
      <c r="M76" s="259"/>
      <c r="N76" s="259">
        <f t="shared" si="38"/>
        <v>0</v>
      </c>
      <c r="O76" s="259"/>
      <c r="P76" s="259">
        <f t="shared" si="39"/>
        <v>0</v>
      </c>
      <c r="Q76" s="259"/>
      <c r="R76" s="259">
        <f t="shared" si="40"/>
        <v>0</v>
      </c>
      <c r="S76" s="259"/>
      <c r="T76" s="259">
        <f t="shared" si="41"/>
        <v>0</v>
      </c>
      <c r="U76" s="259"/>
      <c r="V76" s="259">
        <f t="shared" si="42"/>
        <v>0</v>
      </c>
      <c r="W76" s="289"/>
      <c r="X76" s="259">
        <f t="shared" si="43"/>
        <v>0</v>
      </c>
      <c r="Y76" s="259"/>
      <c r="Z76" s="259">
        <f t="shared" si="44"/>
        <v>0</v>
      </c>
      <c r="AA76" s="259"/>
      <c r="AB76" s="259">
        <f t="shared" si="45"/>
        <v>0</v>
      </c>
      <c r="AC76" s="259"/>
      <c r="AD76" s="259">
        <f t="shared" si="46"/>
        <v>0</v>
      </c>
      <c r="AE76" s="259"/>
      <c r="AF76" s="259">
        <f t="shared" si="47"/>
        <v>0</v>
      </c>
      <c r="AG76" s="259"/>
      <c r="AH76" s="259">
        <f t="shared" si="48"/>
        <v>0</v>
      </c>
      <c r="AI76" s="259"/>
      <c r="AJ76" s="259">
        <f t="shared" si="49"/>
        <v>0</v>
      </c>
      <c r="AK76" s="259"/>
      <c r="AL76" s="259">
        <f t="shared" si="58"/>
        <v>0</v>
      </c>
      <c r="AM76" s="259"/>
      <c r="AN76" s="259">
        <f t="shared" si="50"/>
        <v>0</v>
      </c>
      <c r="AO76" s="259"/>
      <c r="AP76" s="278">
        <f t="shared" si="51"/>
        <v>0</v>
      </c>
      <c r="AQ76" s="259"/>
      <c r="AR76" s="259">
        <f t="shared" si="52"/>
        <v>0</v>
      </c>
      <c r="AS76" s="259"/>
      <c r="AT76" s="259">
        <f t="shared" si="53"/>
        <v>0</v>
      </c>
      <c r="AU76" s="259"/>
      <c r="AV76" s="259">
        <f t="shared" si="54"/>
        <v>0</v>
      </c>
      <c r="AW76" s="259"/>
      <c r="AX76" s="259">
        <f t="shared" si="55"/>
        <v>0</v>
      </c>
      <c r="AY76" s="259"/>
      <c r="AZ76" s="259">
        <f t="shared" si="56"/>
        <v>0</v>
      </c>
      <c r="BA76" s="277">
        <f t="shared" si="57"/>
        <v>0</v>
      </c>
      <c r="BB76" s="277">
        <f t="shared" si="57"/>
        <v>0</v>
      </c>
    </row>
    <row r="77" spans="1:54" ht="15">
      <c r="A77" s="128">
        <v>69</v>
      </c>
      <c r="B77" s="337" t="s">
        <v>152</v>
      </c>
      <c r="C77" s="359" t="s">
        <v>17</v>
      </c>
      <c r="D77" s="353">
        <v>95000</v>
      </c>
      <c r="E77" s="277"/>
      <c r="F77" s="259">
        <f t="shared" si="34"/>
        <v>0</v>
      </c>
      <c r="G77" s="259"/>
      <c r="H77" s="259">
        <f t="shared" si="35"/>
        <v>0</v>
      </c>
      <c r="I77" s="259"/>
      <c r="J77" s="259">
        <f t="shared" si="36"/>
        <v>0</v>
      </c>
      <c r="K77" s="259"/>
      <c r="L77" s="259">
        <f t="shared" si="37"/>
        <v>0</v>
      </c>
      <c r="M77" s="259"/>
      <c r="N77" s="259">
        <f t="shared" si="38"/>
        <v>0</v>
      </c>
      <c r="O77" s="259"/>
      <c r="P77" s="259">
        <f t="shared" si="39"/>
        <v>0</v>
      </c>
      <c r="Q77" s="259"/>
      <c r="R77" s="259">
        <f t="shared" si="40"/>
        <v>0</v>
      </c>
      <c r="S77" s="259"/>
      <c r="T77" s="259">
        <f t="shared" si="41"/>
        <v>0</v>
      </c>
      <c r="U77" s="259"/>
      <c r="V77" s="259">
        <f t="shared" si="42"/>
        <v>0</v>
      </c>
      <c r="W77" s="289"/>
      <c r="X77" s="259">
        <f t="shared" si="43"/>
        <v>0</v>
      </c>
      <c r="Y77" s="259"/>
      <c r="Z77" s="259">
        <f t="shared" si="44"/>
        <v>0</v>
      </c>
      <c r="AA77" s="259"/>
      <c r="AB77" s="259">
        <f t="shared" si="45"/>
        <v>0</v>
      </c>
      <c r="AC77" s="259"/>
      <c r="AD77" s="259">
        <f t="shared" si="46"/>
        <v>0</v>
      </c>
      <c r="AE77" s="259"/>
      <c r="AF77" s="259">
        <f t="shared" si="47"/>
        <v>0</v>
      </c>
      <c r="AG77" s="259"/>
      <c r="AH77" s="259">
        <f t="shared" si="48"/>
        <v>0</v>
      </c>
      <c r="AI77" s="259"/>
      <c r="AJ77" s="259">
        <f t="shared" si="49"/>
        <v>0</v>
      </c>
      <c r="AK77" s="259"/>
      <c r="AL77" s="259">
        <f t="shared" si="58"/>
        <v>0</v>
      </c>
      <c r="AM77" s="259"/>
      <c r="AN77" s="259">
        <f t="shared" si="50"/>
        <v>0</v>
      </c>
      <c r="AO77" s="259"/>
      <c r="AP77" s="278">
        <f t="shared" si="51"/>
        <v>0</v>
      </c>
      <c r="AQ77" s="259"/>
      <c r="AR77" s="259">
        <f t="shared" si="52"/>
        <v>0</v>
      </c>
      <c r="AS77" s="259"/>
      <c r="AT77" s="259">
        <f t="shared" si="53"/>
        <v>0</v>
      </c>
      <c r="AU77" s="259">
        <v>1</v>
      </c>
      <c r="AV77" s="259">
        <f t="shared" si="54"/>
        <v>95000</v>
      </c>
      <c r="AW77" s="259"/>
      <c r="AX77" s="259">
        <f t="shared" si="55"/>
        <v>0</v>
      </c>
      <c r="AY77" s="259"/>
      <c r="AZ77" s="259">
        <f t="shared" si="56"/>
        <v>0</v>
      </c>
      <c r="BA77" s="277">
        <f t="shared" si="57"/>
        <v>1</v>
      </c>
      <c r="BB77" s="277">
        <f t="shared" si="57"/>
        <v>95000</v>
      </c>
    </row>
    <row r="78" spans="1:54" s="131" customFormat="1" ht="15">
      <c r="A78" s="128">
        <v>70</v>
      </c>
      <c r="B78" s="134" t="s">
        <v>150</v>
      </c>
      <c r="C78" s="359" t="s">
        <v>9</v>
      </c>
      <c r="D78" s="353">
        <v>150</v>
      </c>
      <c r="E78" s="277"/>
      <c r="F78" s="259">
        <f t="shared" si="34"/>
        <v>0</v>
      </c>
      <c r="G78" s="259"/>
      <c r="H78" s="259">
        <f t="shared" si="35"/>
        <v>0</v>
      </c>
      <c r="I78" s="259"/>
      <c r="J78" s="259">
        <f t="shared" si="36"/>
        <v>0</v>
      </c>
      <c r="K78" s="259"/>
      <c r="L78" s="259">
        <f t="shared" si="37"/>
        <v>0</v>
      </c>
      <c r="M78" s="259"/>
      <c r="N78" s="259">
        <f t="shared" si="38"/>
        <v>0</v>
      </c>
      <c r="O78" s="259"/>
      <c r="P78" s="259">
        <f t="shared" si="39"/>
        <v>0</v>
      </c>
      <c r="Q78" s="259"/>
      <c r="R78" s="259">
        <f t="shared" si="40"/>
        <v>0</v>
      </c>
      <c r="S78" s="259"/>
      <c r="T78" s="259">
        <f t="shared" si="41"/>
        <v>0</v>
      </c>
      <c r="U78" s="259"/>
      <c r="V78" s="259">
        <f t="shared" si="42"/>
        <v>0</v>
      </c>
      <c r="W78" s="289"/>
      <c r="X78" s="259">
        <f t="shared" si="43"/>
        <v>0</v>
      </c>
      <c r="Y78" s="259"/>
      <c r="Z78" s="259">
        <f t="shared" si="44"/>
        <v>0</v>
      </c>
      <c r="AA78" s="259"/>
      <c r="AB78" s="259">
        <f t="shared" si="45"/>
        <v>0</v>
      </c>
      <c r="AC78" s="259"/>
      <c r="AD78" s="259">
        <f t="shared" si="46"/>
        <v>0</v>
      </c>
      <c r="AE78" s="259"/>
      <c r="AF78" s="259">
        <f t="shared" si="47"/>
        <v>0</v>
      </c>
      <c r="AG78" s="259"/>
      <c r="AH78" s="259">
        <f t="shared" si="48"/>
        <v>0</v>
      </c>
      <c r="AI78" s="259"/>
      <c r="AJ78" s="259">
        <f t="shared" si="49"/>
        <v>0</v>
      </c>
      <c r="AK78" s="259"/>
      <c r="AL78" s="259">
        <f t="shared" si="58"/>
        <v>0</v>
      </c>
      <c r="AM78" s="259"/>
      <c r="AN78" s="259">
        <f t="shared" si="50"/>
        <v>0</v>
      </c>
      <c r="AO78" s="259"/>
      <c r="AP78" s="278">
        <f t="shared" si="51"/>
        <v>0</v>
      </c>
      <c r="AQ78" s="259"/>
      <c r="AR78" s="259">
        <f t="shared" si="52"/>
        <v>0</v>
      </c>
      <c r="AS78" s="259"/>
      <c r="AT78" s="259">
        <f t="shared" si="53"/>
        <v>0</v>
      </c>
      <c r="AU78" s="259"/>
      <c r="AV78" s="259">
        <f t="shared" si="54"/>
        <v>0</v>
      </c>
      <c r="AW78" s="259"/>
      <c r="AX78" s="259">
        <f t="shared" si="55"/>
        <v>0</v>
      </c>
      <c r="AY78" s="259"/>
      <c r="AZ78" s="259">
        <f t="shared" si="56"/>
        <v>0</v>
      </c>
      <c r="BA78" s="277">
        <f t="shared" si="57"/>
        <v>0</v>
      </c>
      <c r="BB78" s="277">
        <f t="shared" si="57"/>
        <v>0</v>
      </c>
    </row>
    <row r="79" spans="1:54" ht="15">
      <c r="A79" s="128">
        <v>71</v>
      </c>
      <c r="B79" s="337" t="s">
        <v>153</v>
      </c>
      <c r="C79" s="359" t="s">
        <v>17</v>
      </c>
      <c r="D79" s="353">
        <v>65000</v>
      </c>
      <c r="E79" s="277"/>
      <c r="F79" s="259">
        <f t="shared" si="34"/>
        <v>0</v>
      </c>
      <c r="G79" s="259"/>
      <c r="H79" s="259">
        <f t="shared" si="35"/>
        <v>0</v>
      </c>
      <c r="I79" s="259"/>
      <c r="J79" s="259">
        <f t="shared" si="36"/>
        <v>0</v>
      </c>
      <c r="K79" s="259"/>
      <c r="L79" s="259">
        <f t="shared" si="37"/>
        <v>0</v>
      </c>
      <c r="M79" s="259"/>
      <c r="N79" s="259">
        <f t="shared" si="38"/>
        <v>0</v>
      </c>
      <c r="O79" s="259"/>
      <c r="P79" s="259">
        <f t="shared" si="39"/>
        <v>0</v>
      </c>
      <c r="Q79" s="259"/>
      <c r="R79" s="259">
        <f t="shared" si="40"/>
        <v>0</v>
      </c>
      <c r="S79" s="259"/>
      <c r="T79" s="259">
        <f t="shared" si="41"/>
        <v>0</v>
      </c>
      <c r="U79" s="259"/>
      <c r="V79" s="259">
        <f t="shared" si="42"/>
        <v>0</v>
      </c>
      <c r="W79" s="289"/>
      <c r="X79" s="259">
        <f t="shared" si="43"/>
        <v>0</v>
      </c>
      <c r="Y79" s="259"/>
      <c r="Z79" s="259">
        <f t="shared" si="44"/>
        <v>0</v>
      </c>
      <c r="AA79" s="259"/>
      <c r="AB79" s="259">
        <f t="shared" si="45"/>
        <v>0</v>
      </c>
      <c r="AC79" s="259"/>
      <c r="AD79" s="259">
        <f>AC79*D79</f>
        <v>0</v>
      </c>
      <c r="AE79" s="259"/>
      <c r="AF79" s="259">
        <f t="shared" si="47"/>
        <v>0</v>
      </c>
      <c r="AG79" s="259"/>
      <c r="AH79" s="259">
        <f t="shared" si="48"/>
        <v>0</v>
      </c>
      <c r="AI79" s="259"/>
      <c r="AJ79" s="259">
        <f t="shared" si="49"/>
        <v>0</v>
      </c>
      <c r="AK79" s="259"/>
      <c r="AL79" s="259">
        <f t="shared" si="58"/>
        <v>0</v>
      </c>
      <c r="AM79" s="259">
        <v>1</v>
      </c>
      <c r="AN79" s="259">
        <f t="shared" si="50"/>
        <v>65000</v>
      </c>
      <c r="AO79" s="259"/>
      <c r="AP79" s="278">
        <f t="shared" si="51"/>
        <v>0</v>
      </c>
      <c r="AQ79" s="259"/>
      <c r="AR79" s="259">
        <f t="shared" si="52"/>
        <v>0</v>
      </c>
      <c r="AS79" s="259"/>
      <c r="AT79" s="259">
        <f t="shared" si="53"/>
        <v>0</v>
      </c>
      <c r="AU79" s="259">
        <v>1</v>
      </c>
      <c r="AV79" s="259">
        <f t="shared" si="54"/>
        <v>65000</v>
      </c>
      <c r="AW79" s="259"/>
      <c r="AX79" s="259">
        <f t="shared" si="55"/>
        <v>0</v>
      </c>
      <c r="AY79" s="259">
        <v>1</v>
      </c>
      <c r="AZ79" s="259">
        <v>55000</v>
      </c>
      <c r="BA79" s="277">
        <f t="shared" si="57"/>
        <v>3</v>
      </c>
      <c r="BB79" s="277">
        <f t="shared" si="57"/>
        <v>185000</v>
      </c>
    </row>
    <row r="80" spans="1:54" ht="15">
      <c r="A80" s="128">
        <v>72</v>
      </c>
      <c r="B80" s="337" t="s">
        <v>197</v>
      </c>
      <c r="C80" s="359" t="s">
        <v>9</v>
      </c>
      <c r="D80" s="353">
        <v>150</v>
      </c>
      <c r="E80" s="277"/>
      <c r="F80" s="259">
        <f t="shared" si="34"/>
        <v>0</v>
      </c>
      <c r="G80" s="259"/>
      <c r="H80" s="259">
        <f t="shared" si="35"/>
        <v>0</v>
      </c>
      <c r="I80" s="259"/>
      <c r="J80" s="259">
        <f t="shared" si="36"/>
        <v>0</v>
      </c>
      <c r="K80" s="259"/>
      <c r="L80" s="259">
        <f t="shared" si="37"/>
        <v>0</v>
      </c>
      <c r="M80" s="259"/>
      <c r="N80" s="259">
        <f t="shared" si="38"/>
        <v>0</v>
      </c>
      <c r="O80" s="259"/>
      <c r="P80" s="259">
        <f t="shared" si="39"/>
        <v>0</v>
      </c>
      <c r="Q80" s="259"/>
      <c r="R80" s="259">
        <f t="shared" si="40"/>
        <v>0</v>
      </c>
      <c r="S80" s="259"/>
      <c r="T80" s="259">
        <f t="shared" si="41"/>
        <v>0</v>
      </c>
      <c r="U80" s="259"/>
      <c r="V80" s="259">
        <f t="shared" si="42"/>
        <v>0</v>
      </c>
      <c r="W80" s="289"/>
      <c r="X80" s="259">
        <f t="shared" si="43"/>
        <v>0</v>
      </c>
      <c r="Y80" s="259"/>
      <c r="Z80" s="259">
        <f t="shared" si="44"/>
        <v>0</v>
      </c>
      <c r="AA80" s="259"/>
      <c r="AB80" s="259">
        <f t="shared" si="45"/>
        <v>0</v>
      </c>
      <c r="AC80" s="259"/>
      <c r="AD80" s="259">
        <f t="shared" si="46"/>
        <v>0</v>
      </c>
      <c r="AE80" s="259"/>
      <c r="AF80" s="259">
        <f t="shared" si="47"/>
        <v>0</v>
      </c>
      <c r="AG80" s="259"/>
      <c r="AH80" s="259">
        <f t="shared" si="48"/>
        <v>0</v>
      </c>
      <c r="AI80" s="259"/>
      <c r="AJ80" s="259">
        <f t="shared" si="49"/>
        <v>0</v>
      </c>
      <c r="AK80" s="259"/>
      <c r="AL80" s="259">
        <f t="shared" si="58"/>
        <v>0</v>
      </c>
      <c r="AM80" s="259"/>
      <c r="AN80" s="259">
        <f t="shared" si="50"/>
        <v>0</v>
      </c>
      <c r="AO80" s="259"/>
      <c r="AP80" s="278">
        <f t="shared" si="51"/>
        <v>0</v>
      </c>
      <c r="AQ80" s="259"/>
      <c r="AR80" s="259">
        <f t="shared" si="52"/>
        <v>0</v>
      </c>
      <c r="AS80" s="259"/>
      <c r="AT80" s="259">
        <f t="shared" si="53"/>
        <v>0</v>
      </c>
      <c r="AU80" s="259"/>
      <c r="AV80" s="259">
        <f t="shared" si="54"/>
        <v>0</v>
      </c>
      <c r="AW80" s="259"/>
      <c r="AX80" s="259">
        <f t="shared" si="55"/>
        <v>0</v>
      </c>
      <c r="AY80" s="259"/>
      <c r="AZ80" s="259">
        <f t="shared" si="56"/>
        <v>0</v>
      </c>
      <c r="BA80" s="277">
        <f t="shared" si="57"/>
        <v>0</v>
      </c>
      <c r="BB80" s="277">
        <f t="shared" si="57"/>
        <v>0</v>
      </c>
    </row>
    <row r="81" spans="1:54" ht="15">
      <c r="A81" s="128">
        <v>73</v>
      </c>
      <c r="B81" s="134" t="s">
        <v>110</v>
      </c>
      <c r="C81" s="359" t="s">
        <v>17</v>
      </c>
      <c r="D81" s="353">
        <v>35000</v>
      </c>
      <c r="E81" s="277"/>
      <c r="F81" s="259">
        <f t="shared" si="34"/>
        <v>0</v>
      </c>
      <c r="G81" s="259"/>
      <c r="H81" s="259">
        <f t="shared" si="35"/>
        <v>0</v>
      </c>
      <c r="I81" s="259"/>
      <c r="J81" s="259">
        <f t="shared" si="36"/>
        <v>0</v>
      </c>
      <c r="K81" s="259"/>
      <c r="L81" s="259">
        <f t="shared" si="37"/>
        <v>0</v>
      </c>
      <c r="M81" s="259"/>
      <c r="N81" s="259">
        <f t="shared" si="38"/>
        <v>0</v>
      </c>
      <c r="O81" s="259"/>
      <c r="P81" s="259">
        <f t="shared" si="39"/>
        <v>0</v>
      </c>
      <c r="Q81" s="259"/>
      <c r="R81" s="259">
        <f t="shared" si="40"/>
        <v>0</v>
      </c>
      <c r="S81" s="259"/>
      <c r="T81" s="259">
        <f>25000*0</f>
        <v>0</v>
      </c>
      <c r="U81" s="259"/>
      <c r="V81" s="259">
        <f t="shared" si="42"/>
        <v>0</v>
      </c>
      <c r="W81" s="289"/>
      <c r="X81" s="259">
        <f t="shared" si="43"/>
        <v>0</v>
      </c>
      <c r="Y81" s="259"/>
      <c r="Z81" s="259">
        <f t="shared" si="44"/>
        <v>0</v>
      </c>
      <c r="AA81" s="259"/>
      <c r="AB81" s="259">
        <f t="shared" si="45"/>
        <v>0</v>
      </c>
      <c r="AC81" s="259">
        <v>1</v>
      </c>
      <c r="AD81" s="259">
        <f t="shared" si="46"/>
        <v>35000</v>
      </c>
      <c r="AE81" s="259"/>
      <c r="AF81" s="259">
        <f t="shared" si="47"/>
        <v>0</v>
      </c>
      <c r="AG81" s="259"/>
      <c r="AH81" s="259">
        <f t="shared" si="48"/>
        <v>0</v>
      </c>
      <c r="AI81" s="259"/>
      <c r="AJ81" s="259">
        <f t="shared" si="49"/>
        <v>0</v>
      </c>
      <c r="AK81" s="259">
        <v>1</v>
      </c>
      <c r="AL81" s="259">
        <f t="shared" si="58"/>
        <v>35000</v>
      </c>
      <c r="AM81" s="259">
        <v>1</v>
      </c>
      <c r="AN81" s="259">
        <f>AM81*D81</f>
        <v>35000</v>
      </c>
      <c r="AO81" s="259"/>
      <c r="AP81" s="278">
        <f t="shared" si="51"/>
        <v>0</v>
      </c>
      <c r="AQ81" s="259"/>
      <c r="AR81" s="259">
        <f>25000*0</f>
        <v>0</v>
      </c>
      <c r="AS81" s="259"/>
      <c r="AT81" s="259">
        <f t="shared" si="53"/>
        <v>0</v>
      </c>
      <c r="AU81" s="259">
        <v>1</v>
      </c>
      <c r="AV81" s="259">
        <f t="shared" si="54"/>
        <v>35000</v>
      </c>
      <c r="AW81" s="259"/>
      <c r="AX81" s="259">
        <f t="shared" si="55"/>
        <v>0</v>
      </c>
      <c r="AY81" s="259">
        <v>1</v>
      </c>
      <c r="AZ81" s="259">
        <v>25000</v>
      </c>
      <c r="BA81" s="277">
        <f t="shared" si="57"/>
        <v>5</v>
      </c>
      <c r="BB81" s="277">
        <f t="shared" si="57"/>
        <v>165000</v>
      </c>
    </row>
    <row r="82" spans="1:54" s="120" customFormat="1" ht="15.75" thickBot="1">
      <c r="A82" s="128">
        <v>74</v>
      </c>
      <c r="B82" s="134" t="s">
        <v>149</v>
      </c>
      <c r="C82" s="160"/>
      <c r="D82" s="183"/>
      <c r="E82" s="138"/>
      <c r="F82" s="351">
        <f>SUM(F9:F81)</f>
        <v>0</v>
      </c>
      <c r="G82" s="138"/>
      <c r="H82" s="351">
        <f>SUM(H9:H81)</f>
        <v>0</v>
      </c>
      <c r="I82" s="138"/>
      <c r="J82" s="351">
        <f>SUM(J9:J81)</f>
        <v>0</v>
      </c>
      <c r="K82" s="138"/>
      <c r="L82" s="351">
        <f>SUM(L9:L81)</f>
        <v>0</v>
      </c>
      <c r="M82" s="138"/>
      <c r="N82" s="351">
        <f>SUM(N9:N81)</f>
        <v>32000</v>
      </c>
      <c r="O82" s="138"/>
      <c r="P82" s="351">
        <f>SUM(P9:P81)</f>
        <v>92920</v>
      </c>
      <c r="Q82" s="138"/>
      <c r="R82" s="351">
        <f>SUM(R9:R81)</f>
        <v>40000</v>
      </c>
      <c r="S82" s="138"/>
      <c r="T82" s="351">
        <f>SUM(T9:T81)</f>
        <v>24000</v>
      </c>
      <c r="U82" s="138"/>
      <c r="V82" s="351">
        <f>SUM(V9:V81)</f>
        <v>0</v>
      </c>
      <c r="W82" s="138"/>
      <c r="X82" s="351">
        <f>SUM(X9:X81)</f>
        <v>40000</v>
      </c>
      <c r="Y82" s="138"/>
      <c r="Z82" s="351">
        <f>SUM(Z8:Z81)</f>
        <v>34000</v>
      </c>
      <c r="AA82" s="138"/>
      <c r="AB82" s="351">
        <f>SUM(AB8:AB81)</f>
        <v>52000</v>
      </c>
      <c r="AC82" s="138"/>
      <c r="AD82" s="351">
        <f>SUM(AD9:AD81)</f>
        <v>35000</v>
      </c>
      <c r="AE82" s="138"/>
      <c r="AF82" s="351">
        <f>SUM(AF9:AF81)</f>
        <v>20000</v>
      </c>
      <c r="AG82" s="138"/>
      <c r="AH82" s="351">
        <f>SUM(AH9:AH81)</f>
        <v>96800</v>
      </c>
      <c r="AI82" s="138"/>
      <c r="AJ82" s="351">
        <f>SUM(AJ9:AJ81)</f>
        <v>96800</v>
      </c>
      <c r="AK82" s="138"/>
      <c r="AL82" s="352">
        <f>SUM(AL9:AL81)</f>
        <v>106900</v>
      </c>
      <c r="AM82" s="138"/>
      <c r="AN82" s="351">
        <f>SUM(AN9:AN81)</f>
        <v>175000</v>
      </c>
      <c r="AO82" s="138"/>
      <c r="AP82" s="351">
        <f>SUM(AP9:AP81)</f>
        <v>29040</v>
      </c>
      <c r="AQ82" s="138"/>
      <c r="AR82" s="351">
        <f>SUM(AR9:AR81)</f>
        <v>0</v>
      </c>
      <c r="AS82" s="138"/>
      <c r="AT82" s="351">
        <f>SUM(AT9:AT81)</f>
        <v>0</v>
      </c>
      <c r="AU82" s="138"/>
      <c r="AV82" s="351">
        <f>SUM(AV9:AV81)</f>
        <v>195000</v>
      </c>
      <c r="AW82" s="138"/>
      <c r="AX82" s="351">
        <f>SUM(AX9:AX81)</f>
        <v>12000</v>
      </c>
      <c r="AY82" s="138"/>
      <c r="AZ82" s="351">
        <f>SUM(AZ9:AZ81)</f>
        <v>80000</v>
      </c>
      <c r="BA82" s="277"/>
      <c r="BB82" s="277">
        <f>SUM(BB9:BB81)</f>
        <v>1161460</v>
      </c>
    </row>
    <row r="83" spans="1:54" ht="12.75">
      <c r="A83" s="17"/>
      <c r="B83" s="54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BA83" s="203"/>
      <c r="BB83" s="54"/>
    </row>
    <row r="84" spans="1:2" ht="12.75">
      <c r="A84" s="17"/>
      <c r="B84" s="15"/>
    </row>
    <row r="85" spans="1:2" ht="12.75">
      <c r="A85" s="17"/>
      <c r="B85" s="15"/>
    </row>
    <row r="86" spans="1:2" ht="12.75">
      <c r="A86" s="17"/>
      <c r="B86" s="15"/>
    </row>
    <row r="87" spans="1:2" ht="12.75">
      <c r="A87" s="17"/>
      <c r="B87" s="15"/>
    </row>
    <row r="88" spans="1:2" ht="12.75">
      <c r="A88" s="17"/>
      <c r="B88" s="15"/>
    </row>
    <row r="89" spans="1:2" ht="12.75">
      <c r="A89" s="17"/>
      <c r="B89" s="15"/>
    </row>
    <row r="90" spans="1:2" ht="12.75">
      <c r="A90" s="17"/>
      <c r="B90" s="15"/>
    </row>
    <row r="91" spans="1:2" ht="12.75">
      <c r="A91" s="17"/>
      <c r="B91" s="15"/>
    </row>
    <row r="92" spans="1:2" ht="12.75">
      <c r="A92" s="17"/>
      <c r="B92" s="15"/>
    </row>
    <row r="93" spans="1:2" ht="12.75">
      <c r="A93" s="17"/>
      <c r="B93" s="15"/>
    </row>
    <row r="94" spans="1:2" ht="12.75">
      <c r="A94" s="17"/>
      <c r="B94" s="15"/>
    </row>
    <row r="95" spans="1:2" ht="12.75">
      <c r="A95" s="17"/>
      <c r="B95" s="15"/>
    </row>
    <row r="96" spans="1:2" ht="12.75">
      <c r="A96" s="17"/>
      <c r="B96" s="15"/>
    </row>
    <row r="97" spans="1:2" ht="12.75">
      <c r="A97" s="17"/>
      <c r="B97" s="15"/>
    </row>
    <row r="98" spans="1:2" ht="12.75">
      <c r="A98" s="17"/>
      <c r="B98" s="15"/>
    </row>
    <row r="99" spans="1:2" ht="12.75">
      <c r="A99" s="17"/>
      <c r="B99" s="15"/>
    </row>
    <row r="100" spans="1:2" ht="12.75">
      <c r="A100" s="17"/>
      <c r="B100" s="15"/>
    </row>
    <row r="101" spans="1:2" ht="12.75">
      <c r="A101" s="17"/>
      <c r="B101" s="15"/>
    </row>
    <row r="102" spans="1:2" ht="12.75">
      <c r="A102" s="17"/>
      <c r="B102" s="15"/>
    </row>
    <row r="103" spans="1:2" ht="12.75">
      <c r="A103" s="17"/>
      <c r="B103" s="15"/>
    </row>
    <row r="104" spans="1:2" ht="12.75">
      <c r="A104" s="17"/>
      <c r="B104" s="15"/>
    </row>
    <row r="105" spans="1:2" ht="12.75">
      <c r="A105" s="17"/>
      <c r="B105" s="15"/>
    </row>
    <row r="106" spans="1:2" ht="12.75">
      <c r="A106" s="17"/>
      <c r="B106" s="15"/>
    </row>
    <row r="107" spans="1:2" ht="12.75">
      <c r="A107" s="17"/>
      <c r="B107" s="15"/>
    </row>
    <row r="108" spans="1:2" ht="12.75">
      <c r="A108" s="17"/>
      <c r="B108" s="15"/>
    </row>
    <row r="109" spans="1:2" ht="12.75">
      <c r="A109" s="17"/>
      <c r="B109" s="15"/>
    </row>
    <row r="110" spans="1:2" ht="12.75">
      <c r="A110" s="17"/>
      <c r="B110" s="15"/>
    </row>
    <row r="111" spans="1:2" ht="12.75">
      <c r="A111" s="17"/>
      <c r="B111" s="15"/>
    </row>
    <row r="112" spans="1:2" ht="12.75">
      <c r="A112" s="17"/>
      <c r="B112" s="15"/>
    </row>
    <row r="113" spans="1:2" ht="12.75">
      <c r="A113" s="17"/>
      <c r="B113" s="15"/>
    </row>
    <row r="114" spans="1:2" ht="12.75">
      <c r="A114" s="17"/>
      <c r="B114" s="15"/>
    </row>
    <row r="115" spans="1:2" ht="12.75">
      <c r="A115" s="17"/>
      <c r="B115" s="15"/>
    </row>
    <row r="116" spans="1:2" ht="12.75">
      <c r="A116" s="17"/>
      <c r="B116" s="15"/>
    </row>
    <row r="117" spans="1:2" ht="12.75">
      <c r="A117" s="17"/>
      <c r="B117" s="15"/>
    </row>
    <row r="118" spans="1:2" ht="12.75">
      <c r="A118" s="17"/>
      <c r="B118" s="15"/>
    </row>
    <row r="119" spans="1:2" ht="12.75">
      <c r="A119" s="17"/>
      <c r="B119" s="15"/>
    </row>
    <row r="120" spans="1:2" ht="12.75">
      <c r="A120" s="17"/>
      <c r="B120" s="15"/>
    </row>
    <row r="121" spans="1:2" ht="12.75">
      <c r="A121" s="17"/>
      <c r="B121" s="15"/>
    </row>
    <row r="122" spans="1:2" ht="12.75">
      <c r="A122" s="17"/>
      <c r="B122" s="15"/>
    </row>
    <row r="123" spans="1:2" ht="12.75">
      <c r="A123" s="15"/>
      <c r="B123" s="15"/>
    </row>
    <row r="124" spans="1:2" ht="12.75">
      <c r="A124" s="15"/>
      <c r="B124" s="15"/>
    </row>
    <row r="125" spans="1:2" ht="12.75">
      <c r="A125" s="15"/>
      <c r="B125" s="15"/>
    </row>
  </sheetData>
  <sheetProtection/>
  <mergeCells count="50">
    <mergeCell ref="AQ5:AR5"/>
    <mergeCell ref="AY5:AZ5"/>
    <mergeCell ref="AQ6:AR6"/>
    <mergeCell ref="AY6:AZ6"/>
    <mergeCell ref="AS5:AT5"/>
    <mergeCell ref="AU5:AV5"/>
    <mergeCell ref="AW5:AX5"/>
    <mergeCell ref="AS6:AT6"/>
    <mergeCell ref="AU6:AV6"/>
    <mergeCell ref="AW6:AX6"/>
    <mergeCell ref="AI5:AJ5"/>
    <mergeCell ref="AM5:AN5"/>
    <mergeCell ref="AO5:AP5"/>
    <mergeCell ref="AI6:AJ6"/>
    <mergeCell ref="AM6:AN6"/>
    <mergeCell ref="AO6:AP6"/>
    <mergeCell ref="AK6:AL6"/>
    <mergeCell ref="AK5:AL5"/>
    <mergeCell ref="AC5:AD5"/>
    <mergeCell ref="AE5:AF5"/>
    <mergeCell ref="AG5:AH5"/>
    <mergeCell ref="AC6:AD6"/>
    <mergeCell ref="AE6:AF6"/>
    <mergeCell ref="AG6:AH6"/>
    <mergeCell ref="W5:X5"/>
    <mergeCell ref="Y5:Z5"/>
    <mergeCell ref="AA5:AB5"/>
    <mergeCell ref="W6:X6"/>
    <mergeCell ref="Y6:Z6"/>
    <mergeCell ref="AA6:AB6"/>
    <mergeCell ref="Q5:R5"/>
    <mergeCell ref="S5:T5"/>
    <mergeCell ref="U5:V5"/>
    <mergeCell ref="Q6:R6"/>
    <mergeCell ref="S6:T6"/>
    <mergeCell ref="U6:V6"/>
    <mergeCell ref="K5:L5"/>
    <mergeCell ref="M5:N5"/>
    <mergeCell ref="O5:P5"/>
    <mergeCell ref="K6:L6"/>
    <mergeCell ref="M6:N6"/>
    <mergeCell ref="O6:P6"/>
    <mergeCell ref="I5:J5"/>
    <mergeCell ref="G5:H5"/>
    <mergeCell ref="I6:J6"/>
    <mergeCell ref="A2:D2"/>
    <mergeCell ref="E6:F6"/>
    <mergeCell ref="G6:H6"/>
    <mergeCell ref="E5:F5"/>
    <mergeCell ref="A4:E4"/>
  </mergeCells>
  <printOptions/>
  <pageMargins left="0.7480314960629921" right="0.15748031496062992" top="0.63" bottom="0.15748031496062992" header="0.15748031496062992" footer="0.1968503937007874"/>
  <pageSetup horizontalDpi="600" verticalDpi="600" orientation="landscape" paperSize="9" scale="50" r:id="rId1"/>
  <colBreaks count="2" manualBreakCount="2">
    <brk id="48" min="1" max="84" man="1"/>
    <brk id="54" max="9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R90"/>
  <sheetViews>
    <sheetView view="pageBreakPreview" zoomScale="75" zoomScaleNormal="75" zoomScaleSheetLayoutView="75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M27" sqref="M27"/>
    </sheetView>
  </sheetViews>
  <sheetFormatPr defaultColWidth="9.00390625" defaultRowHeight="12.75"/>
  <cols>
    <col min="1" max="1" width="4.25390625" style="0" customWidth="1"/>
    <col min="5" max="5" width="38.625" style="0" customWidth="1"/>
    <col min="6" max="6" width="9.25390625" style="0" customWidth="1"/>
    <col min="8" max="8" width="9.00390625" style="0" customWidth="1"/>
    <col min="9" max="9" width="11.125" style="0" customWidth="1"/>
    <col min="10" max="10" width="10.00390625" style="0" customWidth="1"/>
    <col min="11" max="11" width="10.25390625" style="0" customWidth="1"/>
    <col min="12" max="12" width="10.00390625" style="0" customWidth="1"/>
    <col min="13" max="13" width="10.375" style="0" customWidth="1"/>
    <col min="14" max="15" width="10.25390625" style="0" customWidth="1"/>
    <col min="16" max="16" width="10.125" style="0" customWidth="1"/>
    <col min="17" max="17" width="10.375" style="0" customWidth="1"/>
    <col min="18" max="18" width="9.25390625" style="0" customWidth="1"/>
    <col min="19" max="19" width="10.625" style="0" customWidth="1"/>
    <col min="20" max="20" width="8.625" style="0" customWidth="1"/>
    <col min="21" max="22" width="8.75390625" style="0" customWidth="1"/>
    <col min="23" max="23" width="10.25390625" style="0" customWidth="1"/>
    <col min="24" max="24" width="8.75390625" style="0" customWidth="1"/>
    <col min="25" max="25" width="11.125" style="0" customWidth="1"/>
    <col min="26" max="26" width="9.625" style="0" customWidth="1"/>
    <col min="27" max="27" width="11.00390625" style="0" customWidth="1"/>
    <col min="28" max="28" width="9.625" style="0" customWidth="1"/>
    <col min="29" max="29" width="10.875" style="0" customWidth="1"/>
    <col min="30" max="30" width="9.75390625" style="0" customWidth="1"/>
    <col min="31" max="31" width="11.125" style="0" customWidth="1"/>
    <col min="32" max="32" width="9.625" style="0" customWidth="1"/>
    <col min="34" max="34" width="9.75390625" style="0" customWidth="1"/>
    <col min="35" max="35" width="10.25390625" style="0" customWidth="1"/>
    <col min="36" max="36" width="10.75390625" style="0" customWidth="1"/>
    <col min="37" max="37" width="10.625" style="0" customWidth="1"/>
    <col min="38" max="38" width="9.625" style="0" customWidth="1"/>
    <col min="39" max="39" width="11.125" style="0" customWidth="1"/>
    <col min="40" max="40" width="10.25390625" style="0" customWidth="1"/>
    <col min="41" max="41" width="10.75390625" style="0" customWidth="1"/>
    <col min="42" max="42" width="10.875" style="0" customWidth="1"/>
    <col min="43" max="43" width="9.75390625" style="0" customWidth="1"/>
    <col min="44" max="45" width="10.25390625" style="0" customWidth="1"/>
    <col min="47" max="47" width="10.25390625" style="0" customWidth="1"/>
    <col min="48" max="48" width="10.125" style="0" customWidth="1"/>
    <col min="49" max="49" width="10.375" style="0" customWidth="1"/>
    <col min="50" max="50" width="9.25390625" style="0" customWidth="1"/>
    <col min="51" max="51" width="9.375" style="0" customWidth="1"/>
    <col min="53" max="53" width="9.25390625" style="0" customWidth="1"/>
    <col min="54" max="54" width="8.875" style="0" customWidth="1"/>
    <col min="55" max="55" width="10.25390625" style="0" customWidth="1"/>
    <col min="56" max="56" width="8.875" style="0" customWidth="1"/>
    <col min="57" max="57" width="9.25390625" style="0" customWidth="1"/>
    <col min="58" max="58" width="9.375" style="0" customWidth="1"/>
    <col min="59" max="59" width="9.75390625" style="0" customWidth="1"/>
    <col min="60" max="60" width="9.375" style="0" customWidth="1"/>
    <col min="61" max="61" width="10.00390625" style="0" customWidth="1"/>
    <col min="62" max="62" width="10.125" style="0" customWidth="1"/>
    <col min="63" max="63" width="11.125" style="0" customWidth="1"/>
    <col min="65" max="65" width="9.375" style="0" customWidth="1"/>
    <col min="66" max="66" width="11.375" style="0" customWidth="1"/>
    <col min="67" max="67" width="11.625" style="0" customWidth="1"/>
  </cols>
  <sheetData>
    <row r="1" spans="1:69" ht="18">
      <c r="A1" s="564" t="s">
        <v>210</v>
      </c>
      <c r="B1" s="564"/>
      <c r="C1" s="564"/>
      <c r="D1" s="564"/>
      <c r="E1" s="564"/>
      <c r="F1" s="43"/>
      <c r="G1" s="43"/>
      <c r="H1" s="575"/>
      <c r="I1" s="576"/>
      <c r="J1" s="575"/>
      <c r="K1" s="576"/>
      <c r="L1" s="575"/>
      <c r="M1" s="576"/>
      <c r="N1" s="575"/>
      <c r="O1" s="576"/>
      <c r="P1" s="575"/>
      <c r="Q1" s="576"/>
      <c r="R1" s="575"/>
      <c r="S1" s="576"/>
      <c r="T1" s="575"/>
      <c r="U1" s="576"/>
      <c r="V1" s="575"/>
      <c r="W1" s="576"/>
      <c r="X1" s="575"/>
      <c r="Y1" s="576"/>
      <c r="Z1" s="575"/>
      <c r="AA1" s="576"/>
      <c r="AB1" s="575"/>
      <c r="AC1" s="576"/>
      <c r="AD1" s="575"/>
      <c r="AE1" s="576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575"/>
      <c r="AW1" s="576"/>
      <c r="AX1" s="575"/>
      <c r="AY1" s="576"/>
      <c r="AZ1" s="575"/>
      <c r="BA1" s="576"/>
      <c r="BB1" s="575"/>
      <c r="BC1" s="576"/>
      <c r="BD1" s="575"/>
      <c r="BE1" s="576"/>
      <c r="BF1" s="575"/>
      <c r="BG1" s="576"/>
      <c r="BH1" s="575"/>
      <c r="BI1" s="576"/>
      <c r="BJ1" s="179"/>
      <c r="BK1" s="179"/>
      <c r="BL1" s="575"/>
      <c r="BM1" s="576"/>
      <c r="BN1" s="575"/>
      <c r="BO1" s="576"/>
      <c r="BP1" s="575"/>
      <c r="BQ1" s="576"/>
    </row>
    <row r="2" spans="1:69" ht="15.75">
      <c r="A2" s="582"/>
      <c r="B2" s="582"/>
      <c r="C2" s="582"/>
      <c r="D2" s="582"/>
      <c r="E2" s="582"/>
      <c r="F2" s="582"/>
      <c r="G2" s="582"/>
      <c r="H2" s="9"/>
      <c r="I2" s="9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248"/>
      <c r="Y2" s="248"/>
      <c r="Z2" s="248"/>
      <c r="AA2" s="248"/>
      <c r="AB2" s="248"/>
      <c r="AC2" s="248"/>
      <c r="AD2" s="248"/>
      <c r="AE2" s="24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</row>
    <row r="3" spans="1:70" ht="12.75" customHeight="1">
      <c r="A3" s="565" t="s">
        <v>0</v>
      </c>
      <c r="B3" s="583" t="s">
        <v>41</v>
      </c>
      <c r="C3" s="568"/>
      <c r="D3" s="568"/>
      <c r="E3" s="568"/>
      <c r="F3" s="584" t="s">
        <v>2</v>
      </c>
      <c r="G3" s="585" t="s">
        <v>42</v>
      </c>
      <c r="H3" s="450" t="s">
        <v>101</v>
      </c>
      <c r="I3" s="581"/>
      <c r="J3" s="450" t="s">
        <v>101</v>
      </c>
      <c r="K3" s="581"/>
      <c r="L3" s="450" t="s">
        <v>101</v>
      </c>
      <c r="M3" s="581"/>
      <c r="N3" s="450" t="s">
        <v>101</v>
      </c>
      <c r="O3" s="581"/>
      <c r="P3" s="450" t="s">
        <v>101</v>
      </c>
      <c r="Q3" s="581"/>
      <c r="R3" s="450" t="s">
        <v>60</v>
      </c>
      <c r="S3" s="451"/>
      <c r="T3" s="450" t="s">
        <v>60</v>
      </c>
      <c r="U3" s="451"/>
      <c r="V3" s="450" t="s">
        <v>60</v>
      </c>
      <c r="W3" s="451"/>
      <c r="X3" s="450" t="s">
        <v>60</v>
      </c>
      <c r="Y3" s="451"/>
      <c r="Z3" s="450" t="s">
        <v>60</v>
      </c>
      <c r="AA3" s="451"/>
      <c r="AB3" s="450" t="s">
        <v>60</v>
      </c>
      <c r="AC3" s="451"/>
      <c r="AD3" s="450" t="s">
        <v>60</v>
      </c>
      <c r="AE3" s="451"/>
      <c r="AF3" s="450" t="s">
        <v>61</v>
      </c>
      <c r="AG3" s="451"/>
      <c r="AH3" s="450" t="s">
        <v>61</v>
      </c>
      <c r="AI3" s="451"/>
      <c r="AJ3" s="450" t="s">
        <v>61</v>
      </c>
      <c r="AK3" s="451"/>
      <c r="AL3" s="450" t="s">
        <v>61</v>
      </c>
      <c r="AM3" s="451"/>
      <c r="AN3" s="450" t="s">
        <v>61</v>
      </c>
      <c r="AO3" s="451"/>
      <c r="AP3" s="586" t="s">
        <v>39</v>
      </c>
      <c r="AQ3" s="587"/>
      <c r="AR3" s="450" t="s">
        <v>39</v>
      </c>
      <c r="AS3" s="451"/>
      <c r="AT3" s="450" t="s">
        <v>39</v>
      </c>
      <c r="AU3" s="451"/>
      <c r="AV3" s="450" t="s">
        <v>39</v>
      </c>
      <c r="AW3" s="451"/>
      <c r="AX3" s="450" t="s">
        <v>39</v>
      </c>
      <c r="AY3" s="451"/>
      <c r="AZ3" s="450" t="s">
        <v>39</v>
      </c>
      <c r="BA3" s="451"/>
      <c r="BB3" s="450" t="s">
        <v>39</v>
      </c>
      <c r="BC3" s="451"/>
      <c r="BD3" s="450" t="s">
        <v>63</v>
      </c>
      <c r="BE3" s="451"/>
      <c r="BF3" s="450" t="s">
        <v>63</v>
      </c>
      <c r="BG3" s="451"/>
      <c r="BH3" s="450" t="s">
        <v>63</v>
      </c>
      <c r="BI3" s="451"/>
      <c r="BJ3" s="450" t="s">
        <v>63</v>
      </c>
      <c r="BK3" s="451"/>
      <c r="BL3" s="450" t="s">
        <v>60</v>
      </c>
      <c r="BM3" s="451"/>
      <c r="BN3" s="450" t="s">
        <v>73</v>
      </c>
      <c r="BO3" s="451"/>
      <c r="BP3" s="57"/>
      <c r="BQ3" s="57"/>
      <c r="BR3" s="57"/>
    </row>
    <row r="4" spans="1:70" ht="12.75">
      <c r="A4" s="566"/>
      <c r="B4" s="568"/>
      <c r="C4" s="568"/>
      <c r="D4" s="568"/>
      <c r="E4" s="568"/>
      <c r="F4" s="584"/>
      <c r="G4" s="584"/>
      <c r="H4" s="469">
        <v>6</v>
      </c>
      <c r="I4" s="469"/>
      <c r="J4" s="577">
        <v>9</v>
      </c>
      <c r="K4" s="578"/>
      <c r="L4" s="577">
        <v>11</v>
      </c>
      <c r="M4" s="578"/>
      <c r="N4" s="578">
        <v>16</v>
      </c>
      <c r="O4" s="578"/>
      <c r="P4" s="578">
        <v>23</v>
      </c>
      <c r="Q4" s="578"/>
      <c r="R4" s="578">
        <v>22</v>
      </c>
      <c r="S4" s="578"/>
      <c r="T4" s="579">
        <v>34</v>
      </c>
      <c r="U4" s="580"/>
      <c r="V4" s="578">
        <v>42</v>
      </c>
      <c r="W4" s="578"/>
      <c r="X4" s="578">
        <v>58</v>
      </c>
      <c r="Y4" s="578"/>
      <c r="Z4" s="578" t="s">
        <v>160</v>
      </c>
      <c r="AA4" s="578"/>
      <c r="AB4" s="578" t="s">
        <v>102</v>
      </c>
      <c r="AC4" s="578"/>
      <c r="AD4" s="577" t="s">
        <v>161</v>
      </c>
      <c r="AE4" s="578"/>
      <c r="AF4" s="578">
        <v>1</v>
      </c>
      <c r="AG4" s="578"/>
      <c r="AH4" s="578">
        <v>3</v>
      </c>
      <c r="AI4" s="578"/>
      <c r="AJ4" s="578">
        <v>6</v>
      </c>
      <c r="AK4" s="578"/>
      <c r="AL4" s="578" t="s">
        <v>103</v>
      </c>
      <c r="AM4" s="578"/>
      <c r="AN4" s="578">
        <v>8</v>
      </c>
      <c r="AO4" s="579"/>
      <c r="AP4" s="450">
        <v>9</v>
      </c>
      <c r="AQ4" s="451"/>
      <c r="AR4" s="450">
        <v>11</v>
      </c>
      <c r="AS4" s="451"/>
      <c r="AT4" s="450">
        <v>13</v>
      </c>
      <c r="AU4" s="451"/>
      <c r="AV4" s="450">
        <v>15</v>
      </c>
      <c r="AW4" s="451"/>
      <c r="AX4" s="450">
        <v>17</v>
      </c>
      <c r="AY4" s="451"/>
      <c r="AZ4" s="450">
        <v>19</v>
      </c>
      <c r="BA4" s="451"/>
      <c r="BB4" s="579">
        <v>30</v>
      </c>
      <c r="BC4" s="580"/>
      <c r="BD4" s="450">
        <v>1</v>
      </c>
      <c r="BE4" s="451"/>
      <c r="BF4" s="579">
        <v>2</v>
      </c>
      <c r="BG4" s="580"/>
      <c r="BH4" s="579">
        <v>5</v>
      </c>
      <c r="BI4" s="580"/>
      <c r="BJ4" s="450">
        <v>4</v>
      </c>
      <c r="BK4" s="451"/>
      <c r="BL4" s="579" t="s">
        <v>242</v>
      </c>
      <c r="BM4" s="580"/>
      <c r="BN4" s="588" t="s">
        <v>4</v>
      </c>
      <c r="BO4" s="588" t="s">
        <v>5</v>
      </c>
      <c r="BP4" s="57"/>
      <c r="BQ4" s="57"/>
      <c r="BR4" s="57"/>
    </row>
    <row r="5" spans="1:70" ht="25.5">
      <c r="A5" s="567"/>
      <c r="B5" s="568"/>
      <c r="C5" s="568"/>
      <c r="D5" s="568"/>
      <c r="E5" s="568"/>
      <c r="F5" s="584"/>
      <c r="G5" s="584"/>
      <c r="H5" s="111" t="s">
        <v>6</v>
      </c>
      <c r="I5" s="165" t="s">
        <v>7</v>
      </c>
      <c r="J5" s="111" t="s">
        <v>6</v>
      </c>
      <c r="K5" s="165" t="s">
        <v>7</v>
      </c>
      <c r="L5" s="111" t="s">
        <v>6</v>
      </c>
      <c r="M5" s="165" t="s">
        <v>7</v>
      </c>
      <c r="N5" s="111" t="s">
        <v>6</v>
      </c>
      <c r="O5" s="165" t="s">
        <v>7</v>
      </c>
      <c r="P5" s="5" t="s">
        <v>6</v>
      </c>
      <c r="Q5" s="11" t="s">
        <v>7</v>
      </c>
      <c r="R5" s="5" t="s">
        <v>6</v>
      </c>
      <c r="S5" s="11" t="s">
        <v>7</v>
      </c>
      <c r="T5" s="5" t="s">
        <v>6</v>
      </c>
      <c r="U5" s="11" t="s">
        <v>7</v>
      </c>
      <c r="V5" s="5" t="s">
        <v>6</v>
      </c>
      <c r="W5" s="11" t="s">
        <v>7</v>
      </c>
      <c r="X5" s="111" t="s">
        <v>6</v>
      </c>
      <c r="Y5" s="165" t="s">
        <v>7</v>
      </c>
      <c r="Z5" s="111" t="s">
        <v>6</v>
      </c>
      <c r="AA5" s="165" t="s">
        <v>7</v>
      </c>
      <c r="AB5" s="111" t="s">
        <v>6</v>
      </c>
      <c r="AC5" s="165" t="s">
        <v>7</v>
      </c>
      <c r="AD5" s="111" t="s">
        <v>6</v>
      </c>
      <c r="AE5" s="165" t="s">
        <v>7</v>
      </c>
      <c r="AF5" s="111" t="s">
        <v>6</v>
      </c>
      <c r="AG5" s="165" t="s">
        <v>7</v>
      </c>
      <c r="AH5" s="111" t="s">
        <v>6</v>
      </c>
      <c r="AI5" s="165" t="s">
        <v>7</v>
      </c>
      <c r="AJ5" s="111" t="s">
        <v>6</v>
      </c>
      <c r="AK5" s="165" t="s">
        <v>7</v>
      </c>
      <c r="AL5" s="111" t="s">
        <v>6</v>
      </c>
      <c r="AM5" s="165" t="s">
        <v>7</v>
      </c>
      <c r="AN5" s="111" t="s">
        <v>6</v>
      </c>
      <c r="AO5" s="165" t="s">
        <v>7</v>
      </c>
      <c r="AP5" s="246" t="s">
        <v>6</v>
      </c>
      <c r="AQ5" s="247" t="s">
        <v>7</v>
      </c>
      <c r="AR5" s="111" t="s">
        <v>6</v>
      </c>
      <c r="AS5" s="165" t="s">
        <v>7</v>
      </c>
      <c r="AT5" s="111" t="s">
        <v>6</v>
      </c>
      <c r="AU5" s="165" t="s">
        <v>7</v>
      </c>
      <c r="AV5" s="111" t="s">
        <v>6</v>
      </c>
      <c r="AW5" s="165" t="s">
        <v>7</v>
      </c>
      <c r="AX5" s="111" t="s">
        <v>6</v>
      </c>
      <c r="AY5" s="165" t="s">
        <v>7</v>
      </c>
      <c r="AZ5" s="111" t="s">
        <v>6</v>
      </c>
      <c r="BA5" s="165" t="s">
        <v>7</v>
      </c>
      <c r="BB5" s="111" t="s">
        <v>6</v>
      </c>
      <c r="BC5" s="165" t="s">
        <v>7</v>
      </c>
      <c r="BD5" s="111" t="s">
        <v>6</v>
      </c>
      <c r="BE5" s="165" t="s">
        <v>7</v>
      </c>
      <c r="BF5" s="111" t="s">
        <v>6</v>
      </c>
      <c r="BG5" s="165" t="s">
        <v>7</v>
      </c>
      <c r="BH5" s="111" t="s">
        <v>6</v>
      </c>
      <c r="BI5" s="165" t="s">
        <v>7</v>
      </c>
      <c r="BJ5" s="111" t="s">
        <v>6</v>
      </c>
      <c r="BK5" s="165" t="s">
        <v>7</v>
      </c>
      <c r="BL5" s="111" t="s">
        <v>6</v>
      </c>
      <c r="BM5" s="165" t="s">
        <v>7</v>
      </c>
      <c r="BN5" s="468"/>
      <c r="BO5" s="468"/>
      <c r="BP5" s="57"/>
      <c r="BQ5" s="57"/>
      <c r="BR5" s="57"/>
    </row>
    <row r="6" spans="1:70" ht="20.25" customHeight="1">
      <c r="A6" s="226"/>
      <c r="B6" s="569" t="s">
        <v>43</v>
      </c>
      <c r="C6" s="543"/>
      <c r="D6" s="543"/>
      <c r="E6" s="543"/>
      <c r="F6" s="181"/>
      <c r="G6" s="181"/>
      <c r="H6" s="5"/>
      <c r="I6" s="11"/>
      <c r="J6" s="5"/>
      <c r="K6" s="11"/>
      <c r="L6" s="5"/>
      <c r="M6" s="11"/>
      <c r="N6" s="5"/>
      <c r="O6" s="11"/>
      <c r="P6" s="5"/>
      <c r="Q6" s="11"/>
      <c r="R6" s="5"/>
      <c r="S6" s="11"/>
      <c r="T6" s="5"/>
      <c r="U6" s="11"/>
      <c r="V6" s="5"/>
      <c r="W6" s="11"/>
      <c r="X6" s="5"/>
      <c r="Y6" s="11"/>
      <c r="Z6" s="5"/>
      <c r="AA6" s="11"/>
      <c r="AB6" s="5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5"/>
      <c r="AW6" s="11"/>
      <c r="AX6" s="5"/>
      <c r="AY6" s="11"/>
      <c r="AZ6" s="5"/>
      <c r="BA6" s="11"/>
      <c r="BB6" s="5"/>
      <c r="BC6" s="11"/>
      <c r="BD6" s="5"/>
      <c r="BE6" s="11"/>
      <c r="BF6" s="11"/>
      <c r="BG6" s="11"/>
      <c r="BH6" s="11"/>
      <c r="BI6" s="11"/>
      <c r="BJ6" s="11"/>
      <c r="BK6" s="11"/>
      <c r="BL6" s="11"/>
      <c r="BM6" s="11"/>
      <c r="BN6" s="282"/>
      <c r="BO6" s="282"/>
      <c r="BP6" s="57"/>
      <c r="BQ6" s="57"/>
      <c r="BR6" s="57"/>
    </row>
    <row r="7" spans="1:70" ht="15" customHeight="1">
      <c r="A7" s="226">
        <v>1</v>
      </c>
      <c r="B7" s="535" t="s">
        <v>171</v>
      </c>
      <c r="C7" s="536"/>
      <c r="D7" s="536"/>
      <c r="E7" s="537"/>
      <c r="F7" s="250" t="s">
        <v>17</v>
      </c>
      <c r="G7" s="111">
        <v>7000</v>
      </c>
      <c r="H7" s="5"/>
      <c r="I7" s="11">
        <f aca="true" t="shared" si="0" ref="I7:I18">H7*G7</f>
        <v>0</v>
      </c>
      <c r="J7" s="5"/>
      <c r="K7" s="11">
        <f aca="true" t="shared" si="1" ref="K7:K18">J7*G7</f>
        <v>0</v>
      </c>
      <c r="L7" s="5"/>
      <c r="M7" s="11">
        <f aca="true" t="shared" si="2" ref="M7:M18">L7*G7</f>
        <v>0</v>
      </c>
      <c r="N7" s="5"/>
      <c r="O7" s="11">
        <f aca="true" t="shared" si="3" ref="O7:O18">N7*G7</f>
        <v>0</v>
      </c>
      <c r="P7" s="5"/>
      <c r="Q7" s="11">
        <f aca="true" t="shared" si="4" ref="Q7:Q18">P7*G7</f>
        <v>0</v>
      </c>
      <c r="R7" s="5"/>
      <c r="S7" s="11">
        <f aca="true" t="shared" si="5" ref="S7:S18">R7*G7</f>
        <v>0</v>
      </c>
      <c r="T7" s="5"/>
      <c r="U7" s="11">
        <f aca="true" t="shared" si="6" ref="U7:U18">T7*G7</f>
        <v>0</v>
      </c>
      <c r="V7" s="5"/>
      <c r="W7" s="11">
        <f aca="true" t="shared" si="7" ref="W7:W18">V7*G7</f>
        <v>0</v>
      </c>
      <c r="X7" s="5"/>
      <c r="Y7" s="11">
        <f aca="true" t="shared" si="8" ref="Y7:Y18">X7*G7</f>
        <v>0</v>
      </c>
      <c r="Z7" s="5"/>
      <c r="AA7" s="11">
        <f aca="true" t="shared" si="9" ref="AA7:AA18">Z7*G7</f>
        <v>0</v>
      </c>
      <c r="AB7" s="5"/>
      <c r="AC7" s="11">
        <f aca="true" t="shared" si="10" ref="AC7:AC18">AB7*G7</f>
        <v>0</v>
      </c>
      <c r="AD7" s="11"/>
      <c r="AE7" s="11">
        <f aca="true" t="shared" si="11" ref="AE7:AE25">AD7*G7</f>
        <v>0</v>
      </c>
      <c r="AF7" s="11"/>
      <c r="AG7" s="11">
        <f aca="true" t="shared" si="12" ref="AG7:AG18">AF7*G7</f>
        <v>0</v>
      </c>
      <c r="AH7" s="11"/>
      <c r="AI7" s="11">
        <f aca="true" t="shared" si="13" ref="AI7:AI18">AH7*G7</f>
        <v>0</v>
      </c>
      <c r="AJ7" s="11"/>
      <c r="AK7" s="11">
        <f aca="true" t="shared" si="14" ref="AK7:AK18">AJ7*G7</f>
        <v>0</v>
      </c>
      <c r="AL7" s="11"/>
      <c r="AM7" s="11">
        <f aca="true" t="shared" si="15" ref="AM7:AM18">AL7*G7</f>
        <v>0</v>
      </c>
      <c r="AN7" s="11"/>
      <c r="AO7" s="11">
        <f aca="true" t="shared" si="16" ref="AO7:AO18">AN7*G7</f>
        <v>0</v>
      </c>
      <c r="AP7" s="11"/>
      <c r="AQ7" s="11">
        <f aca="true" t="shared" si="17" ref="AQ7:AQ18">AP7*G7</f>
        <v>0</v>
      </c>
      <c r="AR7" s="11"/>
      <c r="AS7" s="11">
        <f aca="true" t="shared" si="18" ref="AS7:AS18">AR7*G7</f>
        <v>0</v>
      </c>
      <c r="AT7" s="11"/>
      <c r="AU7" s="11">
        <f aca="true" t="shared" si="19" ref="AU7:AU18">AT7*G7</f>
        <v>0</v>
      </c>
      <c r="AV7" s="5"/>
      <c r="AW7" s="11">
        <f aca="true" t="shared" si="20" ref="AW7:AW18">AV7*G7</f>
        <v>0</v>
      </c>
      <c r="AX7" s="5"/>
      <c r="AY7" s="11">
        <f aca="true" t="shared" si="21" ref="AY7:AY18">AX7*G7</f>
        <v>0</v>
      </c>
      <c r="AZ7" s="5"/>
      <c r="BA7" s="11">
        <f aca="true" t="shared" si="22" ref="BA7:BA33">AZ7*G7</f>
        <v>0</v>
      </c>
      <c r="BB7" s="5"/>
      <c r="BC7" s="11">
        <f aca="true" t="shared" si="23" ref="BC7:BC40">BB7*G7</f>
        <v>0</v>
      </c>
      <c r="BD7" s="5"/>
      <c r="BE7" s="11">
        <f aca="true" t="shared" si="24" ref="BE7:BE40">BD7*G7</f>
        <v>0</v>
      </c>
      <c r="BF7" s="11"/>
      <c r="BG7" s="11">
        <f aca="true" t="shared" si="25" ref="BG7:BG32">BF7*G7</f>
        <v>0</v>
      </c>
      <c r="BH7" s="11"/>
      <c r="BI7" s="11">
        <f aca="true" t="shared" si="26" ref="BI7:BI40">BH7*G7</f>
        <v>0</v>
      </c>
      <c r="BJ7" s="11"/>
      <c r="BK7" s="11">
        <f aca="true" t="shared" si="27" ref="BK7:BK40">BJ7*G7</f>
        <v>0</v>
      </c>
      <c r="BL7" s="11"/>
      <c r="BM7" s="11">
        <f aca="true" t="shared" si="28" ref="BM7:BM40">BL7*G7</f>
        <v>0</v>
      </c>
      <c r="BN7" s="282">
        <f>H7+J7+L7+N7+P7+R7+T7+V7+X7+Z7+AB7+AD7+AF7+AH7+AJ7+AL7+AN7+AP7+AR7+AT7+AV7+AX7+AZ7+BB7+BD7+BF7+BH7+BJ7+BL7</f>
        <v>0</v>
      </c>
      <c r="BO7" s="282">
        <f>I7+K7+M7+O7+Q7+S7+U7+W7+Y7+AA7+AC7+AE7+AG7+AI7+AK7+AM7+AO7+AQ7+AS7+AU7+AW7+AY7+BA7+BC7+BE7+BG7+BI7+BK7+BM7</f>
        <v>0</v>
      </c>
      <c r="BP7" s="57"/>
      <c r="BQ7" s="57"/>
      <c r="BR7" s="57"/>
    </row>
    <row r="8" spans="1:70" ht="20.25" customHeight="1">
      <c r="A8" s="226">
        <v>2</v>
      </c>
      <c r="B8" s="535" t="s">
        <v>105</v>
      </c>
      <c r="C8" s="536"/>
      <c r="D8" s="536"/>
      <c r="E8" s="537"/>
      <c r="F8" s="250" t="s">
        <v>44</v>
      </c>
      <c r="G8" s="111">
        <v>9000</v>
      </c>
      <c r="H8" s="343">
        <f>2.7*0</f>
        <v>0</v>
      </c>
      <c r="I8" s="343">
        <f t="shared" si="0"/>
        <v>0</v>
      </c>
      <c r="J8" s="5"/>
      <c r="K8" s="5">
        <f t="shared" si="1"/>
        <v>0</v>
      </c>
      <c r="L8" s="5"/>
      <c r="M8" s="5">
        <f t="shared" si="2"/>
        <v>0</v>
      </c>
      <c r="N8" s="5"/>
      <c r="O8" s="5">
        <f t="shared" si="3"/>
        <v>0</v>
      </c>
      <c r="P8" s="5"/>
      <c r="Q8" s="5">
        <f t="shared" si="4"/>
        <v>0</v>
      </c>
      <c r="R8" s="5"/>
      <c r="S8" s="5">
        <f t="shared" si="5"/>
        <v>0</v>
      </c>
      <c r="T8" s="5"/>
      <c r="U8" s="5">
        <f t="shared" si="6"/>
        <v>0</v>
      </c>
      <c r="V8" s="5"/>
      <c r="W8" s="5">
        <f t="shared" si="7"/>
        <v>0</v>
      </c>
      <c r="X8" s="5"/>
      <c r="Y8" s="5">
        <f t="shared" si="8"/>
        <v>0</v>
      </c>
      <c r="Z8" s="5"/>
      <c r="AA8" s="6">
        <f t="shared" si="9"/>
        <v>0</v>
      </c>
      <c r="AB8" s="5"/>
      <c r="AC8" s="5">
        <f t="shared" si="10"/>
        <v>0</v>
      </c>
      <c r="AD8" s="5"/>
      <c r="AE8" s="5">
        <f t="shared" si="11"/>
        <v>0</v>
      </c>
      <c r="AF8" s="5"/>
      <c r="AG8" s="5">
        <f t="shared" si="12"/>
        <v>0</v>
      </c>
      <c r="AH8" s="5"/>
      <c r="AI8" s="5">
        <f t="shared" si="13"/>
        <v>0</v>
      </c>
      <c r="AJ8" s="5"/>
      <c r="AK8" s="5">
        <f t="shared" si="14"/>
        <v>0</v>
      </c>
      <c r="AL8" s="5">
        <v>3.4</v>
      </c>
      <c r="AM8" s="5">
        <f t="shared" si="15"/>
        <v>30600</v>
      </c>
      <c r="AN8" s="5"/>
      <c r="AO8" s="5">
        <f t="shared" si="16"/>
        <v>0</v>
      </c>
      <c r="AP8" s="5"/>
      <c r="AQ8" s="5">
        <f t="shared" si="17"/>
        <v>0</v>
      </c>
      <c r="AR8" s="5"/>
      <c r="AS8" s="5">
        <f t="shared" si="18"/>
        <v>0</v>
      </c>
      <c r="AT8" s="5"/>
      <c r="AU8" s="5">
        <f t="shared" si="19"/>
        <v>0</v>
      </c>
      <c r="AV8" s="5"/>
      <c r="AW8" s="11">
        <f t="shared" si="20"/>
        <v>0</v>
      </c>
      <c r="AX8" s="5"/>
      <c r="AY8" s="5">
        <f t="shared" si="21"/>
        <v>0</v>
      </c>
      <c r="AZ8" s="5"/>
      <c r="BA8" s="5">
        <f t="shared" si="22"/>
        <v>0</v>
      </c>
      <c r="BB8" s="5"/>
      <c r="BC8" s="5">
        <f t="shared" si="23"/>
        <v>0</v>
      </c>
      <c r="BD8" s="5"/>
      <c r="BE8" s="5">
        <f t="shared" si="24"/>
        <v>0</v>
      </c>
      <c r="BF8" s="5">
        <v>2.9</v>
      </c>
      <c r="BG8" s="5">
        <f t="shared" si="25"/>
        <v>26100</v>
      </c>
      <c r="BH8" s="5"/>
      <c r="BI8" s="5">
        <f t="shared" si="26"/>
        <v>0</v>
      </c>
      <c r="BJ8" s="5"/>
      <c r="BK8" s="5">
        <f t="shared" si="27"/>
        <v>0</v>
      </c>
      <c r="BL8" s="5"/>
      <c r="BM8" s="5">
        <f t="shared" si="28"/>
        <v>0</v>
      </c>
      <c r="BN8" s="282">
        <f aca="true" t="shared" si="29" ref="BN8:BN60">H8+J8+L8+N8+P8+R8+T8+V8+X8+Z8+AB8+AD8+AF8+AH8+AJ8+AL8+AN8+AP8+AR8+AT8+AV8+AX8+AZ8+BB8+BD8+BF8+BH8+BJ8+BL8</f>
        <v>6.3</v>
      </c>
      <c r="BO8" s="282">
        <f aca="true" t="shared" si="30" ref="BO8:BO61">I8+K8+M8+O8+Q8+S8+U8+W8+Y8+AA8+AC8+AE8+AG8+AI8+AK8+AM8+AO8+AQ8+AS8+AU8+AW8+AY8+BA8+BC8+BE8+BG8+BI8+BK8+BM8</f>
        <v>56700</v>
      </c>
      <c r="BP8" s="57"/>
      <c r="BQ8" s="57"/>
      <c r="BR8" s="57"/>
    </row>
    <row r="9" spans="1:70" ht="16.5" customHeight="1">
      <c r="A9" s="226">
        <v>3</v>
      </c>
      <c r="B9" s="528" t="s">
        <v>223</v>
      </c>
      <c r="C9" s="536"/>
      <c r="D9" s="536"/>
      <c r="E9" s="537"/>
      <c r="F9" s="250" t="s">
        <v>45</v>
      </c>
      <c r="G9" s="111">
        <v>320</v>
      </c>
      <c r="H9" s="343">
        <f>24.3*0</f>
        <v>0</v>
      </c>
      <c r="I9" s="343">
        <f t="shared" si="0"/>
        <v>0</v>
      </c>
      <c r="J9" s="5"/>
      <c r="K9" s="5">
        <f t="shared" si="1"/>
        <v>0</v>
      </c>
      <c r="L9" s="5"/>
      <c r="M9" s="5">
        <f t="shared" si="2"/>
        <v>0</v>
      </c>
      <c r="N9" s="5"/>
      <c r="O9" s="5">
        <f t="shared" si="3"/>
        <v>0</v>
      </c>
      <c r="P9" s="5"/>
      <c r="Q9" s="5">
        <f t="shared" si="4"/>
        <v>0</v>
      </c>
      <c r="R9" s="5"/>
      <c r="S9" s="5">
        <f t="shared" si="5"/>
        <v>0</v>
      </c>
      <c r="T9" s="5"/>
      <c r="U9" s="5">
        <f t="shared" si="6"/>
        <v>0</v>
      </c>
      <c r="V9" s="5"/>
      <c r="W9" s="5">
        <f t="shared" si="7"/>
        <v>0</v>
      </c>
      <c r="X9" s="5"/>
      <c r="Y9" s="5">
        <f t="shared" si="8"/>
        <v>0</v>
      </c>
      <c r="Z9" s="5"/>
      <c r="AA9" s="6">
        <f t="shared" si="9"/>
        <v>0</v>
      </c>
      <c r="AB9" s="5"/>
      <c r="AC9" s="5">
        <f t="shared" si="10"/>
        <v>0</v>
      </c>
      <c r="AD9" s="5"/>
      <c r="AE9" s="5">
        <f t="shared" si="11"/>
        <v>0</v>
      </c>
      <c r="AF9" s="5"/>
      <c r="AG9" s="5">
        <f t="shared" si="12"/>
        <v>0</v>
      </c>
      <c r="AH9" s="5"/>
      <c r="AI9" s="5">
        <f t="shared" si="13"/>
        <v>0</v>
      </c>
      <c r="AJ9" s="5"/>
      <c r="AK9" s="5">
        <f t="shared" si="14"/>
        <v>0</v>
      </c>
      <c r="AL9" s="5">
        <v>12.2</v>
      </c>
      <c r="AM9" s="5">
        <f t="shared" si="15"/>
        <v>3904</v>
      </c>
      <c r="AN9" s="5"/>
      <c r="AO9" s="5">
        <f t="shared" si="16"/>
        <v>0</v>
      </c>
      <c r="AP9" s="5"/>
      <c r="AQ9" s="5">
        <f t="shared" si="17"/>
        <v>0</v>
      </c>
      <c r="AR9" s="5"/>
      <c r="AS9" s="5">
        <f t="shared" si="18"/>
        <v>0</v>
      </c>
      <c r="AT9" s="5"/>
      <c r="AU9" s="5">
        <f t="shared" si="19"/>
        <v>0</v>
      </c>
      <c r="AV9" s="5"/>
      <c r="AW9" s="5">
        <f t="shared" si="20"/>
        <v>0</v>
      </c>
      <c r="AX9" s="5"/>
      <c r="AY9" s="5">
        <f t="shared" si="21"/>
        <v>0</v>
      </c>
      <c r="AZ9" s="5"/>
      <c r="BA9" s="5">
        <f t="shared" si="22"/>
        <v>0</v>
      </c>
      <c r="BB9" s="5"/>
      <c r="BC9" s="5">
        <f t="shared" si="23"/>
        <v>0</v>
      </c>
      <c r="BD9" s="5"/>
      <c r="BE9" s="5">
        <f t="shared" si="24"/>
        <v>0</v>
      </c>
      <c r="BF9" s="5">
        <v>14</v>
      </c>
      <c r="BG9" s="5">
        <f t="shared" si="25"/>
        <v>4480</v>
      </c>
      <c r="BH9" s="5"/>
      <c r="BI9" s="5">
        <f t="shared" si="26"/>
        <v>0</v>
      </c>
      <c r="BJ9" s="5"/>
      <c r="BK9" s="5">
        <f t="shared" si="27"/>
        <v>0</v>
      </c>
      <c r="BL9" s="5"/>
      <c r="BM9" s="5">
        <f t="shared" si="28"/>
        <v>0</v>
      </c>
      <c r="BN9" s="282">
        <f t="shared" si="29"/>
        <v>26.2</v>
      </c>
      <c r="BO9" s="282">
        <f t="shared" si="30"/>
        <v>8384</v>
      </c>
      <c r="BP9" s="57"/>
      <c r="BQ9" s="57"/>
      <c r="BR9" s="57"/>
    </row>
    <row r="10" spans="1:70" ht="15" customHeight="1">
      <c r="A10" s="226">
        <v>4</v>
      </c>
      <c r="B10" s="528" t="s">
        <v>222</v>
      </c>
      <c r="C10" s="536"/>
      <c r="D10" s="536"/>
      <c r="E10" s="537"/>
      <c r="F10" s="250" t="s">
        <v>45</v>
      </c>
      <c r="G10" s="111">
        <v>60</v>
      </c>
      <c r="H10" s="5"/>
      <c r="I10" s="5">
        <f t="shared" si="0"/>
        <v>0</v>
      </c>
      <c r="J10" s="5"/>
      <c r="K10" s="5">
        <f t="shared" si="1"/>
        <v>0</v>
      </c>
      <c r="L10" s="5"/>
      <c r="M10" s="5">
        <f t="shared" si="2"/>
        <v>0</v>
      </c>
      <c r="N10" s="5"/>
      <c r="O10" s="5">
        <f t="shared" si="3"/>
        <v>0</v>
      </c>
      <c r="P10" s="5"/>
      <c r="Q10" s="5">
        <f t="shared" si="4"/>
        <v>0</v>
      </c>
      <c r="R10" s="5"/>
      <c r="S10" s="5">
        <f t="shared" si="5"/>
        <v>0</v>
      </c>
      <c r="T10" s="5"/>
      <c r="U10" s="5">
        <f t="shared" si="6"/>
        <v>0</v>
      </c>
      <c r="V10" s="5"/>
      <c r="W10" s="5">
        <f t="shared" si="7"/>
        <v>0</v>
      </c>
      <c r="X10" s="5"/>
      <c r="Y10" s="5">
        <f t="shared" si="8"/>
        <v>0</v>
      </c>
      <c r="Z10" s="5"/>
      <c r="AA10" s="259">
        <f t="shared" si="9"/>
        <v>0</v>
      </c>
      <c r="AB10" s="5"/>
      <c r="AC10" s="5">
        <f t="shared" si="10"/>
        <v>0</v>
      </c>
      <c r="AD10" s="5"/>
      <c r="AE10" s="5">
        <f t="shared" si="11"/>
        <v>0</v>
      </c>
      <c r="AF10" s="5"/>
      <c r="AG10" s="5">
        <f t="shared" si="12"/>
        <v>0</v>
      </c>
      <c r="AH10" s="5"/>
      <c r="AI10" s="5">
        <f t="shared" si="13"/>
        <v>0</v>
      </c>
      <c r="AJ10" s="5"/>
      <c r="AK10" s="5">
        <f t="shared" si="14"/>
        <v>0</v>
      </c>
      <c r="AL10" s="5"/>
      <c r="AM10" s="5">
        <f t="shared" si="15"/>
        <v>0</v>
      </c>
      <c r="AN10" s="5"/>
      <c r="AO10" s="5">
        <f t="shared" si="16"/>
        <v>0</v>
      </c>
      <c r="AP10" s="5"/>
      <c r="AQ10" s="5">
        <f t="shared" si="17"/>
        <v>0</v>
      </c>
      <c r="AR10" s="5"/>
      <c r="AS10" s="5">
        <f t="shared" si="18"/>
        <v>0</v>
      </c>
      <c r="AT10" s="5"/>
      <c r="AU10" s="5">
        <f t="shared" si="19"/>
        <v>0</v>
      </c>
      <c r="AV10" s="5"/>
      <c r="AW10" s="5">
        <f t="shared" si="20"/>
        <v>0</v>
      </c>
      <c r="AX10" s="5"/>
      <c r="AY10" s="5">
        <f t="shared" si="21"/>
        <v>0</v>
      </c>
      <c r="AZ10" s="5"/>
      <c r="BA10" s="5">
        <f t="shared" si="22"/>
        <v>0</v>
      </c>
      <c r="BB10" s="5"/>
      <c r="BC10" s="5">
        <f t="shared" si="23"/>
        <v>0</v>
      </c>
      <c r="BD10" s="5"/>
      <c r="BE10" s="5">
        <f t="shared" si="24"/>
        <v>0</v>
      </c>
      <c r="BF10" s="5"/>
      <c r="BG10" s="5">
        <f t="shared" si="25"/>
        <v>0</v>
      </c>
      <c r="BH10" s="5"/>
      <c r="BI10" s="5">
        <f t="shared" si="26"/>
        <v>0</v>
      </c>
      <c r="BJ10" s="5"/>
      <c r="BK10" s="5">
        <f t="shared" si="27"/>
        <v>0</v>
      </c>
      <c r="BL10" s="5"/>
      <c r="BM10" s="5">
        <f t="shared" si="28"/>
        <v>0</v>
      </c>
      <c r="BN10" s="282">
        <f t="shared" si="29"/>
        <v>0</v>
      </c>
      <c r="BO10" s="282">
        <f t="shared" si="30"/>
        <v>0</v>
      </c>
      <c r="BP10" s="57"/>
      <c r="BQ10" s="57"/>
      <c r="BR10" s="57"/>
    </row>
    <row r="11" spans="1:67" s="57" customFormat="1" ht="18" customHeight="1">
      <c r="A11" s="226">
        <v>5</v>
      </c>
      <c r="B11" s="528" t="s">
        <v>76</v>
      </c>
      <c r="C11" s="529"/>
      <c r="D11" s="529"/>
      <c r="E11" s="530"/>
      <c r="F11" s="250" t="s">
        <v>45</v>
      </c>
      <c r="G11" s="111">
        <v>840</v>
      </c>
      <c r="H11" s="5"/>
      <c r="I11" s="5">
        <f t="shared" si="0"/>
        <v>0</v>
      </c>
      <c r="J11" s="5"/>
      <c r="K11" s="5">
        <f t="shared" si="1"/>
        <v>0</v>
      </c>
      <c r="L11" s="5"/>
      <c r="M11" s="5">
        <f t="shared" si="2"/>
        <v>0</v>
      </c>
      <c r="N11" s="5"/>
      <c r="O11" s="5">
        <f t="shared" si="3"/>
        <v>0</v>
      </c>
      <c r="P11" s="5"/>
      <c r="Q11" s="5">
        <f t="shared" si="4"/>
        <v>0</v>
      </c>
      <c r="R11" s="5"/>
      <c r="S11" s="5">
        <f t="shared" si="5"/>
        <v>0</v>
      </c>
      <c r="T11" s="5"/>
      <c r="U11" s="5">
        <f t="shared" si="6"/>
        <v>0</v>
      </c>
      <c r="V11" s="5"/>
      <c r="W11" s="5">
        <f t="shared" si="7"/>
        <v>0</v>
      </c>
      <c r="X11" s="5"/>
      <c r="Y11" s="5">
        <f t="shared" si="8"/>
        <v>0</v>
      </c>
      <c r="Z11" s="5"/>
      <c r="AA11" s="259">
        <f t="shared" si="9"/>
        <v>0</v>
      </c>
      <c r="AB11" s="5"/>
      <c r="AC11" s="5">
        <f t="shared" si="10"/>
        <v>0</v>
      </c>
      <c r="AD11" s="5"/>
      <c r="AE11" s="5">
        <f t="shared" si="11"/>
        <v>0</v>
      </c>
      <c r="AF11" s="5"/>
      <c r="AG11" s="5">
        <f t="shared" si="12"/>
        <v>0</v>
      </c>
      <c r="AH11" s="5"/>
      <c r="AI11" s="5">
        <f t="shared" si="13"/>
        <v>0</v>
      </c>
      <c r="AJ11" s="5"/>
      <c r="AK11" s="5">
        <f t="shared" si="14"/>
        <v>0</v>
      </c>
      <c r="AL11" s="5"/>
      <c r="AM11" s="5">
        <f t="shared" si="15"/>
        <v>0</v>
      </c>
      <c r="AN11" s="5"/>
      <c r="AO11" s="5">
        <f t="shared" si="16"/>
        <v>0</v>
      </c>
      <c r="AP11" s="5"/>
      <c r="AQ11" s="5">
        <f t="shared" si="17"/>
        <v>0</v>
      </c>
      <c r="AR11" s="5"/>
      <c r="AS11" s="5">
        <f t="shared" si="18"/>
        <v>0</v>
      </c>
      <c r="AT11" s="5"/>
      <c r="AU11" s="5">
        <f t="shared" si="19"/>
        <v>0</v>
      </c>
      <c r="AV11" s="5"/>
      <c r="AW11" s="5">
        <f t="shared" si="20"/>
        <v>0</v>
      </c>
      <c r="AX11" s="5"/>
      <c r="AY11" s="5">
        <f t="shared" si="21"/>
        <v>0</v>
      </c>
      <c r="AZ11" s="5"/>
      <c r="BA11" s="5">
        <f t="shared" si="22"/>
        <v>0</v>
      </c>
      <c r="BB11" s="5"/>
      <c r="BC11" s="5">
        <f t="shared" si="23"/>
        <v>0</v>
      </c>
      <c r="BD11" s="5"/>
      <c r="BE11" s="5">
        <f t="shared" si="24"/>
        <v>0</v>
      </c>
      <c r="BF11" s="5"/>
      <c r="BG11" s="5">
        <f t="shared" si="25"/>
        <v>0</v>
      </c>
      <c r="BH11" s="5"/>
      <c r="BI11" s="5">
        <f t="shared" si="26"/>
        <v>0</v>
      </c>
      <c r="BJ11" s="5"/>
      <c r="BK11" s="5">
        <f t="shared" si="27"/>
        <v>0</v>
      </c>
      <c r="BL11" s="5"/>
      <c r="BM11" s="5">
        <f t="shared" si="28"/>
        <v>0</v>
      </c>
      <c r="BN11" s="282">
        <f t="shared" si="29"/>
        <v>0</v>
      </c>
      <c r="BO11" s="282">
        <f t="shared" si="30"/>
        <v>0</v>
      </c>
    </row>
    <row r="12" spans="1:70" ht="17.25" customHeight="1">
      <c r="A12" s="226">
        <v>6</v>
      </c>
      <c r="B12" s="528" t="s">
        <v>198</v>
      </c>
      <c r="C12" s="529"/>
      <c r="D12" s="529"/>
      <c r="E12" s="530"/>
      <c r="F12" s="250" t="s">
        <v>106</v>
      </c>
      <c r="G12" s="111">
        <v>250</v>
      </c>
      <c r="H12" s="5"/>
      <c r="I12" s="5">
        <f t="shared" si="0"/>
        <v>0</v>
      </c>
      <c r="J12" s="5"/>
      <c r="K12" s="5">
        <f t="shared" si="1"/>
        <v>0</v>
      </c>
      <c r="L12" s="5"/>
      <c r="M12" s="5">
        <f t="shared" si="2"/>
        <v>0</v>
      </c>
      <c r="N12" s="5"/>
      <c r="O12" s="5">
        <f t="shared" si="3"/>
        <v>0</v>
      </c>
      <c r="P12" s="5"/>
      <c r="Q12" s="5">
        <f t="shared" si="4"/>
        <v>0</v>
      </c>
      <c r="R12" s="5"/>
      <c r="S12" s="5">
        <f t="shared" si="5"/>
        <v>0</v>
      </c>
      <c r="T12" s="5"/>
      <c r="U12" s="5">
        <f t="shared" si="6"/>
        <v>0</v>
      </c>
      <c r="V12" s="5"/>
      <c r="W12" s="5">
        <f t="shared" si="7"/>
        <v>0</v>
      </c>
      <c r="X12" s="5"/>
      <c r="Y12" s="5">
        <f t="shared" si="8"/>
        <v>0</v>
      </c>
      <c r="Z12" s="5"/>
      <c r="AA12" s="259">
        <f t="shared" si="9"/>
        <v>0</v>
      </c>
      <c r="AB12" s="5"/>
      <c r="AC12" s="5">
        <f t="shared" si="10"/>
        <v>0</v>
      </c>
      <c r="AD12" s="5"/>
      <c r="AE12" s="5">
        <f t="shared" si="11"/>
        <v>0</v>
      </c>
      <c r="AF12" s="5"/>
      <c r="AG12" s="5">
        <f t="shared" si="12"/>
        <v>0</v>
      </c>
      <c r="AH12" s="5"/>
      <c r="AI12" s="5">
        <f t="shared" si="13"/>
        <v>0</v>
      </c>
      <c r="AJ12" s="5"/>
      <c r="AK12" s="5">
        <f t="shared" si="14"/>
        <v>0</v>
      </c>
      <c r="AL12" s="5"/>
      <c r="AM12" s="5">
        <f t="shared" si="15"/>
        <v>0</v>
      </c>
      <c r="AN12" s="5"/>
      <c r="AO12" s="5">
        <f t="shared" si="16"/>
        <v>0</v>
      </c>
      <c r="AP12" s="5"/>
      <c r="AQ12" s="5">
        <f t="shared" si="17"/>
        <v>0</v>
      </c>
      <c r="AR12" s="5"/>
      <c r="AS12" s="5">
        <f t="shared" si="18"/>
        <v>0</v>
      </c>
      <c r="AT12" s="5"/>
      <c r="AU12" s="5">
        <f t="shared" si="19"/>
        <v>0</v>
      </c>
      <c r="AV12" s="5"/>
      <c r="AW12" s="5">
        <f t="shared" si="20"/>
        <v>0</v>
      </c>
      <c r="AX12" s="5"/>
      <c r="AY12" s="5">
        <f t="shared" si="21"/>
        <v>0</v>
      </c>
      <c r="AZ12" s="5"/>
      <c r="BA12" s="5">
        <f t="shared" si="22"/>
        <v>0</v>
      </c>
      <c r="BB12" s="5"/>
      <c r="BC12" s="5">
        <f t="shared" si="23"/>
        <v>0</v>
      </c>
      <c r="BD12" s="5"/>
      <c r="BE12" s="5">
        <f t="shared" si="24"/>
        <v>0</v>
      </c>
      <c r="BF12" s="5"/>
      <c r="BG12" s="5">
        <f t="shared" si="25"/>
        <v>0</v>
      </c>
      <c r="BH12" s="5"/>
      <c r="BI12" s="5">
        <f t="shared" si="26"/>
        <v>0</v>
      </c>
      <c r="BJ12" s="5"/>
      <c r="BK12" s="5">
        <f t="shared" si="27"/>
        <v>0</v>
      </c>
      <c r="BL12" s="5"/>
      <c r="BM12" s="5">
        <f t="shared" si="28"/>
        <v>0</v>
      </c>
      <c r="BN12" s="282">
        <f t="shared" si="29"/>
        <v>0</v>
      </c>
      <c r="BO12" s="282">
        <f t="shared" si="30"/>
        <v>0</v>
      </c>
      <c r="BP12" s="57"/>
      <c r="BQ12" s="57"/>
      <c r="BR12" s="57"/>
    </row>
    <row r="13" spans="1:70" ht="17.25" customHeight="1">
      <c r="A13" s="226">
        <v>7</v>
      </c>
      <c r="B13" s="528" t="s">
        <v>218</v>
      </c>
      <c r="C13" s="529"/>
      <c r="D13" s="529"/>
      <c r="E13" s="530"/>
      <c r="F13" s="250" t="s">
        <v>45</v>
      </c>
      <c r="G13" s="111">
        <v>400</v>
      </c>
      <c r="H13" s="343">
        <f>100*0</f>
        <v>0</v>
      </c>
      <c r="I13" s="343">
        <f t="shared" si="0"/>
        <v>0</v>
      </c>
      <c r="J13" s="5"/>
      <c r="K13" s="5">
        <f t="shared" si="1"/>
        <v>0</v>
      </c>
      <c r="L13" s="5">
        <f>100*0+250</f>
        <v>250</v>
      </c>
      <c r="M13" s="5">
        <f>L13*G13*0+L13*160</f>
        <v>40000</v>
      </c>
      <c r="N13" s="5">
        <v>180</v>
      </c>
      <c r="O13" s="5">
        <f t="shared" si="3"/>
        <v>72000</v>
      </c>
      <c r="P13" s="5">
        <v>150</v>
      </c>
      <c r="Q13" s="5">
        <f t="shared" si="4"/>
        <v>60000</v>
      </c>
      <c r="R13" s="5"/>
      <c r="S13" s="5">
        <f t="shared" si="5"/>
        <v>0</v>
      </c>
      <c r="T13" s="5">
        <v>160</v>
      </c>
      <c r="U13" s="5">
        <f t="shared" si="6"/>
        <v>64000</v>
      </c>
      <c r="V13" s="5"/>
      <c r="W13" s="5">
        <f t="shared" si="7"/>
        <v>0</v>
      </c>
      <c r="X13" s="5">
        <v>170</v>
      </c>
      <c r="Y13" s="5">
        <f t="shared" si="8"/>
        <v>68000</v>
      </c>
      <c r="Z13" s="5">
        <v>100</v>
      </c>
      <c r="AA13" s="259">
        <f t="shared" si="9"/>
        <v>40000</v>
      </c>
      <c r="AB13" s="5">
        <v>100</v>
      </c>
      <c r="AC13" s="5">
        <f t="shared" si="10"/>
        <v>40000</v>
      </c>
      <c r="AD13" s="341">
        <f>100*0</f>
        <v>0</v>
      </c>
      <c r="AE13" s="341">
        <f t="shared" si="11"/>
        <v>0</v>
      </c>
      <c r="AF13" s="5"/>
      <c r="AG13" s="5">
        <f t="shared" si="12"/>
        <v>0</v>
      </c>
      <c r="AH13" s="5"/>
      <c r="AI13" s="5">
        <f t="shared" si="13"/>
        <v>0</v>
      </c>
      <c r="AJ13" s="5">
        <v>180</v>
      </c>
      <c r="AK13" s="5">
        <f t="shared" si="14"/>
        <v>72000</v>
      </c>
      <c r="AL13" s="5">
        <v>150</v>
      </c>
      <c r="AM13" s="5">
        <f t="shared" si="15"/>
        <v>60000</v>
      </c>
      <c r="AN13" s="5">
        <v>160</v>
      </c>
      <c r="AO13" s="5">
        <f t="shared" si="16"/>
        <v>64000</v>
      </c>
      <c r="AP13" s="5"/>
      <c r="AQ13" s="5">
        <f t="shared" si="17"/>
        <v>0</v>
      </c>
      <c r="AR13" s="5"/>
      <c r="AS13" s="5">
        <f t="shared" si="18"/>
        <v>0</v>
      </c>
      <c r="AT13" s="5"/>
      <c r="AU13" s="5">
        <f t="shared" si="19"/>
        <v>0</v>
      </c>
      <c r="AV13" s="5"/>
      <c r="AW13" s="5">
        <f t="shared" si="20"/>
        <v>0</v>
      </c>
      <c r="AX13" s="5"/>
      <c r="AY13" s="5">
        <f t="shared" si="21"/>
        <v>0</v>
      </c>
      <c r="AZ13" s="5"/>
      <c r="BA13" s="5">
        <f t="shared" si="22"/>
        <v>0</v>
      </c>
      <c r="BB13" s="5"/>
      <c r="BC13" s="5">
        <f t="shared" si="23"/>
        <v>0</v>
      </c>
      <c r="BD13" s="5"/>
      <c r="BE13" s="5">
        <f t="shared" si="24"/>
        <v>0</v>
      </c>
      <c r="BF13" s="5"/>
      <c r="BG13" s="5">
        <f t="shared" si="25"/>
        <v>0</v>
      </c>
      <c r="BH13" s="5"/>
      <c r="BI13" s="5">
        <f t="shared" si="26"/>
        <v>0</v>
      </c>
      <c r="BJ13" s="5"/>
      <c r="BK13" s="5">
        <f t="shared" si="27"/>
        <v>0</v>
      </c>
      <c r="BL13" s="5"/>
      <c r="BM13" s="5">
        <f t="shared" si="28"/>
        <v>0</v>
      </c>
      <c r="BN13" s="282">
        <f t="shared" si="29"/>
        <v>1600</v>
      </c>
      <c r="BO13" s="282">
        <f t="shared" si="30"/>
        <v>580000</v>
      </c>
      <c r="BP13" s="57"/>
      <c r="BQ13" s="57"/>
      <c r="BR13" s="57"/>
    </row>
    <row r="14" spans="1:70" ht="19.5" customHeight="1">
      <c r="A14" s="226">
        <v>8</v>
      </c>
      <c r="B14" s="528" t="s">
        <v>104</v>
      </c>
      <c r="C14" s="529"/>
      <c r="D14" s="529"/>
      <c r="E14" s="530"/>
      <c r="F14" s="250" t="s">
        <v>45</v>
      </c>
      <c r="G14" s="111">
        <v>1100</v>
      </c>
      <c r="H14" s="5"/>
      <c r="I14" s="5">
        <f t="shared" si="0"/>
        <v>0</v>
      </c>
      <c r="J14" s="5"/>
      <c r="K14" s="5">
        <f t="shared" si="1"/>
        <v>0</v>
      </c>
      <c r="L14" s="5"/>
      <c r="M14" s="5">
        <f t="shared" si="2"/>
        <v>0</v>
      </c>
      <c r="N14" s="5"/>
      <c r="O14" s="5">
        <f t="shared" si="3"/>
        <v>0</v>
      </c>
      <c r="P14" s="5"/>
      <c r="Q14" s="5">
        <f t="shared" si="4"/>
        <v>0</v>
      </c>
      <c r="R14" s="5"/>
      <c r="S14" s="5">
        <f t="shared" si="5"/>
        <v>0</v>
      </c>
      <c r="T14" s="5"/>
      <c r="U14" s="5">
        <f t="shared" si="6"/>
        <v>0</v>
      </c>
      <c r="V14" s="5"/>
      <c r="W14" s="5">
        <f t="shared" si="7"/>
        <v>0</v>
      </c>
      <c r="X14" s="5"/>
      <c r="Y14" s="5">
        <f t="shared" si="8"/>
        <v>0</v>
      </c>
      <c r="Z14" s="5"/>
      <c r="AA14" s="259">
        <f t="shared" si="9"/>
        <v>0</v>
      </c>
      <c r="AB14" s="5"/>
      <c r="AC14" s="5">
        <f t="shared" si="10"/>
        <v>0</v>
      </c>
      <c r="AD14" s="5"/>
      <c r="AE14" s="5">
        <f t="shared" si="11"/>
        <v>0</v>
      </c>
      <c r="AF14" s="5"/>
      <c r="AG14" s="5">
        <f t="shared" si="12"/>
        <v>0</v>
      </c>
      <c r="AH14" s="5"/>
      <c r="AI14" s="5">
        <f t="shared" si="13"/>
        <v>0</v>
      </c>
      <c r="AJ14" s="5"/>
      <c r="AK14" s="5">
        <f t="shared" si="14"/>
        <v>0</v>
      </c>
      <c r="AL14" s="5">
        <v>72.1</v>
      </c>
      <c r="AM14" s="5">
        <f t="shared" si="15"/>
        <v>79310</v>
      </c>
      <c r="AN14" s="5"/>
      <c r="AO14" s="5">
        <f t="shared" si="16"/>
        <v>0</v>
      </c>
      <c r="AP14" s="5"/>
      <c r="AQ14" s="5">
        <f t="shared" si="17"/>
        <v>0</v>
      </c>
      <c r="AR14" s="5"/>
      <c r="AS14" s="5">
        <f t="shared" si="18"/>
        <v>0</v>
      </c>
      <c r="AT14" s="5"/>
      <c r="AU14" s="5">
        <f t="shared" si="19"/>
        <v>0</v>
      </c>
      <c r="AV14" s="5"/>
      <c r="AW14" s="5">
        <f t="shared" si="20"/>
        <v>0</v>
      </c>
      <c r="AX14" s="5"/>
      <c r="AY14" s="5">
        <f t="shared" si="21"/>
        <v>0</v>
      </c>
      <c r="AZ14" s="5"/>
      <c r="BA14" s="5">
        <f t="shared" si="22"/>
        <v>0</v>
      </c>
      <c r="BB14" s="5"/>
      <c r="BC14" s="5">
        <f t="shared" si="23"/>
        <v>0</v>
      </c>
      <c r="BD14" s="5"/>
      <c r="BE14" s="5">
        <f t="shared" si="24"/>
        <v>0</v>
      </c>
      <c r="BF14" s="5"/>
      <c r="BG14" s="5">
        <f t="shared" si="25"/>
        <v>0</v>
      </c>
      <c r="BH14" s="5"/>
      <c r="BI14" s="5">
        <f t="shared" si="26"/>
        <v>0</v>
      </c>
      <c r="BJ14" s="5"/>
      <c r="BK14" s="5">
        <f t="shared" si="27"/>
        <v>0</v>
      </c>
      <c r="BL14" s="5"/>
      <c r="BM14" s="5">
        <f t="shared" si="28"/>
        <v>0</v>
      </c>
      <c r="BN14" s="282">
        <f t="shared" si="29"/>
        <v>72.1</v>
      </c>
      <c r="BO14" s="282">
        <f t="shared" si="30"/>
        <v>79310</v>
      </c>
      <c r="BP14" s="57"/>
      <c r="BQ14" s="57"/>
      <c r="BR14" s="57"/>
    </row>
    <row r="15" spans="1:70" ht="12" customHeight="1">
      <c r="A15" s="226"/>
      <c r="B15" s="569" t="s">
        <v>47</v>
      </c>
      <c r="C15" s="543"/>
      <c r="D15" s="543"/>
      <c r="E15" s="544"/>
      <c r="F15" s="250"/>
      <c r="G15" s="111"/>
      <c r="H15" s="5"/>
      <c r="I15" s="5">
        <f t="shared" si="0"/>
        <v>0</v>
      </c>
      <c r="J15" s="5"/>
      <c r="K15" s="5">
        <f t="shared" si="1"/>
        <v>0</v>
      </c>
      <c r="L15" s="5"/>
      <c r="M15" s="5">
        <f t="shared" si="2"/>
        <v>0</v>
      </c>
      <c r="N15" s="5"/>
      <c r="O15" s="5">
        <f t="shared" si="3"/>
        <v>0</v>
      </c>
      <c r="P15" s="5"/>
      <c r="Q15" s="5">
        <f t="shared" si="4"/>
        <v>0</v>
      </c>
      <c r="R15" s="5"/>
      <c r="S15" s="5">
        <f t="shared" si="5"/>
        <v>0</v>
      </c>
      <c r="T15" s="5"/>
      <c r="U15" s="5">
        <f t="shared" si="6"/>
        <v>0</v>
      </c>
      <c r="V15" s="5"/>
      <c r="W15" s="5">
        <f t="shared" si="7"/>
        <v>0</v>
      </c>
      <c r="X15" s="5"/>
      <c r="Y15" s="5">
        <f t="shared" si="8"/>
        <v>0</v>
      </c>
      <c r="Z15" s="5"/>
      <c r="AA15" s="259">
        <f t="shared" si="9"/>
        <v>0</v>
      </c>
      <c r="AB15" s="5"/>
      <c r="AC15" s="5">
        <f t="shared" si="10"/>
        <v>0</v>
      </c>
      <c r="AD15" s="5"/>
      <c r="AE15" s="5">
        <f t="shared" si="11"/>
        <v>0</v>
      </c>
      <c r="AF15" s="5"/>
      <c r="AG15" s="5">
        <f t="shared" si="12"/>
        <v>0</v>
      </c>
      <c r="AH15" s="5"/>
      <c r="AI15" s="5">
        <f t="shared" si="13"/>
        <v>0</v>
      </c>
      <c r="AJ15" s="5"/>
      <c r="AK15" s="5">
        <f t="shared" si="14"/>
        <v>0</v>
      </c>
      <c r="AL15" s="5"/>
      <c r="AM15" s="5">
        <f t="shared" si="15"/>
        <v>0</v>
      </c>
      <c r="AN15" s="5"/>
      <c r="AO15" s="5">
        <f t="shared" si="16"/>
        <v>0</v>
      </c>
      <c r="AP15" s="5"/>
      <c r="AQ15" s="5">
        <f t="shared" si="17"/>
        <v>0</v>
      </c>
      <c r="AR15" s="5"/>
      <c r="AS15" s="5">
        <f t="shared" si="18"/>
        <v>0</v>
      </c>
      <c r="AT15" s="5"/>
      <c r="AU15" s="5">
        <f t="shared" si="19"/>
        <v>0</v>
      </c>
      <c r="AV15" s="5"/>
      <c r="AW15" s="5">
        <f t="shared" si="20"/>
        <v>0</v>
      </c>
      <c r="AX15" s="5"/>
      <c r="AY15" s="5">
        <f t="shared" si="21"/>
        <v>0</v>
      </c>
      <c r="AZ15" s="5"/>
      <c r="BA15" s="5">
        <f t="shared" si="22"/>
        <v>0</v>
      </c>
      <c r="BB15" s="5"/>
      <c r="BC15" s="5">
        <f t="shared" si="23"/>
        <v>0</v>
      </c>
      <c r="BD15" s="5"/>
      <c r="BE15" s="5">
        <f t="shared" si="24"/>
        <v>0</v>
      </c>
      <c r="BF15" s="5"/>
      <c r="BG15" s="5">
        <f t="shared" si="25"/>
        <v>0</v>
      </c>
      <c r="BH15" s="5"/>
      <c r="BI15" s="5">
        <f t="shared" si="26"/>
        <v>0</v>
      </c>
      <c r="BJ15" s="5"/>
      <c r="BK15" s="5">
        <f t="shared" si="27"/>
        <v>0</v>
      </c>
      <c r="BL15" s="5"/>
      <c r="BM15" s="5">
        <f t="shared" si="28"/>
        <v>0</v>
      </c>
      <c r="BN15" s="282">
        <f t="shared" si="29"/>
        <v>0</v>
      </c>
      <c r="BO15" s="282">
        <f t="shared" si="30"/>
        <v>0</v>
      </c>
      <c r="BP15" s="57"/>
      <c r="BQ15" s="57"/>
      <c r="BR15" s="57"/>
    </row>
    <row r="16" spans="1:70" ht="12.75" customHeight="1">
      <c r="A16" s="226">
        <v>9</v>
      </c>
      <c r="B16" s="528" t="s">
        <v>169</v>
      </c>
      <c r="C16" s="529"/>
      <c r="D16" s="529"/>
      <c r="E16" s="530"/>
      <c r="F16" s="250" t="s">
        <v>46</v>
      </c>
      <c r="G16" s="111">
        <v>550</v>
      </c>
      <c r="H16" s="5"/>
      <c r="I16" s="5">
        <f t="shared" si="0"/>
        <v>0</v>
      </c>
      <c r="J16" s="5"/>
      <c r="K16" s="5">
        <f t="shared" si="1"/>
        <v>0</v>
      </c>
      <c r="L16" s="5"/>
      <c r="M16" s="5">
        <f t="shared" si="2"/>
        <v>0</v>
      </c>
      <c r="N16" s="5"/>
      <c r="O16" s="5">
        <f t="shared" si="3"/>
        <v>0</v>
      </c>
      <c r="P16" s="5"/>
      <c r="Q16" s="5">
        <f t="shared" si="4"/>
        <v>0</v>
      </c>
      <c r="R16" s="5"/>
      <c r="S16" s="5">
        <f t="shared" si="5"/>
        <v>0</v>
      </c>
      <c r="T16" s="5"/>
      <c r="U16" s="5">
        <f t="shared" si="6"/>
        <v>0</v>
      </c>
      <c r="V16" s="5"/>
      <c r="W16" s="5">
        <f t="shared" si="7"/>
        <v>0</v>
      </c>
      <c r="X16" s="5"/>
      <c r="Y16" s="5">
        <f t="shared" si="8"/>
        <v>0</v>
      </c>
      <c r="Z16" s="5"/>
      <c r="AA16" s="259">
        <f t="shared" si="9"/>
        <v>0</v>
      </c>
      <c r="AB16" s="5"/>
      <c r="AC16" s="5">
        <f t="shared" si="10"/>
        <v>0</v>
      </c>
      <c r="AD16" s="5"/>
      <c r="AE16" s="5">
        <f t="shared" si="11"/>
        <v>0</v>
      </c>
      <c r="AF16" s="5"/>
      <c r="AG16" s="5">
        <f t="shared" si="12"/>
        <v>0</v>
      </c>
      <c r="AH16" s="5"/>
      <c r="AI16" s="5">
        <f t="shared" si="13"/>
        <v>0</v>
      </c>
      <c r="AJ16" s="5"/>
      <c r="AK16" s="5">
        <f t="shared" si="14"/>
        <v>0</v>
      </c>
      <c r="AL16" s="5"/>
      <c r="AM16" s="5">
        <f t="shared" si="15"/>
        <v>0</v>
      </c>
      <c r="AN16" s="5"/>
      <c r="AO16" s="5">
        <f t="shared" si="16"/>
        <v>0</v>
      </c>
      <c r="AP16" s="5"/>
      <c r="AQ16" s="5">
        <f t="shared" si="17"/>
        <v>0</v>
      </c>
      <c r="AR16" s="5"/>
      <c r="AS16" s="5">
        <f t="shared" si="18"/>
        <v>0</v>
      </c>
      <c r="AT16" s="5"/>
      <c r="AU16" s="5">
        <f t="shared" si="19"/>
        <v>0</v>
      </c>
      <c r="AV16" s="5"/>
      <c r="AW16" s="5">
        <f t="shared" si="20"/>
        <v>0</v>
      </c>
      <c r="AX16" s="5"/>
      <c r="AY16" s="5">
        <f t="shared" si="21"/>
        <v>0</v>
      </c>
      <c r="AZ16" s="5"/>
      <c r="BA16" s="5">
        <f t="shared" si="22"/>
        <v>0</v>
      </c>
      <c r="BB16" s="5"/>
      <c r="BC16" s="5">
        <f t="shared" si="23"/>
        <v>0</v>
      </c>
      <c r="BD16" s="5"/>
      <c r="BE16" s="5">
        <f t="shared" si="24"/>
        <v>0</v>
      </c>
      <c r="BF16" s="5"/>
      <c r="BG16" s="5">
        <f t="shared" si="25"/>
        <v>0</v>
      </c>
      <c r="BH16" s="5"/>
      <c r="BI16" s="5">
        <f t="shared" si="26"/>
        <v>0</v>
      </c>
      <c r="BJ16" s="5"/>
      <c r="BK16" s="5">
        <f t="shared" si="27"/>
        <v>0</v>
      </c>
      <c r="BL16" s="5"/>
      <c r="BM16" s="5">
        <f t="shared" si="28"/>
        <v>0</v>
      </c>
      <c r="BN16" s="282">
        <f t="shared" si="29"/>
        <v>0</v>
      </c>
      <c r="BO16" s="282">
        <f t="shared" si="30"/>
        <v>0</v>
      </c>
      <c r="BP16" s="57"/>
      <c r="BQ16" s="57"/>
      <c r="BR16" s="57"/>
    </row>
    <row r="17" spans="1:70" ht="12.75" customHeight="1">
      <c r="A17" s="226">
        <v>10</v>
      </c>
      <c r="B17" s="528" t="s">
        <v>199</v>
      </c>
      <c r="C17" s="529"/>
      <c r="D17" s="529"/>
      <c r="E17" s="530"/>
      <c r="F17" s="250" t="s">
        <v>17</v>
      </c>
      <c r="G17" s="111">
        <v>4800</v>
      </c>
      <c r="H17" s="5"/>
      <c r="I17" s="5">
        <f t="shared" si="0"/>
        <v>0</v>
      </c>
      <c r="J17" s="5"/>
      <c r="K17" s="5">
        <f t="shared" si="1"/>
        <v>0</v>
      </c>
      <c r="L17" s="5"/>
      <c r="M17" s="5">
        <f t="shared" si="2"/>
        <v>0</v>
      </c>
      <c r="N17" s="5"/>
      <c r="O17" s="5">
        <f t="shared" si="3"/>
        <v>0</v>
      </c>
      <c r="P17" s="5"/>
      <c r="Q17" s="5">
        <f t="shared" si="4"/>
        <v>0</v>
      </c>
      <c r="R17" s="5"/>
      <c r="S17" s="5">
        <f t="shared" si="5"/>
        <v>0</v>
      </c>
      <c r="T17" s="5"/>
      <c r="U17" s="5">
        <f t="shared" si="6"/>
        <v>0</v>
      </c>
      <c r="V17" s="5"/>
      <c r="W17" s="5">
        <f t="shared" si="7"/>
        <v>0</v>
      </c>
      <c r="X17" s="5"/>
      <c r="Y17" s="5">
        <f t="shared" si="8"/>
        <v>0</v>
      </c>
      <c r="Z17" s="5"/>
      <c r="AA17" s="259">
        <f t="shared" si="9"/>
        <v>0</v>
      </c>
      <c r="AB17" s="5"/>
      <c r="AC17" s="5">
        <f t="shared" si="10"/>
        <v>0</v>
      </c>
      <c r="AD17" s="5"/>
      <c r="AE17" s="5">
        <f t="shared" si="11"/>
        <v>0</v>
      </c>
      <c r="AF17" s="5"/>
      <c r="AG17" s="5">
        <f t="shared" si="12"/>
        <v>0</v>
      </c>
      <c r="AH17" s="5"/>
      <c r="AI17" s="5">
        <f t="shared" si="13"/>
        <v>0</v>
      </c>
      <c r="AJ17" s="5"/>
      <c r="AK17" s="5">
        <f t="shared" si="14"/>
        <v>0</v>
      </c>
      <c r="AL17" s="5"/>
      <c r="AM17" s="5">
        <f t="shared" si="15"/>
        <v>0</v>
      </c>
      <c r="AN17" s="5"/>
      <c r="AO17" s="5">
        <f t="shared" si="16"/>
        <v>0</v>
      </c>
      <c r="AP17" s="5"/>
      <c r="AQ17" s="5">
        <f t="shared" si="17"/>
        <v>0</v>
      </c>
      <c r="AR17" s="5"/>
      <c r="AS17" s="5">
        <f t="shared" si="18"/>
        <v>0</v>
      </c>
      <c r="AT17" s="5"/>
      <c r="AU17" s="5">
        <f t="shared" si="19"/>
        <v>0</v>
      </c>
      <c r="AV17" s="5"/>
      <c r="AW17" s="5">
        <f t="shared" si="20"/>
        <v>0</v>
      </c>
      <c r="AX17" s="5"/>
      <c r="AY17" s="5">
        <f t="shared" si="21"/>
        <v>0</v>
      </c>
      <c r="AZ17" s="5"/>
      <c r="BA17" s="5">
        <f t="shared" si="22"/>
        <v>0</v>
      </c>
      <c r="BB17" s="5"/>
      <c r="BC17" s="5">
        <f t="shared" si="23"/>
        <v>0</v>
      </c>
      <c r="BD17" s="5"/>
      <c r="BE17" s="5">
        <f t="shared" si="24"/>
        <v>0</v>
      </c>
      <c r="BF17" s="5"/>
      <c r="BG17" s="5">
        <f t="shared" si="25"/>
        <v>0</v>
      </c>
      <c r="BH17" s="5"/>
      <c r="BI17" s="5">
        <f t="shared" si="26"/>
        <v>0</v>
      </c>
      <c r="BJ17" s="5"/>
      <c r="BK17" s="5">
        <f t="shared" si="27"/>
        <v>0</v>
      </c>
      <c r="BL17" s="5"/>
      <c r="BM17" s="5">
        <f t="shared" si="28"/>
        <v>0</v>
      </c>
      <c r="BN17" s="282">
        <f t="shared" si="29"/>
        <v>0</v>
      </c>
      <c r="BO17" s="282">
        <f t="shared" si="30"/>
        <v>0</v>
      </c>
      <c r="BP17" s="57"/>
      <c r="BQ17" s="57"/>
      <c r="BR17" s="57"/>
    </row>
    <row r="18" spans="1:70" ht="15" customHeight="1">
      <c r="A18" s="226">
        <v>11</v>
      </c>
      <c r="B18" s="535" t="s">
        <v>190</v>
      </c>
      <c r="C18" s="529"/>
      <c r="D18" s="529"/>
      <c r="E18" s="530"/>
      <c r="F18" s="250" t="s">
        <v>45</v>
      </c>
      <c r="G18" s="111">
        <v>2700</v>
      </c>
      <c r="H18" s="5"/>
      <c r="I18" s="5">
        <f t="shared" si="0"/>
        <v>0</v>
      </c>
      <c r="J18" s="5"/>
      <c r="K18" s="5">
        <f t="shared" si="1"/>
        <v>0</v>
      </c>
      <c r="L18" s="5"/>
      <c r="M18" s="5">
        <f t="shared" si="2"/>
        <v>0</v>
      </c>
      <c r="N18" s="5"/>
      <c r="O18" s="5">
        <f t="shared" si="3"/>
        <v>0</v>
      </c>
      <c r="P18" s="5"/>
      <c r="Q18" s="5">
        <f t="shared" si="4"/>
        <v>0</v>
      </c>
      <c r="R18" s="5"/>
      <c r="S18" s="5">
        <f t="shared" si="5"/>
        <v>0</v>
      </c>
      <c r="T18" s="5"/>
      <c r="U18" s="5">
        <f t="shared" si="6"/>
        <v>0</v>
      </c>
      <c r="V18" s="5"/>
      <c r="W18" s="5">
        <f t="shared" si="7"/>
        <v>0</v>
      </c>
      <c r="X18" s="5"/>
      <c r="Y18" s="5">
        <f t="shared" si="8"/>
        <v>0</v>
      </c>
      <c r="Z18" s="5"/>
      <c r="AA18" s="259">
        <f t="shared" si="9"/>
        <v>0</v>
      </c>
      <c r="AB18" s="5"/>
      <c r="AC18" s="5">
        <f t="shared" si="10"/>
        <v>0</v>
      </c>
      <c r="AD18" s="5"/>
      <c r="AE18" s="5">
        <f t="shared" si="11"/>
        <v>0</v>
      </c>
      <c r="AF18" s="5"/>
      <c r="AG18" s="5">
        <f t="shared" si="12"/>
        <v>0</v>
      </c>
      <c r="AH18" s="5"/>
      <c r="AI18" s="5">
        <f t="shared" si="13"/>
        <v>0</v>
      </c>
      <c r="AJ18" s="5"/>
      <c r="AK18" s="5">
        <f t="shared" si="14"/>
        <v>0</v>
      </c>
      <c r="AL18" s="5"/>
      <c r="AM18" s="5">
        <f t="shared" si="15"/>
        <v>0</v>
      </c>
      <c r="AN18" s="5"/>
      <c r="AO18" s="5">
        <f t="shared" si="16"/>
        <v>0</v>
      </c>
      <c r="AP18" s="5"/>
      <c r="AQ18" s="5">
        <f t="shared" si="17"/>
        <v>0</v>
      </c>
      <c r="AR18" s="5"/>
      <c r="AS18" s="5">
        <f t="shared" si="18"/>
        <v>0</v>
      </c>
      <c r="AT18" s="5"/>
      <c r="AU18" s="5">
        <f t="shared" si="19"/>
        <v>0</v>
      </c>
      <c r="AV18" s="5"/>
      <c r="AW18" s="5">
        <f t="shared" si="20"/>
        <v>0</v>
      </c>
      <c r="AX18" s="5"/>
      <c r="AY18" s="5">
        <f t="shared" si="21"/>
        <v>0</v>
      </c>
      <c r="AZ18" s="5"/>
      <c r="BA18" s="5">
        <f t="shared" si="22"/>
        <v>0</v>
      </c>
      <c r="BB18" s="5"/>
      <c r="BC18" s="5">
        <f t="shared" si="23"/>
        <v>0</v>
      </c>
      <c r="BD18" s="5"/>
      <c r="BE18" s="5">
        <f t="shared" si="24"/>
        <v>0</v>
      </c>
      <c r="BF18" s="5"/>
      <c r="BG18" s="5">
        <f t="shared" si="25"/>
        <v>0</v>
      </c>
      <c r="BH18" s="5"/>
      <c r="BI18" s="5">
        <f t="shared" si="26"/>
        <v>0</v>
      </c>
      <c r="BJ18" s="5"/>
      <c r="BK18" s="5">
        <f t="shared" si="27"/>
        <v>0</v>
      </c>
      <c r="BL18" s="5"/>
      <c r="BM18" s="5">
        <f t="shared" si="28"/>
        <v>0</v>
      </c>
      <c r="BN18" s="282">
        <f t="shared" si="29"/>
        <v>0</v>
      </c>
      <c r="BO18" s="282">
        <f t="shared" si="30"/>
        <v>0</v>
      </c>
      <c r="BP18" s="57"/>
      <c r="BQ18" s="57"/>
      <c r="BR18" s="57"/>
    </row>
    <row r="19" spans="1:70" ht="15" customHeight="1">
      <c r="A19" s="226">
        <v>12</v>
      </c>
      <c r="B19" s="535" t="s">
        <v>48</v>
      </c>
      <c r="C19" s="536"/>
      <c r="D19" s="536"/>
      <c r="E19" s="537"/>
      <c r="F19" s="250" t="s">
        <v>45</v>
      </c>
      <c r="G19" s="111">
        <v>770</v>
      </c>
      <c r="H19" s="5"/>
      <c r="I19" s="5">
        <f aca="true" t="shared" si="31" ref="I19:I40">H19*G19</f>
        <v>0</v>
      </c>
      <c r="J19" s="5"/>
      <c r="K19" s="5">
        <f aca="true" t="shared" si="32" ref="K19:K40">J19*G19</f>
        <v>0</v>
      </c>
      <c r="L19" s="5"/>
      <c r="M19" s="5">
        <f aca="true" t="shared" si="33" ref="M19:M40">L19*G19</f>
        <v>0</v>
      </c>
      <c r="N19" s="5"/>
      <c r="O19" s="5">
        <f aca="true" t="shared" si="34" ref="O19:O33">N19*G19</f>
        <v>0</v>
      </c>
      <c r="P19" s="5"/>
      <c r="Q19" s="5">
        <f aca="true" t="shared" si="35" ref="Q19:Q40">P19*G19</f>
        <v>0</v>
      </c>
      <c r="R19" s="5"/>
      <c r="S19" s="5">
        <f aca="true" t="shared" si="36" ref="S19:S40">R19*G19</f>
        <v>0</v>
      </c>
      <c r="T19" s="5"/>
      <c r="U19" s="5">
        <f aca="true" t="shared" si="37" ref="U19:U33">T19*G19</f>
        <v>0</v>
      </c>
      <c r="V19" s="5"/>
      <c r="W19" s="5">
        <f aca="true" t="shared" si="38" ref="W19:W40">V19*G19</f>
        <v>0</v>
      </c>
      <c r="X19" s="5"/>
      <c r="Y19" s="5">
        <f aca="true" t="shared" si="39" ref="Y19:Y40">X19*G19</f>
        <v>0</v>
      </c>
      <c r="Z19" s="5"/>
      <c r="AA19" s="259">
        <f aca="true" t="shared" si="40" ref="AA19:AA40">Z19*G19</f>
        <v>0</v>
      </c>
      <c r="AB19" s="5">
        <v>29.3</v>
      </c>
      <c r="AC19" s="5">
        <f aca="true" t="shared" si="41" ref="AC19:AC40">AB19*G19</f>
        <v>22561</v>
      </c>
      <c r="AD19" s="5"/>
      <c r="AE19" s="5">
        <f t="shared" si="11"/>
        <v>0</v>
      </c>
      <c r="AF19" s="5"/>
      <c r="AG19" s="5">
        <f aca="true" t="shared" si="42" ref="AG19:AG40">AF19*G19</f>
        <v>0</v>
      </c>
      <c r="AH19" s="5"/>
      <c r="AI19" s="5">
        <f aca="true" t="shared" si="43" ref="AI19:AI40">AH19*G19</f>
        <v>0</v>
      </c>
      <c r="AJ19" s="5"/>
      <c r="AK19" s="5">
        <f aca="true" t="shared" si="44" ref="AK19:AK40">AJ19*G19</f>
        <v>0</v>
      </c>
      <c r="AL19" s="5"/>
      <c r="AM19" s="5">
        <f aca="true" t="shared" si="45" ref="AM19:AM40">AL19*G19</f>
        <v>0</v>
      </c>
      <c r="AN19" s="5"/>
      <c r="AO19" s="5">
        <f aca="true" t="shared" si="46" ref="AO19:AO40">AN19*G19</f>
        <v>0</v>
      </c>
      <c r="AP19" s="5"/>
      <c r="AQ19" s="5">
        <f aca="true" t="shared" si="47" ref="AQ19:AQ33">AP19*G19</f>
        <v>0</v>
      </c>
      <c r="AR19" s="5"/>
      <c r="AS19" s="5">
        <f aca="true" t="shared" si="48" ref="AS19:AS40">AR19*G19</f>
        <v>0</v>
      </c>
      <c r="AT19" s="5"/>
      <c r="AU19" s="5">
        <f aca="true" t="shared" si="49" ref="AU19:AU40">AT19*G19</f>
        <v>0</v>
      </c>
      <c r="AV19" s="5"/>
      <c r="AW19" s="5">
        <f aca="true" t="shared" si="50" ref="AW19:AW40">AV19*G19</f>
        <v>0</v>
      </c>
      <c r="AX19" s="5"/>
      <c r="AY19" s="5">
        <f aca="true" t="shared" si="51" ref="AY19:AY40">AX19*G19</f>
        <v>0</v>
      </c>
      <c r="AZ19" s="5"/>
      <c r="BA19" s="5">
        <f t="shared" si="22"/>
        <v>0</v>
      </c>
      <c r="BB19" s="5"/>
      <c r="BC19" s="5">
        <f t="shared" si="23"/>
        <v>0</v>
      </c>
      <c r="BD19" s="5"/>
      <c r="BE19" s="5">
        <f t="shared" si="24"/>
        <v>0</v>
      </c>
      <c r="BF19" s="5"/>
      <c r="BG19" s="5">
        <f t="shared" si="25"/>
        <v>0</v>
      </c>
      <c r="BH19" s="5"/>
      <c r="BI19" s="5">
        <f t="shared" si="26"/>
        <v>0</v>
      </c>
      <c r="BJ19" s="5"/>
      <c r="BK19" s="5">
        <f t="shared" si="27"/>
        <v>0</v>
      </c>
      <c r="BL19" s="5"/>
      <c r="BM19" s="5">
        <f t="shared" si="28"/>
        <v>0</v>
      </c>
      <c r="BN19" s="282">
        <f t="shared" si="29"/>
        <v>29.3</v>
      </c>
      <c r="BO19" s="282">
        <f t="shared" si="30"/>
        <v>22561</v>
      </c>
      <c r="BP19" s="57"/>
      <c r="BQ19" s="57"/>
      <c r="BR19" s="57"/>
    </row>
    <row r="20" spans="1:70" ht="15" customHeight="1">
      <c r="A20" s="226">
        <v>13</v>
      </c>
      <c r="B20" s="535" t="s">
        <v>109</v>
      </c>
      <c r="C20" s="536"/>
      <c r="D20" s="536"/>
      <c r="E20" s="537"/>
      <c r="F20" s="250" t="s">
        <v>106</v>
      </c>
      <c r="G20" s="111">
        <v>250</v>
      </c>
      <c r="H20" s="5"/>
      <c r="I20" s="5">
        <f t="shared" si="31"/>
        <v>0</v>
      </c>
      <c r="J20" s="5"/>
      <c r="K20" s="5">
        <f t="shared" si="32"/>
        <v>0</v>
      </c>
      <c r="L20" s="5"/>
      <c r="M20" s="5">
        <f t="shared" si="33"/>
        <v>0</v>
      </c>
      <c r="N20" s="5"/>
      <c r="O20" s="5">
        <f t="shared" si="34"/>
        <v>0</v>
      </c>
      <c r="P20" s="5"/>
      <c r="Q20" s="5">
        <f t="shared" si="35"/>
        <v>0</v>
      </c>
      <c r="R20" s="5"/>
      <c r="S20" s="5">
        <f t="shared" si="36"/>
        <v>0</v>
      </c>
      <c r="T20" s="5"/>
      <c r="U20" s="5">
        <f t="shared" si="37"/>
        <v>0</v>
      </c>
      <c r="V20" s="5"/>
      <c r="W20" s="5">
        <f t="shared" si="38"/>
        <v>0</v>
      </c>
      <c r="X20" s="5"/>
      <c r="Y20" s="5">
        <f t="shared" si="39"/>
        <v>0</v>
      </c>
      <c r="Z20" s="5"/>
      <c r="AA20" s="259">
        <f t="shared" si="40"/>
        <v>0</v>
      </c>
      <c r="AB20" s="5">
        <v>27.3</v>
      </c>
      <c r="AC20" s="5">
        <f t="shared" si="41"/>
        <v>6825</v>
      </c>
      <c r="AD20" s="5"/>
      <c r="AE20" s="5">
        <f t="shared" si="11"/>
        <v>0</v>
      </c>
      <c r="AF20" s="5"/>
      <c r="AG20" s="5">
        <f t="shared" si="42"/>
        <v>0</v>
      </c>
      <c r="AH20" s="5"/>
      <c r="AI20" s="5">
        <f t="shared" si="43"/>
        <v>0</v>
      </c>
      <c r="AJ20" s="5"/>
      <c r="AK20" s="5">
        <f t="shared" si="44"/>
        <v>0</v>
      </c>
      <c r="AL20" s="5"/>
      <c r="AM20" s="5">
        <f t="shared" si="45"/>
        <v>0</v>
      </c>
      <c r="AN20" s="5"/>
      <c r="AO20" s="5">
        <f t="shared" si="46"/>
        <v>0</v>
      </c>
      <c r="AP20" s="5"/>
      <c r="AQ20" s="5">
        <f t="shared" si="47"/>
        <v>0</v>
      </c>
      <c r="AR20" s="5"/>
      <c r="AS20" s="5">
        <f t="shared" si="48"/>
        <v>0</v>
      </c>
      <c r="AT20" s="5"/>
      <c r="AU20" s="5">
        <f t="shared" si="49"/>
        <v>0</v>
      </c>
      <c r="AV20" s="5"/>
      <c r="AW20" s="5">
        <f t="shared" si="50"/>
        <v>0</v>
      </c>
      <c r="AX20" s="5"/>
      <c r="AY20" s="5">
        <f t="shared" si="51"/>
        <v>0</v>
      </c>
      <c r="AZ20" s="5"/>
      <c r="BA20" s="5">
        <f t="shared" si="22"/>
        <v>0</v>
      </c>
      <c r="BB20" s="5"/>
      <c r="BC20" s="5">
        <f t="shared" si="23"/>
        <v>0</v>
      </c>
      <c r="BD20" s="5"/>
      <c r="BE20" s="5">
        <f t="shared" si="24"/>
        <v>0</v>
      </c>
      <c r="BF20" s="5"/>
      <c r="BG20" s="5">
        <f t="shared" si="25"/>
        <v>0</v>
      </c>
      <c r="BH20" s="5"/>
      <c r="BI20" s="5">
        <f t="shared" si="26"/>
        <v>0</v>
      </c>
      <c r="BJ20" s="5"/>
      <c r="BK20" s="5">
        <f t="shared" si="27"/>
        <v>0</v>
      </c>
      <c r="BL20" s="5"/>
      <c r="BM20" s="5">
        <f t="shared" si="28"/>
        <v>0</v>
      </c>
      <c r="BN20" s="282">
        <f t="shared" si="29"/>
        <v>27.3</v>
      </c>
      <c r="BO20" s="282">
        <f t="shared" si="30"/>
        <v>6825</v>
      </c>
      <c r="BP20" s="57"/>
      <c r="BQ20" s="57"/>
      <c r="BR20" s="57"/>
    </row>
    <row r="21" spans="1:70" ht="15" customHeight="1">
      <c r="A21" s="226">
        <v>14</v>
      </c>
      <c r="B21" s="535" t="s">
        <v>170</v>
      </c>
      <c r="C21" s="536"/>
      <c r="D21" s="536"/>
      <c r="E21" s="537"/>
      <c r="F21" s="250" t="s">
        <v>45</v>
      </c>
      <c r="G21" s="111">
        <v>450</v>
      </c>
      <c r="H21" s="5"/>
      <c r="I21" s="5">
        <f t="shared" si="31"/>
        <v>0</v>
      </c>
      <c r="J21" s="5"/>
      <c r="K21" s="5">
        <f t="shared" si="32"/>
        <v>0</v>
      </c>
      <c r="L21" s="5"/>
      <c r="M21" s="5">
        <f t="shared" si="33"/>
        <v>0</v>
      </c>
      <c r="N21" s="5"/>
      <c r="O21" s="5">
        <f t="shared" si="34"/>
        <v>0</v>
      </c>
      <c r="P21" s="5"/>
      <c r="Q21" s="5">
        <f t="shared" si="35"/>
        <v>0</v>
      </c>
      <c r="R21" s="5"/>
      <c r="S21" s="5">
        <f t="shared" si="36"/>
        <v>0</v>
      </c>
      <c r="T21" s="5"/>
      <c r="U21" s="5">
        <f t="shared" si="37"/>
        <v>0</v>
      </c>
      <c r="V21" s="5"/>
      <c r="W21" s="5">
        <f t="shared" si="38"/>
        <v>0</v>
      </c>
      <c r="X21" s="5"/>
      <c r="Y21" s="5">
        <f t="shared" si="39"/>
        <v>0</v>
      </c>
      <c r="Z21" s="5"/>
      <c r="AA21" s="259">
        <f t="shared" si="40"/>
        <v>0</v>
      </c>
      <c r="AB21" s="5"/>
      <c r="AC21" s="5">
        <f t="shared" si="41"/>
        <v>0</v>
      </c>
      <c r="AD21" s="5"/>
      <c r="AE21" s="5">
        <f t="shared" si="11"/>
        <v>0</v>
      </c>
      <c r="AF21" s="5"/>
      <c r="AG21" s="5">
        <f t="shared" si="42"/>
        <v>0</v>
      </c>
      <c r="AH21" s="5"/>
      <c r="AI21" s="5">
        <f t="shared" si="43"/>
        <v>0</v>
      </c>
      <c r="AJ21" s="5"/>
      <c r="AK21" s="5">
        <f t="shared" si="44"/>
        <v>0</v>
      </c>
      <c r="AL21" s="5"/>
      <c r="AM21" s="5">
        <f t="shared" si="45"/>
        <v>0</v>
      </c>
      <c r="AN21" s="5"/>
      <c r="AO21" s="5">
        <f t="shared" si="46"/>
        <v>0</v>
      </c>
      <c r="AP21" s="5"/>
      <c r="AQ21" s="5">
        <f t="shared" si="47"/>
        <v>0</v>
      </c>
      <c r="AR21" s="5"/>
      <c r="AS21" s="5">
        <f t="shared" si="48"/>
        <v>0</v>
      </c>
      <c r="AT21" s="5"/>
      <c r="AU21" s="5">
        <f t="shared" si="49"/>
        <v>0</v>
      </c>
      <c r="AV21" s="5"/>
      <c r="AW21" s="5">
        <f t="shared" si="50"/>
        <v>0</v>
      </c>
      <c r="AX21" s="5"/>
      <c r="AY21" s="5">
        <f t="shared" si="51"/>
        <v>0</v>
      </c>
      <c r="AZ21" s="5"/>
      <c r="BA21" s="5">
        <f t="shared" si="22"/>
        <v>0</v>
      </c>
      <c r="BB21" s="5"/>
      <c r="BC21" s="5">
        <f t="shared" si="23"/>
        <v>0</v>
      </c>
      <c r="BD21" s="5"/>
      <c r="BE21" s="5">
        <f t="shared" si="24"/>
        <v>0</v>
      </c>
      <c r="BF21" s="5"/>
      <c r="BG21" s="5">
        <f t="shared" si="25"/>
        <v>0</v>
      </c>
      <c r="BH21" s="5"/>
      <c r="BI21" s="5">
        <f t="shared" si="26"/>
        <v>0</v>
      </c>
      <c r="BJ21" s="5"/>
      <c r="BK21" s="5">
        <f t="shared" si="27"/>
        <v>0</v>
      </c>
      <c r="BL21" s="5"/>
      <c r="BM21" s="5">
        <f t="shared" si="28"/>
        <v>0</v>
      </c>
      <c r="BN21" s="282">
        <f t="shared" si="29"/>
        <v>0</v>
      </c>
      <c r="BO21" s="282">
        <f t="shared" si="30"/>
        <v>0</v>
      </c>
      <c r="BP21" s="57"/>
      <c r="BQ21" s="57"/>
      <c r="BR21" s="57"/>
    </row>
    <row r="22" spans="1:70" ht="15" customHeight="1">
      <c r="A22" s="226">
        <v>15</v>
      </c>
      <c r="B22" s="528" t="s">
        <v>156</v>
      </c>
      <c r="C22" s="536"/>
      <c r="D22" s="536"/>
      <c r="E22" s="537"/>
      <c r="F22" s="250" t="s">
        <v>45</v>
      </c>
      <c r="G22" s="111">
        <v>860</v>
      </c>
      <c r="H22" s="5"/>
      <c r="I22" s="5">
        <f t="shared" si="31"/>
        <v>0</v>
      </c>
      <c r="J22" s="5"/>
      <c r="K22" s="5">
        <f t="shared" si="32"/>
        <v>0</v>
      </c>
      <c r="L22" s="5"/>
      <c r="M22" s="5">
        <f t="shared" si="33"/>
        <v>0</v>
      </c>
      <c r="N22" s="5"/>
      <c r="O22" s="5">
        <f t="shared" si="34"/>
        <v>0</v>
      </c>
      <c r="P22" s="5"/>
      <c r="Q22" s="5">
        <f t="shared" si="35"/>
        <v>0</v>
      </c>
      <c r="R22" s="5"/>
      <c r="S22" s="5">
        <f t="shared" si="36"/>
        <v>0</v>
      </c>
      <c r="T22" s="5"/>
      <c r="U22" s="5">
        <f t="shared" si="37"/>
        <v>0</v>
      </c>
      <c r="V22" s="5"/>
      <c r="W22" s="5">
        <f t="shared" si="38"/>
        <v>0</v>
      </c>
      <c r="X22" s="5"/>
      <c r="Y22" s="5">
        <f t="shared" si="39"/>
        <v>0</v>
      </c>
      <c r="Z22" s="5"/>
      <c r="AA22" s="259">
        <f t="shared" si="40"/>
        <v>0</v>
      </c>
      <c r="AB22" s="5"/>
      <c r="AC22" s="5">
        <f t="shared" si="41"/>
        <v>0</v>
      </c>
      <c r="AD22" s="5"/>
      <c r="AE22" s="5">
        <f t="shared" si="11"/>
        <v>0</v>
      </c>
      <c r="AF22" s="5"/>
      <c r="AG22" s="5">
        <f t="shared" si="42"/>
        <v>0</v>
      </c>
      <c r="AH22" s="5"/>
      <c r="AI22" s="5">
        <f t="shared" si="43"/>
        <v>0</v>
      </c>
      <c r="AJ22" s="5"/>
      <c r="AK22" s="5">
        <f t="shared" si="44"/>
        <v>0</v>
      </c>
      <c r="AL22" s="5"/>
      <c r="AM22" s="5">
        <f t="shared" si="45"/>
        <v>0</v>
      </c>
      <c r="AN22" s="5"/>
      <c r="AO22" s="5">
        <f t="shared" si="46"/>
        <v>0</v>
      </c>
      <c r="AP22" s="5"/>
      <c r="AQ22" s="5">
        <f t="shared" si="47"/>
        <v>0</v>
      </c>
      <c r="AR22" s="5"/>
      <c r="AS22" s="5">
        <f t="shared" si="48"/>
        <v>0</v>
      </c>
      <c r="AT22" s="5"/>
      <c r="AU22" s="5">
        <f t="shared" si="49"/>
        <v>0</v>
      </c>
      <c r="AV22" s="5"/>
      <c r="AW22" s="5">
        <f t="shared" si="50"/>
        <v>0</v>
      </c>
      <c r="AX22" s="5"/>
      <c r="AY22" s="5">
        <f t="shared" si="51"/>
        <v>0</v>
      </c>
      <c r="AZ22" s="5"/>
      <c r="BA22" s="5">
        <f t="shared" si="22"/>
        <v>0</v>
      </c>
      <c r="BB22" s="5"/>
      <c r="BC22" s="5">
        <f t="shared" si="23"/>
        <v>0</v>
      </c>
      <c r="BD22" s="5"/>
      <c r="BE22" s="5">
        <f t="shared" si="24"/>
        <v>0</v>
      </c>
      <c r="BF22" s="5"/>
      <c r="BG22" s="5">
        <f t="shared" si="25"/>
        <v>0</v>
      </c>
      <c r="BH22" s="5"/>
      <c r="BI22" s="5">
        <f t="shared" si="26"/>
        <v>0</v>
      </c>
      <c r="BJ22" s="5"/>
      <c r="BK22" s="5">
        <f t="shared" si="27"/>
        <v>0</v>
      </c>
      <c r="BL22" s="5"/>
      <c r="BM22" s="5">
        <f t="shared" si="28"/>
        <v>0</v>
      </c>
      <c r="BN22" s="282">
        <f t="shared" si="29"/>
        <v>0</v>
      </c>
      <c r="BO22" s="282">
        <f t="shared" si="30"/>
        <v>0</v>
      </c>
      <c r="BP22" s="57"/>
      <c r="BQ22" s="57"/>
      <c r="BR22" s="57"/>
    </row>
    <row r="23" spans="1:70" ht="15" customHeight="1">
      <c r="A23" s="226">
        <v>16</v>
      </c>
      <c r="B23" s="528" t="s">
        <v>212</v>
      </c>
      <c r="C23" s="536"/>
      <c r="D23" s="536"/>
      <c r="E23" s="537"/>
      <c r="F23" s="250" t="s">
        <v>45</v>
      </c>
      <c r="G23" s="111">
        <v>330</v>
      </c>
      <c r="H23" s="5"/>
      <c r="I23" s="5">
        <f t="shared" si="31"/>
        <v>0</v>
      </c>
      <c r="J23" s="5"/>
      <c r="K23" s="5">
        <f t="shared" si="32"/>
        <v>0</v>
      </c>
      <c r="L23" s="5"/>
      <c r="M23" s="5">
        <f t="shared" si="33"/>
        <v>0</v>
      </c>
      <c r="N23" s="5"/>
      <c r="O23" s="5">
        <f t="shared" si="34"/>
        <v>0</v>
      </c>
      <c r="P23" s="5"/>
      <c r="Q23" s="5">
        <f t="shared" si="35"/>
        <v>0</v>
      </c>
      <c r="R23" s="5"/>
      <c r="S23" s="5">
        <f t="shared" si="36"/>
        <v>0</v>
      </c>
      <c r="T23" s="5"/>
      <c r="U23" s="5">
        <f t="shared" si="37"/>
        <v>0</v>
      </c>
      <c r="V23" s="5"/>
      <c r="W23" s="5">
        <f t="shared" si="38"/>
        <v>0</v>
      </c>
      <c r="X23" s="5"/>
      <c r="Y23" s="5">
        <f t="shared" si="39"/>
        <v>0</v>
      </c>
      <c r="Z23" s="5"/>
      <c r="AA23" s="259">
        <f t="shared" si="40"/>
        <v>0</v>
      </c>
      <c r="AB23" s="5"/>
      <c r="AC23" s="5">
        <f t="shared" si="41"/>
        <v>0</v>
      </c>
      <c r="AD23" s="5"/>
      <c r="AE23" s="5">
        <f t="shared" si="11"/>
        <v>0</v>
      </c>
      <c r="AF23" s="5"/>
      <c r="AG23" s="5">
        <f t="shared" si="42"/>
        <v>0</v>
      </c>
      <c r="AH23" s="5"/>
      <c r="AI23" s="5">
        <f t="shared" si="43"/>
        <v>0</v>
      </c>
      <c r="AJ23" s="5"/>
      <c r="AK23" s="5">
        <f t="shared" si="44"/>
        <v>0</v>
      </c>
      <c r="AL23" s="5"/>
      <c r="AM23" s="5">
        <f t="shared" si="45"/>
        <v>0</v>
      </c>
      <c r="AN23" s="5"/>
      <c r="AO23" s="5">
        <f t="shared" si="46"/>
        <v>0</v>
      </c>
      <c r="AP23" s="5">
        <v>38.2</v>
      </c>
      <c r="AQ23" s="5">
        <f t="shared" si="47"/>
        <v>12606.000000000002</v>
      </c>
      <c r="AR23" s="5"/>
      <c r="AS23" s="5">
        <f t="shared" si="48"/>
        <v>0</v>
      </c>
      <c r="AT23" s="5"/>
      <c r="AU23" s="5">
        <f t="shared" si="49"/>
        <v>0</v>
      </c>
      <c r="AV23" s="5"/>
      <c r="AW23" s="5">
        <f t="shared" si="50"/>
        <v>0</v>
      </c>
      <c r="AX23" s="5"/>
      <c r="AY23" s="5">
        <f t="shared" si="51"/>
        <v>0</v>
      </c>
      <c r="AZ23" s="5"/>
      <c r="BA23" s="5">
        <f t="shared" si="22"/>
        <v>0</v>
      </c>
      <c r="BB23" s="5"/>
      <c r="BC23" s="5">
        <f t="shared" si="23"/>
        <v>0</v>
      </c>
      <c r="BD23" s="5"/>
      <c r="BE23" s="5">
        <f t="shared" si="24"/>
        <v>0</v>
      </c>
      <c r="BF23" s="5"/>
      <c r="BG23" s="5">
        <f t="shared" si="25"/>
        <v>0</v>
      </c>
      <c r="BH23" s="5"/>
      <c r="BI23" s="5">
        <f t="shared" si="26"/>
        <v>0</v>
      </c>
      <c r="BJ23" s="5"/>
      <c r="BK23" s="5">
        <f t="shared" si="27"/>
        <v>0</v>
      </c>
      <c r="BL23" s="5"/>
      <c r="BM23" s="5">
        <f t="shared" si="28"/>
        <v>0</v>
      </c>
      <c r="BN23" s="282">
        <f t="shared" si="29"/>
        <v>38.2</v>
      </c>
      <c r="BO23" s="282">
        <f t="shared" si="30"/>
        <v>12606.000000000002</v>
      </c>
      <c r="BP23" s="57"/>
      <c r="BQ23" s="57"/>
      <c r="BR23" s="57"/>
    </row>
    <row r="24" spans="1:70" ht="15" customHeight="1">
      <c r="A24" s="226">
        <v>17</v>
      </c>
      <c r="B24" s="535" t="s">
        <v>211</v>
      </c>
      <c r="C24" s="529"/>
      <c r="D24" s="529"/>
      <c r="E24" s="530"/>
      <c r="F24" s="250" t="s">
        <v>45</v>
      </c>
      <c r="G24" s="111">
        <v>25</v>
      </c>
      <c r="H24" s="5"/>
      <c r="I24" s="5">
        <f t="shared" si="31"/>
        <v>0</v>
      </c>
      <c r="J24" s="5"/>
      <c r="K24" s="5">
        <f t="shared" si="32"/>
        <v>0</v>
      </c>
      <c r="L24" s="5"/>
      <c r="M24" s="5">
        <f t="shared" si="33"/>
        <v>0</v>
      </c>
      <c r="N24" s="5"/>
      <c r="O24" s="5">
        <f t="shared" si="34"/>
        <v>0</v>
      </c>
      <c r="P24" s="5"/>
      <c r="Q24" s="5">
        <f t="shared" si="35"/>
        <v>0</v>
      </c>
      <c r="R24" s="5"/>
      <c r="S24" s="5">
        <f t="shared" si="36"/>
        <v>0</v>
      </c>
      <c r="T24" s="5"/>
      <c r="U24" s="5">
        <f t="shared" si="37"/>
        <v>0</v>
      </c>
      <c r="V24" s="5"/>
      <c r="W24" s="5">
        <f t="shared" si="38"/>
        <v>0</v>
      </c>
      <c r="X24" s="5"/>
      <c r="Y24" s="5">
        <f t="shared" si="39"/>
        <v>0</v>
      </c>
      <c r="Z24" s="5"/>
      <c r="AA24" s="259">
        <f t="shared" si="40"/>
        <v>0</v>
      </c>
      <c r="AB24" s="5"/>
      <c r="AC24" s="5">
        <f t="shared" si="41"/>
        <v>0</v>
      </c>
      <c r="AD24" s="5"/>
      <c r="AE24" s="5">
        <f t="shared" si="11"/>
        <v>0</v>
      </c>
      <c r="AF24" s="5"/>
      <c r="AG24" s="5">
        <f t="shared" si="42"/>
        <v>0</v>
      </c>
      <c r="AH24" s="5"/>
      <c r="AI24" s="5">
        <f t="shared" si="43"/>
        <v>0</v>
      </c>
      <c r="AJ24" s="5"/>
      <c r="AK24" s="5">
        <f t="shared" si="44"/>
        <v>0</v>
      </c>
      <c r="AL24" s="5"/>
      <c r="AM24" s="5">
        <f t="shared" si="45"/>
        <v>0</v>
      </c>
      <c r="AN24" s="5"/>
      <c r="AO24" s="5">
        <f t="shared" si="46"/>
        <v>0</v>
      </c>
      <c r="AP24" s="5">
        <v>70</v>
      </c>
      <c r="AQ24" s="5">
        <f t="shared" si="47"/>
        <v>1750</v>
      </c>
      <c r="AR24" s="5"/>
      <c r="AS24" s="5">
        <f t="shared" si="48"/>
        <v>0</v>
      </c>
      <c r="AT24" s="5"/>
      <c r="AU24" s="5">
        <f t="shared" si="49"/>
        <v>0</v>
      </c>
      <c r="AV24" s="5"/>
      <c r="AW24" s="5">
        <f t="shared" si="50"/>
        <v>0</v>
      </c>
      <c r="AX24" s="5"/>
      <c r="AY24" s="5">
        <f t="shared" si="51"/>
        <v>0</v>
      </c>
      <c r="AZ24" s="5"/>
      <c r="BA24" s="5">
        <f t="shared" si="22"/>
        <v>0</v>
      </c>
      <c r="BB24" s="5"/>
      <c r="BC24" s="5">
        <f t="shared" si="23"/>
        <v>0</v>
      </c>
      <c r="BD24" s="5"/>
      <c r="BE24" s="5">
        <f t="shared" si="24"/>
        <v>0</v>
      </c>
      <c r="BF24" s="5"/>
      <c r="BG24" s="5">
        <f t="shared" si="25"/>
        <v>0</v>
      </c>
      <c r="BH24" s="5"/>
      <c r="BI24" s="5">
        <f t="shared" si="26"/>
        <v>0</v>
      </c>
      <c r="BJ24" s="5"/>
      <c r="BK24" s="5">
        <f t="shared" si="27"/>
        <v>0</v>
      </c>
      <c r="BL24" s="5"/>
      <c r="BM24" s="5"/>
      <c r="BN24" s="282">
        <f t="shared" si="29"/>
        <v>70</v>
      </c>
      <c r="BO24" s="282">
        <f t="shared" si="30"/>
        <v>1750</v>
      </c>
      <c r="BP24" s="57"/>
      <c r="BQ24" s="57"/>
      <c r="BR24" s="57"/>
    </row>
    <row r="25" spans="1:70" ht="15" customHeight="1">
      <c r="A25" s="226">
        <v>18</v>
      </c>
      <c r="B25" s="528" t="s">
        <v>200</v>
      </c>
      <c r="C25" s="536"/>
      <c r="D25" s="536"/>
      <c r="E25" s="537"/>
      <c r="F25" s="250" t="s">
        <v>45</v>
      </c>
      <c r="G25" s="111">
        <v>250</v>
      </c>
      <c r="H25" s="5"/>
      <c r="I25" s="5">
        <f t="shared" si="31"/>
        <v>0</v>
      </c>
      <c r="J25" s="5"/>
      <c r="K25" s="5">
        <f t="shared" si="32"/>
        <v>0</v>
      </c>
      <c r="L25" s="5"/>
      <c r="M25" s="5">
        <f t="shared" si="33"/>
        <v>0</v>
      </c>
      <c r="N25" s="5"/>
      <c r="O25" s="5">
        <f t="shared" si="34"/>
        <v>0</v>
      </c>
      <c r="P25" s="5"/>
      <c r="Q25" s="5">
        <f t="shared" si="35"/>
        <v>0</v>
      </c>
      <c r="R25" s="5"/>
      <c r="S25" s="5">
        <f t="shared" si="36"/>
        <v>0</v>
      </c>
      <c r="T25" s="5"/>
      <c r="U25" s="5">
        <f t="shared" si="37"/>
        <v>0</v>
      </c>
      <c r="V25" s="5"/>
      <c r="W25" s="5">
        <f t="shared" si="38"/>
        <v>0</v>
      </c>
      <c r="X25" s="5"/>
      <c r="Y25" s="5">
        <f t="shared" si="39"/>
        <v>0</v>
      </c>
      <c r="Z25" s="5"/>
      <c r="AA25" s="259">
        <f t="shared" si="40"/>
        <v>0</v>
      </c>
      <c r="AB25" s="5"/>
      <c r="AC25" s="5">
        <f t="shared" si="41"/>
        <v>0</v>
      </c>
      <c r="AD25" s="5"/>
      <c r="AE25" s="5">
        <f t="shared" si="11"/>
        <v>0</v>
      </c>
      <c r="AF25" s="5"/>
      <c r="AG25" s="5">
        <f t="shared" si="42"/>
        <v>0</v>
      </c>
      <c r="AH25" s="5"/>
      <c r="AI25" s="5">
        <f t="shared" si="43"/>
        <v>0</v>
      </c>
      <c r="AJ25" s="5"/>
      <c r="AK25" s="5">
        <f t="shared" si="44"/>
        <v>0</v>
      </c>
      <c r="AL25" s="5"/>
      <c r="AM25" s="5">
        <f t="shared" si="45"/>
        <v>0</v>
      </c>
      <c r="AN25" s="5"/>
      <c r="AO25" s="5">
        <f t="shared" si="46"/>
        <v>0</v>
      </c>
      <c r="AP25" s="5"/>
      <c r="AQ25" s="5">
        <f t="shared" si="47"/>
        <v>0</v>
      </c>
      <c r="AR25" s="5"/>
      <c r="AS25" s="5">
        <f t="shared" si="48"/>
        <v>0</v>
      </c>
      <c r="AT25" s="5"/>
      <c r="AU25" s="5">
        <f t="shared" si="49"/>
        <v>0</v>
      </c>
      <c r="AV25" s="5"/>
      <c r="AW25" s="5">
        <f t="shared" si="50"/>
        <v>0</v>
      </c>
      <c r="AX25" s="5"/>
      <c r="AY25" s="5">
        <f t="shared" si="51"/>
        <v>0</v>
      </c>
      <c r="AZ25" s="5"/>
      <c r="BA25" s="5">
        <f t="shared" si="22"/>
        <v>0</v>
      </c>
      <c r="BB25" s="5"/>
      <c r="BC25" s="5">
        <f t="shared" si="23"/>
        <v>0</v>
      </c>
      <c r="BD25" s="5"/>
      <c r="BE25" s="5">
        <f t="shared" si="24"/>
        <v>0</v>
      </c>
      <c r="BF25" s="5"/>
      <c r="BG25" s="5">
        <f t="shared" si="25"/>
        <v>0</v>
      </c>
      <c r="BH25" s="5"/>
      <c r="BI25" s="5">
        <f t="shared" si="26"/>
        <v>0</v>
      </c>
      <c r="BJ25" s="5"/>
      <c r="BK25" s="5">
        <f t="shared" si="27"/>
        <v>0</v>
      </c>
      <c r="BL25" s="5"/>
      <c r="BM25" s="5">
        <f t="shared" si="28"/>
        <v>0</v>
      </c>
      <c r="BN25" s="282">
        <f t="shared" si="29"/>
        <v>0</v>
      </c>
      <c r="BO25" s="282">
        <f t="shared" si="30"/>
        <v>0</v>
      </c>
      <c r="BP25" s="57"/>
      <c r="BQ25" s="57"/>
      <c r="BR25" s="57"/>
    </row>
    <row r="26" spans="1:70" ht="29.25" customHeight="1">
      <c r="A26" s="226">
        <v>19</v>
      </c>
      <c r="B26" s="535" t="s">
        <v>191</v>
      </c>
      <c r="C26" s="529"/>
      <c r="D26" s="529"/>
      <c r="E26" s="530"/>
      <c r="F26" s="250" t="s">
        <v>17</v>
      </c>
      <c r="G26" s="111">
        <v>11500</v>
      </c>
      <c r="H26" s="5"/>
      <c r="I26" s="5">
        <f t="shared" si="31"/>
        <v>0</v>
      </c>
      <c r="J26" s="5"/>
      <c r="K26" s="5">
        <f t="shared" si="32"/>
        <v>0</v>
      </c>
      <c r="L26" s="5"/>
      <c r="M26" s="5">
        <f t="shared" si="33"/>
        <v>0</v>
      </c>
      <c r="N26" s="5"/>
      <c r="O26" s="5">
        <f t="shared" si="34"/>
        <v>0</v>
      </c>
      <c r="P26" s="5"/>
      <c r="Q26" s="5">
        <f t="shared" si="35"/>
        <v>0</v>
      </c>
      <c r="R26" s="5"/>
      <c r="S26" s="5">
        <f t="shared" si="36"/>
        <v>0</v>
      </c>
      <c r="T26" s="5"/>
      <c r="U26" s="5">
        <f t="shared" si="37"/>
        <v>0</v>
      </c>
      <c r="V26" s="5"/>
      <c r="W26" s="5">
        <f t="shared" si="38"/>
        <v>0</v>
      </c>
      <c r="X26" s="5"/>
      <c r="Y26" s="5">
        <f t="shared" si="39"/>
        <v>0</v>
      </c>
      <c r="Z26" s="5"/>
      <c r="AA26" s="259">
        <f t="shared" si="40"/>
        <v>0</v>
      </c>
      <c r="AB26" s="5"/>
      <c r="AC26" s="5">
        <f t="shared" si="41"/>
        <v>0</v>
      </c>
      <c r="AD26" s="5"/>
      <c r="AE26" s="5">
        <f aca="true" t="shared" si="52" ref="AE26:AE40">AD26*G26</f>
        <v>0</v>
      </c>
      <c r="AF26" s="5"/>
      <c r="AG26" s="5">
        <f t="shared" si="42"/>
        <v>0</v>
      </c>
      <c r="AH26" s="5"/>
      <c r="AI26" s="5">
        <f t="shared" si="43"/>
        <v>0</v>
      </c>
      <c r="AJ26" s="5"/>
      <c r="AK26" s="5">
        <f t="shared" si="44"/>
        <v>0</v>
      </c>
      <c r="AL26" s="5"/>
      <c r="AM26" s="5">
        <f t="shared" si="45"/>
        <v>0</v>
      </c>
      <c r="AN26" s="5"/>
      <c r="AO26" s="5">
        <f t="shared" si="46"/>
        <v>0</v>
      </c>
      <c r="AP26" s="5"/>
      <c r="AQ26" s="5">
        <f t="shared" si="47"/>
        <v>0</v>
      </c>
      <c r="AR26" s="5"/>
      <c r="AS26" s="5">
        <f t="shared" si="48"/>
        <v>0</v>
      </c>
      <c r="AT26" s="5"/>
      <c r="AU26" s="5">
        <f t="shared" si="49"/>
        <v>0</v>
      </c>
      <c r="AV26" s="5"/>
      <c r="AW26" s="5">
        <f t="shared" si="50"/>
        <v>0</v>
      </c>
      <c r="AX26" s="5"/>
      <c r="AY26" s="5">
        <f t="shared" si="51"/>
        <v>0</v>
      </c>
      <c r="AZ26" s="5"/>
      <c r="BA26" s="5">
        <f t="shared" si="22"/>
        <v>0</v>
      </c>
      <c r="BB26" s="5"/>
      <c r="BC26" s="5">
        <f t="shared" si="23"/>
        <v>0</v>
      </c>
      <c r="BD26" s="5"/>
      <c r="BE26" s="5">
        <f t="shared" si="24"/>
        <v>0</v>
      </c>
      <c r="BF26" s="5"/>
      <c r="BG26" s="5">
        <f t="shared" si="25"/>
        <v>0</v>
      </c>
      <c r="BH26" s="5"/>
      <c r="BI26" s="5">
        <f t="shared" si="26"/>
        <v>0</v>
      </c>
      <c r="BJ26" s="5"/>
      <c r="BK26" s="5">
        <f t="shared" si="27"/>
        <v>0</v>
      </c>
      <c r="BL26" s="5"/>
      <c r="BM26" s="5">
        <f t="shared" si="28"/>
        <v>0</v>
      </c>
      <c r="BN26" s="282">
        <f t="shared" si="29"/>
        <v>0</v>
      </c>
      <c r="BO26" s="282">
        <f t="shared" si="30"/>
        <v>0</v>
      </c>
      <c r="BP26" s="57"/>
      <c r="BQ26" s="57"/>
      <c r="BR26" s="57"/>
    </row>
    <row r="27" spans="1:70" ht="15" customHeight="1">
      <c r="A27" s="226">
        <v>20</v>
      </c>
      <c r="B27" s="528" t="s">
        <v>112</v>
      </c>
      <c r="C27" s="529"/>
      <c r="D27" s="529"/>
      <c r="E27" s="530"/>
      <c r="F27" s="251" t="s">
        <v>45</v>
      </c>
      <c r="G27" s="111">
        <v>700</v>
      </c>
      <c r="H27" s="5"/>
      <c r="I27" s="5">
        <f t="shared" si="31"/>
        <v>0</v>
      </c>
      <c r="J27" s="5"/>
      <c r="K27" s="5">
        <f t="shared" si="32"/>
        <v>0</v>
      </c>
      <c r="L27" s="5"/>
      <c r="M27" s="5">
        <f t="shared" si="33"/>
        <v>0</v>
      </c>
      <c r="N27" s="5"/>
      <c r="O27" s="5">
        <f t="shared" si="34"/>
        <v>0</v>
      </c>
      <c r="P27" s="5"/>
      <c r="Q27" s="5">
        <f t="shared" si="35"/>
        <v>0</v>
      </c>
      <c r="R27" s="5"/>
      <c r="S27" s="5">
        <f t="shared" si="36"/>
        <v>0</v>
      </c>
      <c r="T27" s="5"/>
      <c r="U27" s="5">
        <f t="shared" si="37"/>
        <v>0</v>
      </c>
      <c r="V27" s="5"/>
      <c r="W27" s="5">
        <f t="shared" si="38"/>
        <v>0</v>
      </c>
      <c r="X27" s="5"/>
      <c r="Y27" s="5">
        <f t="shared" si="39"/>
        <v>0</v>
      </c>
      <c r="Z27" s="5"/>
      <c r="AA27" s="259">
        <f t="shared" si="40"/>
        <v>0</v>
      </c>
      <c r="AB27" s="5"/>
      <c r="AC27" s="5">
        <f t="shared" si="41"/>
        <v>0</v>
      </c>
      <c r="AD27" s="5"/>
      <c r="AE27" s="5">
        <f t="shared" si="52"/>
        <v>0</v>
      </c>
      <c r="AF27" s="5"/>
      <c r="AG27" s="5">
        <f t="shared" si="42"/>
        <v>0</v>
      </c>
      <c r="AH27" s="5"/>
      <c r="AI27" s="5">
        <f t="shared" si="43"/>
        <v>0</v>
      </c>
      <c r="AJ27" s="5"/>
      <c r="AK27" s="5">
        <f t="shared" si="44"/>
        <v>0</v>
      </c>
      <c r="AL27" s="5"/>
      <c r="AM27" s="5">
        <f t="shared" si="45"/>
        <v>0</v>
      </c>
      <c r="AN27" s="5"/>
      <c r="AO27" s="5">
        <f t="shared" si="46"/>
        <v>0</v>
      </c>
      <c r="AP27" s="5"/>
      <c r="AQ27" s="5">
        <f t="shared" si="47"/>
        <v>0</v>
      </c>
      <c r="AR27" s="5"/>
      <c r="AS27" s="5">
        <f t="shared" si="48"/>
        <v>0</v>
      </c>
      <c r="AT27" s="5"/>
      <c r="AU27" s="5">
        <f t="shared" si="49"/>
        <v>0</v>
      </c>
      <c r="AV27" s="5"/>
      <c r="AW27" s="5">
        <f t="shared" si="50"/>
        <v>0</v>
      </c>
      <c r="AX27" s="5"/>
      <c r="AY27" s="5">
        <f t="shared" si="51"/>
        <v>0</v>
      </c>
      <c r="AZ27" s="5"/>
      <c r="BA27" s="5">
        <f t="shared" si="22"/>
        <v>0</v>
      </c>
      <c r="BB27" s="5"/>
      <c r="BC27" s="5">
        <f t="shared" si="23"/>
        <v>0</v>
      </c>
      <c r="BD27" s="5"/>
      <c r="BE27" s="5">
        <f t="shared" si="24"/>
        <v>0</v>
      </c>
      <c r="BF27" s="5"/>
      <c r="BG27" s="5">
        <f t="shared" si="25"/>
        <v>0</v>
      </c>
      <c r="BH27" s="5"/>
      <c r="BI27" s="5">
        <f t="shared" si="26"/>
        <v>0</v>
      </c>
      <c r="BJ27" s="5"/>
      <c r="BK27" s="5">
        <f t="shared" si="27"/>
        <v>0</v>
      </c>
      <c r="BL27" s="5"/>
      <c r="BM27" s="5">
        <f t="shared" si="28"/>
        <v>0</v>
      </c>
      <c r="BN27" s="282">
        <f t="shared" si="29"/>
        <v>0</v>
      </c>
      <c r="BO27" s="282">
        <f t="shared" si="30"/>
        <v>0</v>
      </c>
      <c r="BP27" s="57"/>
      <c r="BQ27" s="57"/>
      <c r="BR27" s="57"/>
    </row>
    <row r="28" spans="1:70" ht="15" customHeight="1">
      <c r="A28" s="226">
        <v>21</v>
      </c>
      <c r="B28" s="535" t="s">
        <v>49</v>
      </c>
      <c r="C28" s="536"/>
      <c r="D28" s="536"/>
      <c r="E28" s="537"/>
      <c r="F28" s="250" t="s">
        <v>17</v>
      </c>
      <c r="G28" s="111">
        <v>6000</v>
      </c>
      <c r="H28" s="5"/>
      <c r="I28" s="5">
        <f t="shared" si="31"/>
        <v>0</v>
      </c>
      <c r="J28" s="5"/>
      <c r="K28" s="5">
        <f t="shared" si="32"/>
        <v>0</v>
      </c>
      <c r="L28" s="5"/>
      <c r="M28" s="5">
        <f t="shared" si="33"/>
        <v>0</v>
      </c>
      <c r="N28" s="5"/>
      <c r="O28" s="5">
        <f t="shared" si="34"/>
        <v>0</v>
      </c>
      <c r="P28" s="5">
        <v>1</v>
      </c>
      <c r="Q28" s="5">
        <f t="shared" si="35"/>
        <v>6000</v>
      </c>
      <c r="R28" s="5"/>
      <c r="S28" s="5">
        <f t="shared" si="36"/>
        <v>0</v>
      </c>
      <c r="T28" s="5"/>
      <c r="U28" s="5">
        <f t="shared" si="37"/>
        <v>0</v>
      </c>
      <c r="V28" s="5"/>
      <c r="W28" s="5">
        <f t="shared" si="38"/>
        <v>0</v>
      </c>
      <c r="X28" s="5"/>
      <c r="Y28" s="5">
        <f t="shared" si="39"/>
        <v>0</v>
      </c>
      <c r="Z28" s="5">
        <v>1</v>
      </c>
      <c r="AA28" s="259">
        <f t="shared" si="40"/>
        <v>6000</v>
      </c>
      <c r="AB28" s="5"/>
      <c r="AC28" s="5">
        <f t="shared" si="41"/>
        <v>0</v>
      </c>
      <c r="AD28" s="5"/>
      <c r="AE28" s="5">
        <f t="shared" si="52"/>
        <v>0</v>
      </c>
      <c r="AF28" s="5"/>
      <c r="AG28" s="5">
        <f t="shared" si="42"/>
        <v>0</v>
      </c>
      <c r="AH28" s="5"/>
      <c r="AI28" s="5">
        <f t="shared" si="43"/>
        <v>0</v>
      </c>
      <c r="AJ28" s="5"/>
      <c r="AK28" s="5">
        <f t="shared" si="44"/>
        <v>0</v>
      </c>
      <c r="AL28" s="5"/>
      <c r="AM28" s="5">
        <f t="shared" si="45"/>
        <v>0</v>
      </c>
      <c r="AN28" s="5"/>
      <c r="AO28" s="5">
        <f t="shared" si="46"/>
        <v>0</v>
      </c>
      <c r="AP28" s="5"/>
      <c r="AQ28" s="5">
        <f t="shared" si="47"/>
        <v>0</v>
      </c>
      <c r="AR28" s="5"/>
      <c r="AS28" s="5">
        <f t="shared" si="48"/>
        <v>0</v>
      </c>
      <c r="AT28" s="5"/>
      <c r="AU28" s="5">
        <f t="shared" si="49"/>
        <v>0</v>
      </c>
      <c r="AV28" s="5"/>
      <c r="AW28" s="5">
        <f t="shared" si="50"/>
        <v>0</v>
      </c>
      <c r="AX28" s="5"/>
      <c r="AY28" s="5">
        <f t="shared" si="51"/>
        <v>0</v>
      </c>
      <c r="AZ28" s="5"/>
      <c r="BA28" s="5">
        <f t="shared" si="22"/>
        <v>0</v>
      </c>
      <c r="BB28" s="5"/>
      <c r="BC28" s="5">
        <f t="shared" si="23"/>
        <v>0</v>
      </c>
      <c r="BD28" s="5"/>
      <c r="BE28" s="5">
        <f t="shared" si="24"/>
        <v>0</v>
      </c>
      <c r="BF28" s="5"/>
      <c r="BG28" s="5">
        <f t="shared" si="25"/>
        <v>0</v>
      </c>
      <c r="BH28" s="5"/>
      <c r="BI28" s="5">
        <f t="shared" si="26"/>
        <v>0</v>
      </c>
      <c r="BJ28" s="5"/>
      <c r="BK28" s="5">
        <f t="shared" si="27"/>
        <v>0</v>
      </c>
      <c r="BL28" s="5"/>
      <c r="BM28" s="5">
        <f t="shared" si="28"/>
        <v>0</v>
      </c>
      <c r="BN28" s="282">
        <f t="shared" si="29"/>
        <v>2</v>
      </c>
      <c r="BO28" s="282">
        <f t="shared" si="30"/>
        <v>12000</v>
      </c>
      <c r="BP28" s="57"/>
      <c r="BQ28" s="57"/>
      <c r="BR28" s="57"/>
    </row>
    <row r="29" spans="1:70" ht="15" customHeight="1">
      <c r="A29" s="226">
        <v>22</v>
      </c>
      <c r="B29" s="535" t="s">
        <v>184</v>
      </c>
      <c r="C29" s="536"/>
      <c r="D29" s="536"/>
      <c r="E29" s="537"/>
      <c r="F29" s="250" t="s">
        <v>44</v>
      </c>
      <c r="G29" s="111">
        <v>8000</v>
      </c>
      <c r="H29" s="5"/>
      <c r="I29" s="5">
        <f t="shared" si="31"/>
        <v>0</v>
      </c>
      <c r="J29" s="5"/>
      <c r="K29" s="5">
        <f t="shared" si="32"/>
        <v>0</v>
      </c>
      <c r="L29" s="5"/>
      <c r="M29" s="5">
        <f t="shared" si="33"/>
        <v>0</v>
      </c>
      <c r="N29" s="5"/>
      <c r="O29" s="5">
        <f t="shared" si="34"/>
        <v>0</v>
      </c>
      <c r="P29" s="5"/>
      <c r="Q29" s="5">
        <f t="shared" si="35"/>
        <v>0</v>
      </c>
      <c r="R29" s="5"/>
      <c r="S29" s="5">
        <f t="shared" si="36"/>
        <v>0</v>
      </c>
      <c r="T29" s="5"/>
      <c r="U29" s="5">
        <f t="shared" si="37"/>
        <v>0</v>
      </c>
      <c r="V29" s="5"/>
      <c r="W29" s="5">
        <f t="shared" si="38"/>
        <v>0</v>
      </c>
      <c r="X29" s="5"/>
      <c r="Y29" s="5">
        <f t="shared" si="39"/>
        <v>0</v>
      </c>
      <c r="Z29" s="5"/>
      <c r="AA29" s="259">
        <f t="shared" si="40"/>
        <v>0</v>
      </c>
      <c r="AB29" s="5"/>
      <c r="AC29" s="5">
        <f t="shared" si="41"/>
        <v>0</v>
      </c>
      <c r="AD29" s="5"/>
      <c r="AE29" s="5">
        <f t="shared" si="52"/>
        <v>0</v>
      </c>
      <c r="AF29" s="5"/>
      <c r="AG29" s="5">
        <f t="shared" si="42"/>
        <v>0</v>
      </c>
      <c r="AH29" s="5"/>
      <c r="AI29" s="5">
        <f t="shared" si="43"/>
        <v>0</v>
      </c>
      <c r="AJ29" s="5"/>
      <c r="AK29" s="5">
        <f t="shared" si="44"/>
        <v>0</v>
      </c>
      <c r="AL29" s="5"/>
      <c r="AM29" s="5">
        <f t="shared" si="45"/>
        <v>0</v>
      </c>
      <c r="AN29" s="5">
        <v>0.4</v>
      </c>
      <c r="AO29" s="5">
        <f t="shared" si="46"/>
        <v>3200</v>
      </c>
      <c r="AP29" s="5"/>
      <c r="AQ29" s="5">
        <f t="shared" si="47"/>
        <v>0</v>
      </c>
      <c r="AR29" s="5"/>
      <c r="AS29" s="5">
        <f t="shared" si="48"/>
        <v>0</v>
      </c>
      <c r="AT29" s="5"/>
      <c r="AU29" s="5">
        <f t="shared" si="49"/>
        <v>0</v>
      </c>
      <c r="AV29" s="5"/>
      <c r="AW29" s="5">
        <f t="shared" si="50"/>
        <v>0</v>
      </c>
      <c r="AX29" s="5"/>
      <c r="AY29" s="5">
        <f t="shared" si="51"/>
        <v>0</v>
      </c>
      <c r="AZ29" s="5"/>
      <c r="BA29" s="5">
        <f t="shared" si="22"/>
        <v>0</v>
      </c>
      <c r="BB29" s="5"/>
      <c r="BC29" s="5">
        <f t="shared" si="23"/>
        <v>0</v>
      </c>
      <c r="BD29" s="5"/>
      <c r="BE29" s="5">
        <f t="shared" si="24"/>
        <v>0</v>
      </c>
      <c r="BF29" s="5"/>
      <c r="BG29" s="5">
        <f t="shared" si="25"/>
        <v>0</v>
      </c>
      <c r="BH29" s="5"/>
      <c r="BI29" s="5">
        <f t="shared" si="26"/>
        <v>0</v>
      </c>
      <c r="BJ29" s="5"/>
      <c r="BK29" s="5">
        <f t="shared" si="27"/>
        <v>0</v>
      </c>
      <c r="BL29" s="5"/>
      <c r="BM29" s="5">
        <f t="shared" si="28"/>
        <v>0</v>
      </c>
      <c r="BN29" s="282">
        <f t="shared" si="29"/>
        <v>0.4</v>
      </c>
      <c r="BO29" s="282">
        <f t="shared" si="30"/>
        <v>3200</v>
      </c>
      <c r="BP29" s="57"/>
      <c r="BQ29" s="57"/>
      <c r="BR29" s="57"/>
    </row>
    <row r="30" spans="1:70" ht="33" customHeight="1">
      <c r="A30" s="226">
        <v>23</v>
      </c>
      <c r="B30" s="528" t="s">
        <v>194</v>
      </c>
      <c r="C30" s="529"/>
      <c r="D30" s="529"/>
      <c r="E30" s="530"/>
      <c r="F30" s="250" t="s">
        <v>45</v>
      </c>
      <c r="G30" s="111">
        <v>3000</v>
      </c>
      <c r="H30" s="5"/>
      <c r="I30" s="5">
        <f t="shared" si="31"/>
        <v>0</v>
      </c>
      <c r="J30" s="5"/>
      <c r="K30" s="5">
        <f t="shared" si="32"/>
        <v>0</v>
      </c>
      <c r="L30" s="5"/>
      <c r="M30" s="5">
        <f t="shared" si="33"/>
        <v>0</v>
      </c>
      <c r="N30" s="5"/>
      <c r="O30" s="5">
        <f t="shared" si="34"/>
        <v>0</v>
      </c>
      <c r="P30" s="5"/>
      <c r="Q30" s="5">
        <f t="shared" si="35"/>
        <v>0</v>
      </c>
      <c r="R30" s="5"/>
      <c r="S30" s="5">
        <f t="shared" si="36"/>
        <v>0</v>
      </c>
      <c r="T30" s="5">
        <v>10.5</v>
      </c>
      <c r="U30" s="5">
        <f t="shared" si="37"/>
        <v>31500</v>
      </c>
      <c r="V30" s="5">
        <v>7.56</v>
      </c>
      <c r="W30" s="5">
        <f t="shared" si="38"/>
        <v>22680</v>
      </c>
      <c r="X30" s="5"/>
      <c r="Y30" s="5">
        <f t="shared" si="39"/>
        <v>0</v>
      </c>
      <c r="Z30" s="5"/>
      <c r="AA30" s="259">
        <f t="shared" si="40"/>
        <v>0</v>
      </c>
      <c r="AB30" s="5"/>
      <c r="AC30" s="5">
        <f t="shared" si="41"/>
        <v>0</v>
      </c>
      <c r="AD30" s="5"/>
      <c r="AE30" s="5">
        <f t="shared" si="52"/>
        <v>0</v>
      </c>
      <c r="AF30" s="5"/>
      <c r="AG30" s="5">
        <f t="shared" si="42"/>
        <v>0</v>
      </c>
      <c r="AH30" s="5"/>
      <c r="AI30" s="5">
        <f t="shared" si="43"/>
        <v>0</v>
      </c>
      <c r="AJ30" s="5"/>
      <c r="AK30" s="5">
        <f t="shared" si="44"/>
        <v>0</v>
      </c>
      <c r="AL30" s="5"/>
      <c r="AM30" s="5"/>
      <c r="AN30" s="5">
        <v>5.52</v>
      </c>
      <c r="AO30" s="5">
        <f t="shared" si="46"/>
        <v>16560</v>
      </c>
      <c r="AP30" s="5"/>
      <c r="AQ30" s="5">
        <f t="shared" si="47"/>
        <v>0</v>
      </c>
      <c r="AR30" s="5"/>
      <c r="AS30" s="5">
        <f t="shared" si="48"/>
        <v>0</v>
      </c>
      <c r="AT30" s="5"/>
      <c r="AU30" s="5">
        <f t="shared" si="49"/>
        <v>0</v>
      </c>
      <c r="AV30" s="5"/>
      <c r="AW30" s="5">
        <f t="shared" si="50"/>
        <v>0</v>
      </c>
      <c r="AX30" s="5"/>
      <c r="AY30" s="5">
        <f t="shared" si="51"/>
        <v>0</v>
      </c>
      <c r="AZ30" s="5"/>
      <c r="BA30" s="5">
        <f t="shared" si="22"/>
        <v>0</v>
      </c>
      <c r="BB30" s="5"/>
      <c r="BC30" s="5">
        <f t="shared" si="23"/>
        <v>0</v>
      </c>
      <c r="BD30" s="5"/>
      <c r="BE30" s="5">
        <f t="shared" si="24"/>
        <v>0</v>
      </c>
      <c r="BF30" s="5"/>
      <c r="BG30" s="5">
        <f t="shared" si="25"/>
        <v>0</v>
      </c>
      <c r="BH30" s="5"/>
      <c r="BI30" s="5">
        <f t="shared" si="26"/>
        <v>0</v>
      </c>
      <c r="BJ30" s="5"/>
      <c r="BK30" s="5">
        <f t="shared" si="27"/>
        <v>0</v>
      </c>
      <c r="BL30" s="5"/>
      <c r="BM30" s="5">
        <f t="shared" si="28"/>
        <v>0</v>
      </c>
      <c r="BN30" s="282">
        <f t="shared" si="29"/>
        <v>23.58</v>
      </c>
      <c r="BO30" s="282">
        <f t="shared" si="30"/>
        <v>70740</v>
      </c>
      <c r="BP30" s="57"/>
      <c r="BQ30" s="57"/>
      <c r="BR30" s="57"/>
    </row>
    <row r="31" spans="1:70" ht="15" customHeight="1">
      <c r="A31" s="226">
        <v>24</v>
      </c>
      <c r="B31" s="528" t="s">
        <v>192</v>
      </c>
      <c r="C31" s="540"/>
      <c r="D31" s="540"/>
      <c r="E31" s="541"/>
      <c r="F31" s="250" t="s">
        <v>45</v>
      </c>
      <c r="G31" s="111">
        <v>1250</v>
      </c>
      <c r="H31" s="5"/>
      <c r="I31" s="5">
        <f t="shared" si="31"/>
        <v>0</v>
      </c>
      <c r="J31" s="5"/>
      <c r="K31" s="5">
        <f t="shared" si="32"/>
        <v>0</v>
      </c>
      <c r="L31" s="5"/>
      <c r="M31" s="5">
        <f t="shared" si="33"/>
        <v>0</v>
      </c>
      <c r="N31" s="5"/>
      <c r="O31" s="5">
        <f t="shared" si="34"/>
        <v>0</v>
      </c>
      <c r="P31" s="5"/>
      <c r="Q31" s="5">
        <f t="shared" si="35"/>
        <v>0</v>
      </c>
      <c r="R31" s="5"/>
      <c r="S31" s="5">
        <f t="shared" si="36"/>
        <v>0</v>
      </c>
      <c r="T31" s="5"/>
      <c r="U31" s="5">
        <f t="shared" si="37"/>
        <v>0</v>
      </c>
      <c r="V31" s="5"/>
      <c r="W31" s="5">
        <f t="shared" si="38"/>
        <v>0</v>
      </c>
      <c r="X31" s="5"/>
      <c r="Y31" s="5">
        <f t="shared" si="39"/>
        <v>0</v>
      </c>
      <c r="Z31" s="5"/>
      <c r="AA31" s="259">
        <f t="shared" si="40"/>
        <v>0</v>
      </c>
      <c r="AB31" s="5"/>
      <c r="AC31" s="5">
        <f t="shared" si="41"/>
        <v>0</v>
      </c>
      <c r="AD31" s="5"/>
      <c r="AE31" s="5">
        <f t="shared" si="52"/>
        <v>0</v>
      </c>
      <c r="AF31" s="5"/>
      <c r="AG31" s="5">
        <f t="shared" si="42"/>
        <v>0</v>
      </c>
      <c r="AH31" s="5"/>
      <c r="AI31" s="5">
        <f t="shared" si="43"/>
        <v>0</v>
      </c>
      <c r="AJ31" s="5"/>
      <c r="AK31" s="5">
        <f t="shared" si="44"/>
        <v>0</v>
      </c>
      <c r="AL31" s="5"/>
      <c r="AM31" s="5">
        <f t="shared" si="45"/>
        <v>0</v>
      </c>
      <c r="AN31" s="5"/>
      <c r="AO31" s="5">
        <f t="shared" si="46"/>
        <v>0</v>
      </c>
      <c r="AP31" s="5"/>
      <c r="AQ31" s="5">
        <f t="shared" si="47"/>
        <v>0</v>
      </c>
      <c r="AR31" s="5"/>
      <c r="AS31" s="5">
        <f t="shared" si="48"/>
        <v>0</v>
      </c>
      <c r="AT31" s="5"/>
      <c r="AU31" s="5">
        <f t="shared" si="49"/>
        <v>0</v>
      </c>
      <c r="AV31" s="5"/>
      <c r="AW31" s="5">
        <f t="shared" si="50"/>
        <v>0</v>
      </c>
      <c r="AX31" s="5"/>
      <c r="AY31" s="5">
        <f t="shared" si="51"/>
        <v>0</v>
      </c>
      <c r="AZ31" s="5"/>
      <c r="BA31" s="5">
        <f t="shared" si="22"/>
        <v>0</v>
      </c>
      <c r="BB31" s="5"/>
      <c r="BC31" s="5">
        <f t="shared" si="23"/>
        <v>0</v>
      </c>
      <c r="BD31" s="5"/>
      <c r="BE31" s="5">
        <f t="shared" si="24"/>
        <v>0</v>
      </c>
      <c r="BF31" s="5"/>
      <c r="BG31" s="5">
        <f t="shared" si="25"/>
        <v>0</v>
      </c>
      <c r="BH31" s="5"/>
      <c r="BI31" s="5">
        <f t="shared" si="26"/>
        <v>0</v>
      </c>
      <c r="BJ31" s="5"/>
      <c r="BK31" s="5">
        <f t="shared" si="27"/>
        <v>0</v>
      </c>
      <c r="BL31" s="5"/>
      <c r="BM31" s="5">
        <f t="shared" si="28"/>
        <v>0</v>
      </c>
      <c r="BN31" s="282">
        <f t="shared" si="29"/>
        <v>0</v>
      </c>
      <c r="BO31" s="282">
        <f t="shared" si="30"/>
        <v>0</v>
      </c>
      <c r="BP31" s="57"/>
      <c r="BQ31" s="57"/>
      <c r="BR31" s="57"/>
    </row>
    <row r="32" spans="1:70" ht="15" customHeight="1">
      <c r="A32" s="542" t="s">
        <v>50</v>
      </c>
      <c r="B32" s="543"/>
      <c r="C32" s="543"/>
      <c r="D32" s="543"/>
      <c r="E32" s="544"/>
      <c r="F32" s="250"/>
      <c r="G32" s="111"/>
      <c r="H32" s="5"/>
      <c r="I32" s="5">
        <f t="shared" si="31"/>
        <v>0</v>
      </c>
      <c r="J32" s="5"/>
      <c r="K32" s="5">
        <f t="shared" si="32"/>
        <v>0</v>
      </c>
      <c r="L32" s="5"/>
      <c r="M32" s="5">
        <f t="shared" si="33"/>
        <v>0</v>
      </c>
      <c r="N32" s="5"/>
      <c r="O32" s="5">
        <f t="shared" si="34"/>
        <v>0</v>
      </c>
      <c r="P32" s="5"/>
      <c r="Q32" s="5">
        <f t="shared" si="35"/>
        <v>0</v>
      </c>
      <c r="R32" s="5"/>
      <c r="S32" s="5">
        <f t="shared" si="36"/>
        <v>0</v>
      </c>
      <c r="T32" s="5"/>
      <c r="U32" s="5">
        <f t="shared" si="37"/>
        <v>0</v>
      </c>
      <c r="V32" s="5"/>
      <c r="W32" s="5">
        <f t="shared" si="38"/>
        <v>0</v>
      </c>
      <c r="X32" s="5"/>
      <c r="Y32" s="5">
        <f t="shared" si="39"/>
        <v>0</v>
      </c>
      <c r="Z32" s="5"/>
      <c r="AA32" s="259">
        <f t="shared" si="40"/>
        <v>0</v>
      </c>
      <c r="AB32" s="5"/>
      <c r="AC32" s="5">
        <f t="shared" si="41"/>
        <v>0</v>
      </c>
      <c r="AD32" s="5"/>
      <c r="AE32" s="5">
        <f t="shared" si="52"/>
        <v>0</v>
      </c>
      <c r="AF32" s="5"/>
      <c r="AG32" s="5">
        <f t="shared" si="42"/>
        <v>0</v>
      </c>
      <c r="AH32" s="5"/>
      <c r="AI32" s="5">
        <f t="shared" si="43"/>
        <v>0</v>
      </c>
      <c r="AJ32" s="5"/>
      <c r="AK32" s="5">
        <f t="shared" si="44"/>
        <v>0</v>
      </c>
      <c r="AL32" s="5"/>
      <c r="AM32" s="5">
        <f t="shared" si="45"/>
        <v>0</v>
      </c>
      <c r="AN32" s="5"/>
      <c r="AO32" s="5">
        <f t="shared" si="46"/>
        <v>0</v>
      </c>
      <c r="AP32" s="5"/>
      <c r="AQ32" s="5">
        <f t="shared" si="47"/>
        <v>0</v>
      </c>
      <c r="AR32" s="5"/>
      <c r="AS32" s="5">
        <f t="shared" si="48"/>
        <v>0</v>
      </c>
      <c r="AT32" s="5"/>
      <c r="AU32" s="5">
        <f t="shared" si="49"/>
        <v>0</v>
      </c>
      <c r="AV32" s="5"/>
      <c r="AW32" s="5">
        <f t="shared" si="50"/>
        <v>0</v>
      </c>
      <c r="AX32" s="5"/>
      <c r="AY32" s="5">
        <f t="shared" si="51"/>
        <v>0</v>
      </c>
      <c r="AZ32" s="5"/>
      <c r="BA32" s="5">
        <f t="shared" si="22"/>
        <v>0</v>
      </c>
      <c r="BB32" s="5"/>
      <c r="BC32" s="5">
        <f t="shared" si="23"/>
        <v>0</v>
      </c>
      <c r="BD32" s="5"/>
      <c r="BE32" s="5">
        <f t="shared" si="24"/>
        <v>0</v>
      </c>
      <c r="BF32" s="5"/>
      <c r="BG32" s="5">
        <f t="shared" si="25"/>
        <v>0</v>
      </c>
      <c r="BH32" s="5"/>
      <c r="BI32" s="5">
        <f t="shared" si="26"/>
        <v>0</v>
      </c>
      <c r="BJ32" s="5"/>
      <c r="BK32" s="5">
        <f t="shared" si="27"/>
        <v>0</v>
      </c>
      <c r="BL32" s="5"/>
      <c r="BM32" s="5">
        <f t="shared" si="28"/>
        <v>0</v>
      </c>
      <c r="BN32" s="282">
        <f t="shared" si="29"/>
        <v>0</v>
      </c>
      <c r="BO32" s="282">
        <f t="shared" si="30"/>
        <v>0</v>
      </c>
      <c r="BP32" s="57"/>
      <c r="BQ32" s="57"/>
      <c r="BR32" s="57"/>
    </row>
    <row r="33" spans="1:70" ht="15" customHeight="1">
      <c r="A33" s="226">
        <v>25</v>
      </c>
      <c r="B33" s="535" t="s">
        <v>75</v>
      </c>
      <c r="C33" s="536"/>
      <c r="D33" s="536"/>
      <c r="E33" s="537"/>
      <c r="F33" s="250" t="s">
        <v>17</v>
      </c>
      <c r="G33" s="111">
        <v>17500</v>
      </c>
      <c r="H33" s="5"/>
      <c r="I33" s="5">
        <f t="shared" si="31"/>
        <v>0</v>
      </c>
      <c r="J33" s="5">
        <v>3</v>
      </c>
      <c r="K33" s="5">
        <f>J33*G33*0+3*25000</f>
        <v>75000</v>
      </c>
      <c r="L33" s="5"/>
      <c r="M33" s="5">
        <f t="shared" si="33"/>
        <v>0</v>
      </c>
      <c r="N33" s="5"/>
      <c r="O33" s="5">
        <f t="shared" si="34"/>
        <v>0</v>
      </c>
      <c r="P33" s="5"/>
      <c r="Q33" s="5">
        <f t="shared" si="35"/>
        <v>0</v>
      </c>
      <c r="R33" s="5"/>
      <c r="S33" s="5">
        <f t="shared" si="36"/>
        <v>0</v>
      </c>
      <c r="T33" s="5"/>
      <c r="U33" s="5">
        <f t="shared" si="37"/>
        <v>0</v>
      </c>
      <c r="V33" s="5"/>
      <c r="W33" s="5">
        <f t="shared" si="38"/>
        <v>0</v>
      </c>
      <c r="X33" s="5"/>
      <c r="Y33" s="5">
        <f t="shared" si="39"/>
        <v>0</v>
      </c>
      <c r="Z33" s="5"/>
      <c r="AA33" s="259">
        <f t="shared" si="40"/>
        <v>0</v>
      </c>
      <c r="AB33" s="5"/>
      <c r="AC33" s="5">
        <f t="shared" si="41"/>
        <v>0</v>
      </c>
      <c r="AD33" s="5"/>
      <c r="AE33" s="5">
        <f t="shared" si="52"/>
        <v>0</v>
      </c>
      <c r="AF33" s="5"/>
      <c r="AG33" s="5">
        <f t="shared" si="42"/>
        <v>0</v>
      </c>
      <c r="AH33" s="5"/>
      <c r="AI33" s="5">
        <f t="shared" si="43"/>
        <v>0</v>
      </c>
      <c r="AJ33" s="5"/>
      <c r="AK33" s="5">
        <f t="shared" si="44"/>
        <v>0</v>
      </c>
      <c r="AL33" s="5"/>
      <c r="AM33" s="5">
        <f t="shared" si="45"/>
        <v>0</v>
      </c>
      <c r="AN33" s="5"/>
      <c r="AO33" s="5">
        <f t="shared" si="46"/>
        <v>0</v>
      </c>
      <c r="AP33" s="5"/>
      <c r="AQ33" s="5">
        <f t="shared" si="47"/>
        <v>0</v>
      </c>
      <c r="AR33" s="5"/>
      <c r="AS33" s="5">
        <f t="shared" si="48"/>
        <v>0</v>
      </c>
      <c r="AT33" s="5"/>
      <c r="AU33" s="5">
        <f t="shared" si="49"/>
        <v>0</v>
      </c>
      <c r="AV33" s="5"/>
      <c r="AW33" s="5">
        <f t="shared" si="50"/>
        <v>0</v>
      </c>
      <c r="AX33" s="5">
        <v>2</v>
      </c>
      <c r="AY33" s="5">
        <f>AX33*G33</f>
        <v>35000</v>
      </c>
      <c r="AZ33" s="5"/>
      <c r="BA33" s="5">
        <f t="shared" si="22"/>
        <v>0</v>
      </c>
      <c r="BB33" s="5"/>
      <c r="BC33" s="5">
        <f t="shared" si="23"/>
        <v>0</v>
      </c>
      <c r="BD33" s="5"/>
      <c r="BE33" s="5">
        <f t="shared" si="24"/>
        <v>0</v>
      </c>
      <c r="BF33" s="5"/>
      <c r="BG33" s="5">
        <f>38000*0</f>
        <v>0</v>
      </c>
      <c r="BH33" s="5"/>
      <c r="BI33" s="5">
        <f t="shared" si="26"/>
        <v>0</v>
      </c>
      <c r="BJ33" s="5"/>
      <c r="BK33" s="5">
        <v>0</v>
      </c>
      <c r="BL33" s="5">
        <v>1</v>
      </c>
      <c r="BM33" s="5">
        <v>10000</v>
      </c>
      <c r="BN33" s="282">
        <f t="shared" si="29"/>
        <v>6</v>
      </c>
      <c r="BO33" s="282">
        <f t="shared" si="30"/>
        <v>120000</v>
      </c>
      <c r="BP33" s="57"/>
      <c r="BQ33" s="57"/>
      <c r="BR33" s="57"/>
    </row>
    <row r="34" spans="1:70" ht="12.75" customHeight="1">
      <c r="A34" s="226">
        <v>26</v>
      </c>
      <c r="B34" s="535" t="s">
        <v>51</v>
      </c>
      <c r="C34" s="536"/>
      <c r="D34" s="536"/>
      <c r="E34" s="537"/>
      <c r="F34" s="250" t="s">
        <v>45</v>
      </c>
      <c r="G34" s="111">
        <v>5500</v>
      </c>
      <c r="H34" s="5"/>
      <c r="I34" s="5">
        <f t="shared" si="31"/>
        <v>0</v>
      </c>
      <c r="J34" s="5"/>
      <c r="K34" s="5">
        <f t="shared" si="32"/>
        <v>0</v>
      </c>
      <c r="L34" s="5"/>
      <c r="M34" s="5">
        <f t="shared" si="33"/>
        <v>0</v>
      </c>
      <c r="N34" s="5"/>
      <c r="O34" s="5">
        <f aca="true" t="shared" si="53" ref="O34:O40">N34*G34</f>
        <v>0</v>
      </c>
      <c r="P34" s="5"/>
      <c r="Q34" s="5">
        <f t="shared" si="35"/>
        <v>0</v>
      </c>
      <c r="R34" s="5"/>
      <c r="S34" s="5">
        <f t="shared" si="36"/>
        <v>0</v>
      </c>
      <c r="T34" s="5"/>
      <c r="U34" s="5">
        <f aca="true" t="shared" si="54" ref="U34:U40">T34*G34</f>
        <v>0</v>
      </c>
      <c r="V34" s="5"/>
      <c r="W34" s="5">
        <f t="shared" si="38"/>
        <v>0</v>
      </c>
      <c r="X34" s="5"/>
      <c r="Y34" s="5">
        <f t="shared" si="39"/>
        <v>0</v>
      </c>
      <c r="Z34" s="5"/>
      <c r="AA34" s="259">
        <f t="shared" si="40"/>
        <v>0</v>
      </c>
      <c r="AB34" s="5"/>
      <c r="AC34" s="5">
        <f t="shared" si="41"/>
        <v>0</v>
      </c>
      <c r="AD34" s="5"/>
      <c r="AE34" s="5">
        <f t="shared" si="52"/>
        <v>0</v>
      </c>
      <c r="AF34" s="5"/>
      <c r="AG34" s="5">
        <f t="shared" si="42"/>
        <v>0</v>
      </c>
      <c r="AH34" s="5"/>
      <c r="AI34" s="5">
        <f t="shared" si="43"/>
        <v>0</v>
      </c>
      <c r="AJ34" s="5"/>
      <c r="AK34" s="5">
        <f t="shared" si="44"/>
        <v>0</v>
      </c>
      <c r="AL34" s="5"/>
      <c r="AM34" s="5">
        <f t="shared" si="45"/>
        <v>0</v>
      </c>
      <c r="AN34" s="5"/>
      <c r="AO34" s="5">
        <f t="shared" si="46"/>
        <v>0</v>
      </c>
      <c r="AP34" s="5"/>
      <c r="AQ34" s="5">
        <f aca="true" t="shared" si="55" ref="AQ34:AQ40">AP34*G34</f>
        <v>0</v>
      </c>
      <c r="AR34" s="5"/>
      <c r="AS34" s="5">
        <f t="shared" si="48"/>
        <v>0</v>
      </c>
      <c r="AT34" s="5"/>
      <c r="AU34" s="5">
        <f t="shared" si="49"/>
        <v>0</v>
      </c>
      <c r="AV34" s="5"/>
      <c r="AW34" s="5">
        <f t="shared" si="50"/>
        <v>0</v>
      </c>
      <c r="AX34" s="5"/>
      <c r="AY34" s="5">
        <f t="shared" si="51"/>
        <v>0</v>
      </c>
      <c r="AZ34" s="5"/>
      <c r="BA34" s="5">
        <f aca="true" t="shared" si="56" ref="BA34:BA40">AZ34*G34</f>
        <v>0</v>
      </c>
      <c r="BB34" s="5"/>
      <c r="BC34" s="5">
        <f t="shared" si="23"/>
        <v>0</v>
      </c>
      <c r="BD34" s="5"/>
      <c r="BE34" s="5">
        <f t="shared" si="24"/>
        <v>0</v>
      </c>
      <c r="BF34" s="5"/>
      <c r="BG34" s="5">
        <f aca="true" t="shared" si="57" ref="BG34:BG40">BF34*G34</f>
        <v>0</v>
      </c>
      <c r="BH34" s="5"/>
      <c r="BI34" s="5">
        <f t="shared" si="26"/>
        <v>0</v>
      </c>
      <c r="BJ34" s="5"/>
      <c r="BK34" s="5">
        <f t="shared" si="27"/>
        <v>0</v>
      </c>
      <c r="BL34" s="5"/>
      <c r="BM34" s="5">
        <f t="shared" si="28"/>
        <v>0</v>
      </c>
      <c r="BN34" s="282">
        <f t="shared" si="29"/>
        <v>0</v>
      </c>
      <c r="BO34" s="282">
        <f t="shared" si="30"/>
        <v>0</v>
      </c>
      <c r="BP34" s="57"/>
      <c r="BQ34" s="57"/>
      <c r="BR34" s="57"/>
    </row>
    <row r="35" spans="1:70" ht="15" customHeight="1">
      <c r="A35" s="226">
        <v>27</v>
      </c>
      <c r="B35" s="528" t="s">
        <v>113</v>
      </c>
      <c r="C35" s="529"/>
      <c r="D35" s="529"/>
      <c r="E35" s="530"/>
      <c r="F35" s="250" t="s">
        <v>17</v>
      </c>
      <c r="G35" s="111">
        <v>4500</v>
      </c>
      <c r="H35" s="5"/>
      <c r="I35" s="5">
        <f t="shared" si="31"/>
        <v>0</v>
      </c>
      <c r="J35" s="5"/>
      <c r="K35" s="5">
        <f t="shared" si="32"/>
        <v>0</v>
      </c>
      <c r="L35" s="5"/>
      <c r="M35" s="5">
        <f t="shared" si="33"/>
        <v>0</v>
      </c>
      <c r="N35" s="5"/>
      <c r="O35" s="5">
        <f t="shared" si="53"/>
        <v>0</v>
      </c>
      <c r="P35" s="5"/>
      <c r="Q35" s="5">
        <f t="shared" si="35"/>
        <v>0</v>
      </c>
      <c r="R35" s="5"/>
      <c r="S35" s="5">
        <f t="shared" si="36"/>
        <v>0</v>
      </c>
      <c r="T35" s="5"/>
      <c r="U35" s="5">
        <f t="shared" si="54"/>
        <v>0</v>
      </c>
      <c r="V35" s="5"/>
      <c r="W35" s="5">
        <f t="shared" si="38"/>
        <v>0</v>
      </c>
      <c r="X35" s="5"/>
      <c r="Y35" s="5">
        <f t="shared" si="39"/>
        <v>0</v>
      </c>
      <c r="Z35" s="5"/>
      <c r="AA35" s="259">
        <f t="shared" si="40"/>
        <v>0</v>
      </c>
      <c r="AB35" s="5"/>
      <c r="AC35" s="5">
        <f t="shared" si="41"/>
        <v>0</v>
      </c>
      <c r="AD35" s="5"/>
      <c r="AE35" s="5">
        <f t="shared" si="52"/>
        <v>0</v>
      </c>
      <c r="AF35" s="5"/>
      <c r="AG35" s="5">
        <f t="shared" si="42"/>
        <v>0</v>
      </c>
      <c r="AH35" s="5"/>
      <c r="AI35" s="5">
        <f t="shared" si="43"/>
        <v>0</v>
      </c>
      <c r="AJ35" s="5"/>
      <c r="AK35" s="5">
        <f t="shared" si="44"/>
        <v>0</v>
      </c>
      <c r="AL35" s="5"/>
      <c r="AM35" s="5">
        <f t="shared" si="45"/>
        <v>0</v>
      </c>
      <c r="AN35" s="5"/>
      <c r="AO35" s="5">
        <f t="shared" si="46"/>
        <v>0</v>
      </c>
      <c r="AP35" s="5"/>
      <c r="AQ35" s="5">
        <f t="shared" si="55"/>
        <v>0</v>
      </c>
      <c r="AR35" s="5"/>
      <c r="AS35" s="5">
        <f t="shared" si="48"/>
        <v>0</v>
      </c>
      <c r="AT35" s="5"/>
      <c r="AU35" s="5">
        <f t="shared" si="49"/>
        <v>0</v>
      </c>
      <c r="AV35" s="5"/>
      <c r="AW35" s="5">
        <f t="shared" si="50"/>
        <v>0</v>
      </c>
      <c r="AX35" s="5"/>
      <c r="AY35" s="5">
        <f t="shared" si="51"/>
        <v>0</v>
      </c>
      <c r="AZ35" s="5"/>
      <c r="BA35" s="5">
        <f t="shared" si="56"/>
        <v>0</v>
      </c>
      <c r="BB35" s="5"/>
      <c r="BC35" s="5">
        <f t="shared" si="23"/>
        <v>0</v>
      </c>
      <c r="BD35" s="5"/>
      <c r="BE35" s="5">
        <f t="shared" si="24"/>
        <v>0</v>
      </c>
      <c r="BF35" s="5"/>
      <c r="BG35" s="5">
        <f t="shared" si="57"/>
        <v>0</v>
      </c>
      <c r="BH35" s="5"/>
      <c r="BI35" s="5">
        <f t="shared" si="26"/>
        <v>0</v>
      </c>
      <c r="BJ35" s="5"/>
      <c r="BK35" s="5">
        <f t="shared" si="27"/>
        <v>0</v>
      </c>
      <c r="BL35" s="5"/>
      <c r="BM35" s="5">
        <f t="shared" si="28"/>
        <v>0</v>
      </c>
      <c r="BN35" s="282">
        <f t="shared" si="29"/>
        <v>0</v>
      </c>
      <c r="BO35" s="282">
        <f t="shared" si="30"/>
        <v>0</v>
      </c>
      <c r="BP35" s="57"/>
      <c r="BQ35" s="57"/>
      <c r="BR35" s="57"/>
    </row>
    <row r="36" spans="1:70" ht="15" customHeight="1">
      <c r="A36" s="226">
        <v>28</v>
      </c>
      <c r="B36" s="535" t="s">
        <v>172</v>
      </c>
      <c r="C36" s="529"/>
      <c r="D36" s="529"/>
      <c r="E36" s="530"/>
      <c r="F36" s="250" t="s">
        <v>17</v>
      </c>
      <c r="G36" s="111">
        <v>11000</v>
      </c>
      <c r="H36" s="5"/>
      <c r="I36" s="5">
        <f t="shared" si="31"/>
        <v>0</v>
      </c>
      <c r="J36" s="5"/>
      <c r="K36" s="5">
        <f t="shared" si="32"/>
        <v>0</v>
      </c>
      <c r="L36" s="5"/>
      <c r="M36" s="5">
        <f t="shared" si="33"/>
        <v>0</v>
      </c>
      <c r="N36" s="5"/>
      <c r="O36" s="5">
        <f t="shared" si="53"/>
        <v>0</v>
      </c>
      <c r="P36" s="5"/>
      <c r="Q36" s="5">
        <f t="shared" si="35"/>
        <v>0</v>
      </c>
      <c r="R36" s="5"/>
      <c r="S36" s="5">
        <f t="shared" si="36"/>
        <v>0</v>
      </c>
      <c r="T36" s="5"/>
      <c r="U36" s="5">
        <f t="shared" si="54"/>
        <v>0</v>
      </c>
      <c r="V36" s="5"/>
      <c r="W36" s="5">
        <f t="shared" si="38"/>
        <v>0</v>
      </c>
      <c r="X36" s="5"/>
      <c r="Y36" s="5">
        <f t="shared" si="39"/>
        <v>0</v>
      </c>
      <c r="Z36" s="5"/>
      <c r="AA36" s="259">
        <f t="shared" si="40"/>
        <v>0</v>
      </c>
      <c r="AB36" s="5"/>
      <c r="AC36" s="5">
        <f t="shared" si="41"/>
        <v>0</v>
      </c>
      <c r="AD36" s="5"/>
      <c r="AE36" s="5">
        <f t="shared" si="52"/>
        <v>0</v>
      </c>
      <c r="AF36" s="5"/>
      <c r="AG36" s="5">
        <f t="shared" si="42"/>
        <v>0</v>
      </c>
      <c r="AH36" s="5"/>
      <c r="AI36" s="5">
        <f t="shared" si="43"/>
        <v>0</v>
      </c>
      <c r="AJ36" s="5"/>
      <c r="AK36" s="5">
        <f t="shared" si="44"/>
        <v>0</v>
      </c>
      <c r="AL36" s="5"/>
      <c r="AM36" s="5">
        <f t="shared" si="45"/>
        <v>0</v>
      </c>
      <c r="AN36" s="5"/>
      <c r="AO36" s="5">
        <f t="shared" si="46"/>
        <v>0</v>
      </c>
      <c r="AP36" s="5"/>
      <c r="AQ36" s="5">
        <f t="shared" si="55"/>
        <v>0</v>
      </c>
      <c r="AR36" s="5"/>
      <c r="AS36" s="5">
        <f t="shared" si="48"/>
        <v>0</v>
      </c>
      <c r="AT36" s="5"/>
      <c r="AU36" s="5">
        <f t="shared" si="49"/>
        <v>0</v>
      </c>
      <c r="AV36" s="5"/>
      <c r="AW36" s="5">
        <f t="shared" si="50"/>
        <v>0</v>
      </c>
      <c r="AX36" s="5"/>
      <c r="AY36" s="5">
        <f t="shared" si="51"/>
        <v>0</v>
      </c>
      <c r="AZ36" s="5"/>
      <c r="BA36" s="5">
        <f t="shared" si="56"/>
        <v>0</v>
      </c>
      <c r="BB36" s="5"/>
      <c r="BC36" s="5">
        <f t="shared" si="23"/>
        <v>0</v>
      </c>
      <c r="BD36" s="5"/>
      <c r="BE36" s="5">
        <f t="shared" si="24"/>
        <v>0</v>
      </c>
      <c r="BF36" s="5"/>
      <c r="BG36" s="5">
        <f t="shared" si="57"/>
        <v>0</v>
      </c>
      <c r="BH36" s="5"/>
      <c r="BI36" s="5">
        <f t="shared" si="26"/>
        <v>0</v>
      </c>
      <c r="BJ36" s="5"/>
      <c r="BK36" s="5">
        <f t="shared" si="27"/>
        <v>0</v>
      </c>
      <c r="BL36" s="5"/>
      <c r="BM36" s="5">
        <f t="shared" si="28"/>
        <v>0</v>
      </c>
      <c r="BN36" s="282">
        <f t="shared" si="29"/>
        <v>0</v>
      </c>
      <c r="BO36" s="282">
        <f t="shared" si="30"/>
        <v>0</v>
      </c>
      <c r="BP36" s="57"/>
      <c r="BQ36" s="57"/>
      <c r="BR36" s="57"/>
    </row>
    <row r="37" spans="1:70" ht="15" customHeight="1">
      <c r="A37" s="226">
        <v>29</v>
      </c>
      <c r="B37" s="535" t="s">
        <v>52</v>
      </c>
      <c r="C37" s="536"/>
      <c r="D37" s="536"/>
      <c r="E37" s="537"/>
      <c r="F37" s="251" t="s">
        <v>17</v>
      </c>
      <c r="G37" s="111">
        <v>2100</v>
      </c>
      <c r="H37" s="5"/>
      <c r="I37" s="5">
        <f t="shared" si="31"/>
        <v>0</v>
      </c>
      <c r="J37" s="5"/>
      <c r="K37" s="5">
        <f t="shared" si="32"/>
        <v>0</v>
      </c>
      <c r="L37" s="5"/>
      <c r="M37" s="5">
        <f t="shared" si="33"/>
        <v>0</v>
      </c>
      <c r="N37" s="5"/>
      <c r="O37" s="5">
        <f t="shared" si="53"/>
        <v>0</v>
      </c>
      <c r="P37" s="5"/>
      <c r="Q37" s="5">
        <f t="shared" si="35"/>
        <v>0</v>
      </c>
      <c r="R37" s="5"/>
      <c r="S37" s="5">
        <f t="shared" si="36"/>
        <v>0</v>
      </c>
      <c r="T37" s="5"/>
      <c r="U37" s="5">
        <f t="shared" si="54"/>
        <v>0</v>
      </c>
      <c r="V37" s="5"/>
      <c r="W37" s="5">
        <f t="shared" si="38"/>
        <v>0</v>
      </c>
      <c r="X37" s="5"/>
      <c r="Y37" s="5">
        <f t="shared" si="39"/>
        <v>0</v>
      </c>
      <c r="Z37" s="5"/>
      <c r="AA37" s="259">
        <f t="shared" si="40"/>
        <v>0</v>
      </c>
      <c r="AB37" s="5"/>
      <c r="AC37" s="5">
        <f t="shared" si="41"/>
        <v>0</v>
      </c>
      <c r="AD37" s="5"/>
      <c r="AE37" s="5">
        <f t="shared" si="52"/>
        <v>0</v>
      </c>
      <c r="AF37" s="5"/>
      <c r="AG37" s="5">
        <f t="shared" si="42"/>
        <v>0</v>
      </c>
      <c r="AH37" s="5"/>
      <c r="AI37" s="5">
        <f t="shared" si="43"/>
        <v>0</v>
      </c>
      <c r="AJ37" s="5"/>
      <c r="AK37" s="5">
        <f t="shared" si="44"/>
        <v>0</v>
      </c>
      <c r="AL37" s="5"/>
      <c r="AM37" s="5">
        <f t="shared" si="45"/>
        <v>0</v>
      </c>
      <c r="AN37" s="5"/>
      <c r="AO37" s="5">
        <f t="shared" si="46"/>
        <v>0</v>
      </c>
      <c r="AP37" s="5"/>
      <c r="AQ37" s="5">
        <f t="shared" si="55"/>
        <v>0</v>
      </c>
      <c r="AR37" s="5"/>
      <c r="AS37" s="5">
        <f t="shared" si="48"/>
        <v>0</v>
      </c>
      <c r="AT37" s="5"/>
      <c r="AU37" s="5">
        <f t="shared" si="49"/>
        <v>0</v>
      </c>
      <c r="AV37" s="5"/>
      <c r="AW37" s="5">
        <f t="shared" si="50"/>
        <v>0</v>
      </c>
      <c r="AX37" s="5"/>
      <c r="AY37" s="5">
        <f t="shared" si="51"/>
        <v>0</v>
      </c>
      <c r="AZ37" s="5"/>
      <c r="BA37" s="5">
        <f t="shared" si="56"/>
        <v>0</v>
      </c>
      <c r="BB37" s="5"/>
      <c r="BC37" s="5">
        <f t="shared" si="23"/>
        <v>0</v>
      </c>
      <c r="BD37" s="5"/>
      <c r="BE37" s="5">
        <f t="shared" si="24"/>
        <v>0</v>
      </c>
      <c r="BF37" s="5"/>
      <c r="BG37" s="5">
        <f t="shared" si="57"/>
        <v>0</v>
      </c>
      <c r="BH37" s="5"/>
      <c r="BI37" s="5">
        <f t="shared" si="26"/>
        <v>0</v>
      </c>
      <c r="BJ37" s="5"/>
      <c r="BK37" s="5">
        <f t="shared" si="27"/>
        <v>0</v>
      </c>
      <c r="BL37" s="5"/>
      <c r="BM37" s="5">
        <f t="shared" si="28"/>
        <v>0</v>
      </c>
      <c r="BN37" s="282">
        <f t="shared" si="29"/>
        <v>0</v>
      </c>
      <c r="BO37" s="282">
        <f t="shared" si="30"/>
        <v>0</v>
      </c>
      <c r="BP37" s="57"/>
      <c r="BQ37" s="57"/>
      <c r="BR37" s="57"/>
    </row>
    <row r="38" spans="1:70" ht="15" customHeight="1">
      <c r="A38" s="226">
        <v>30</v>
      </c>
      <c r="B38" s="528" t="s">
        <v>114</v>
      </c>
      <c r="C38" s="529"/>
      <c r="D38" s="529"/>
      <c r="E38" s="530"/>
      <c r="F38" s="250" t="s">
        <v>17</v>
      </c>
      <c r="G38" s="111">
        <v>8000</v>
      </c>
      <c r="H38" s="5"/>
      <c r="I38" s="5">
        <f t="shared" si="31"/>
        <v>0</v>
      </c>
      <c r="J38" s="5"/>
      <c r="K38" s="5">
        <f t="shared" si="32"/>
        <v>0</v>
      </c>
      <c r="L38" s="5"/>
      <c r="M38" s="5">
        <f t="shared" si="33"/>
        <v>0</v>
      </c>
      <c r="N38" s="5">
        <v>12</v>
      </c>
      <c r="O38" s="5">
        <f t="shared" si="53"/>
        <v>96000</v>
      </c>
      <c r="P38" s="5"/>
      <c r="Q38" s="5">
        <f t="shared" si="35"/>
        <v>0</v>
      </c>
      <c r="R38" s="5"/>
      <c r="S38" s="5">
        <f t="shared" si="36"/>
        <v>0</v>
      </c>
      <c r="T38" s="5"/>
      <c r="U38" s="5">
        <f t="shared" si="54"/>
        <v>0</v>
      </c>
      <c r="V38" s="5">
        <v>1</v>
      </c>
      <c r="W38" s="5">
        <f t="shared" si="38"/>
        <v>8000</v>
      </c>
      <c r="X38" s="5"/>
      <c r="Y38" s="5">
        <f t="shared" si="39"/>
        <v>0</v>
      </c>
      <c r="Z38" s="5"/>
      <c r="AA38" s="259">
        <f t="shared" si="40"/>
        <v>0</v>
      </c>
      <c r="AB38" s="5"/>
      <c r="AC38" s="5">
        <f t="shared" si="41"/>
        <v>0</v>
      </c>
      <c r="AD38" s="5"/>
      <c r="AE38" s="5">
        <f t="shared" si="52"/>
        <v>0</v>
      </c>
      <c r="AF38" s="5"/>
      <c r="AG38" s="5">
        <f t="shared" si="42"/>
        <v>0</v>
      </c>
      <c r="AH38" s="5"/>
      <c r="AI38" s="5">
        <f t="shared" si="43"/>
        <v>0</v>
      </c>
      <c r="AJ38" s="5"/>
      <c r="AK38" s="5">
        <f t="shared" si="44"/>
        <v>0</v>
      </c>
      <c r="AL38" s="5"/>
      <c r="AM38" s="5">
        <f t="shared" si="45"/>
        <v>0</v>
      </c>
      <c r="AN38" s="5"/>
      <c r="AO38" s="5">
        <f t="shared" si="46"/>
        <v>0</v>
      </c>
      <c r="AP38" s="5"/>
      <c r="AQ38" s="5">
        <f t="shared" si="55"/>
        <v>0</v>
      </c>
      <c r="AR38" s="5"/>
      <c r="AS38" s="5">
        <f t="shared" si="48"/>
        <v>0</v>
      </c>
      <c r="AT38" s="5"/>
      <c r="AU38" s="5">
        <f t="shared" si="49"/>
        <v>0</v>
      </c>
      <c r="AV38" s="5"/>
      <c r="AW38" s="5">
        <f t="shared" si="50"/>
        <v>0</v>
      </c>
      <c r="AX38" s="5"/>
      <c r="AY38" s="5">
        <f t="shared" si="51"/>
        <v>0</v>
      </c>
      <c r="AZ38" s="5"/>
      <c r="BA38" s="5">
        <f t="shared" si="56"/>
        <v>0</v>
      </c>
      <c r="BB38" s="5"/>
      <c r="BC38" s="5">
        <f t="shared" si="23"/>
        <v>0</v>
      </c>
      <c r="BD38" s="5"/>
      <c r="BE38" s="5">
        <f t="shared" si="24"/>
        <v>0</v>
      </c>
      <c r="BF38" s="5"/>
      <c r="BG38" s="5">
        <f t="shared" si="57"/>
        <v>0</v>
      </c>
      <c r="BH38" s="5"/>
      <c r="BI38" s="5">
        <f t="shared" si="26"/>
        <v>0</v>
      </c>
      <c r="BJ38" s="5"/>
      <c r="BK38" s="5">
        <f t="shared" si="27"/>
        <v>0</v>
      </c>
      <c r="BL38" s="5"/>
      <c r="BM38" s="5">
        <f t="shared" si="28"/>
        <v>0</v>
      </c>
      <c r="BN38" s="282">
        <f t="shared" si="29"/>
        <v>13</v>
      </c>
      <c r="BO38" s="282">
        <f t="shared" si="30"/>
        <v>104000</v>
      </c>
      <c r="BP38" s="57"/>
      <c r="BQ38" s="57"/>
      <c r="BR38" s="57"/>
    </row>
    <row r="39" spans="1:70" ht="15" customHeight="1">
      <c r="A39" s="226">
        <v>31</v>
      </c>
      <c r="B39" s="528" t="s">
        <v>115</v>
      </c>
      <c r="C39" s="529"/>
      <c r="D39" s="529"/>
      <c r="E39" s="530"/>
      <c r="F39" s="250" t="s">
        <v>17</v>
      </c>
      <c r="G39" s="111">
        <v>12000</v>
      </c>
      <c r="H39" s="5"/>
      <c r="I39" s="5">
        <f t="shared" si="31"/>
        <v>0</v>
      </c>
      <c r="J39" s="5">
        <v>12</v>
      </c>
      <c r="K39" s="5">
        <f t="shared" si="32"/>
        <v>144000</v>
      </c>
      <c r="L39" s="5">
        <v>12</v>
      </c>
      <c r="M39" s="5">
        <f t="shared" si="33"/>
        <v>144000</v>
      </c>
      <c r="N39" s="5"/>
      <c r="O39" s="5">
        <f t="shared" si="53"/>
        <v>0</v>
      </c>
      <c r="P39" s="5"/>
      <c r="Q39" s="5">
        <f t="shared" si="35"/>
        <v>0</v>
      </c>
      <c r="R39" s="5"/>
      <c r="S39" s="5">
        <f t="shared" si="36"/>
        <v>0</v>
      </c>
      <c r="T39" s="5"/>
      <c r="U39" s="5">
        <f t="shared" si="54"/>
        <v>0</v>
      </c>
      <c r="V39" s="5"/>
      <c r="W39" s="5">
        <f t="shared" si="38"/>
        <v>0</v>
      </c>
      <c r="X39" s="5"/>
      <c r="Y39" s="5">
        <f t="shared" si="39"/>
        <v>0</v>
      </c>
      <c r="Z39" s="5"/>
      <c r="AA39" s="259">
        <f t="shared" si="40"/>
        <v>0</v>
      </c>
      <c r="AB39" s="5"/>
      <c r="AC39" s="5">
        <f t="shared" si="41"/>
        <v>0</v>
      </c>
      <c r="AD39" s="5"/>
      <c r="AE39" s="5">
        <f t="shared" si="52"/>
        <v>0</v>
      </c>
      <c r="AF39" s="5"/>
      <c r="AG39" s="5">
        <f t="shared" si="42"/>
        <v>0</v>
      </c>
      <c r="AH39" s="5"/>
      <c r="AI39" s="5">
        <f t="shared" si="43"/>
        <v>0</v>
      </c>
      <c r="AJ39" s="5"/>
      <c r="AK39" s="5">
        <f t="shared" si="44"/>
        <v>0</v>
      </c>
      <c r="AL39" s="5"/>
      <c r="AM39" s="5">
        <f t="shared" si="45"/>
        <v>0</v>
      </c>
      <c r="AN39" s="5"/>
      <c r="AO39" s="5">
        <f t="shared" si="46"/>
        <v>0</v>
      </c>
      <c r="AP39" s="5"/>
      <c r="AQ39" s="5">
        <f t="shared" si="55"/>
        <v>0</v>
      </c>
      <c r="AR39" s="5"/>
      <c r="AS39" s="5">
        <f t="shared" si="48"/>
        <v>0</v>
      </c>
      <c r="AT39" s="5"/>
      <c r="AU39" s="5">
        <f t="shared" si="49"/>
        <v>0</v>
      </c>
      <c r="AV39" s="5"/>
      <c r="AW39" s="5">
        <f t="shared" si="50"/>
        <v>0</v>
      </c>
      <c r="AX39" s="5"/>
      <c r="AY39" s="5">
        <f t="shared" si="51"/>
        <v>0</v>
      </c>
      <c r="AZ39" s="5"/>
      <c r="BA39" s="5">
        <f t="shared" si="56"/>
        <v>0</v>
      </c>
      <c r="BB39" s="5"/>
      <c r="BC39" s="5">
        <f t="shared" si="23"/>
        <v>0</v>
      </c>
      <c r="BD39" s="5"/>
      <c r="BE39" s="5">
        <f t="shared" si="24"/>
        <v>0</v>
      </c>
      <c r="BF39" s="5"/>
      <c r="BG39" s="5">
        <f t="shared" si="57"/>
        <v>0</v>
      </c>
      <c r="BH39" s="5"/>
      <c r="BI39" s="5">
        <f t="shared" si="26"/>
        <v>0</v>
      </c>
      <c r="BJ39" s="5"/>
      <c r="BK39" s="5">
        <f t="shared" si="27"/>
        <v>0</v>
      </c>
      <c r="BL39" s="5"/>
      <c r="BM39" s="5">
        <f t="shared" si="28"/>
        <v>0</v>
      </c>
      <c r="BN39" s="282">
        <f t="shared" si="29"/>
        <v>24</v>
      </c>
      <c r="BO39" s="282">
        <f t="shared" si="30"/>
        <v>288000</v>
      </c>
      <c r="BP39" s="57"/>
      <c r="BQ39" s="57"/>
      <c r="BR39" s="57"/>
    </row>
    <row r="40" spans="1:70" ht="15" customHeight="1">
      <c r="A40" s="226">
        <v>32</v>
      </c>
      <c r="B40" s="528" t="s">
        <v>116</v>
      </c>
      <c r="C40" s="529"/>
      <c r="D40" s="529"/>
      <c r="E40" s="530"/>
      <c r="F40" s="250" t="s">
        <v>17</v>
      </c>
      <c r="G40" s="111">
        <v>6500</v>
      </c>
      <c r="H40" s="5"/>
      <c r="I40" s="5">
        <f t="shared" si="31"/>
        <v>0</v>
      </c>
      <c r="J40" s="5"/>
      <c r="K40" s="5">
        <f t="shared" si="32"/>
        <v>0</v>
      </c>
      <c r="L40" s="5"/>
      <c r="M40" s="5">
        <f t="shared" si="33"/>
        <v>0</v>
      </c>
      <c r="N40" s="5"/>
      <c r="O40" s="5">
        <f t="shared" si="53"/>
        <v>0</v>
      </c>
      <c r="P40" s="5"/>
      <c r="Q40" s="5">
        <f t="shared" si="35"/>
        <v>0</v>
      </c>
      <c r="R40" s="5"/>
      <c r="S40" s="5">
        <f t="shared" si="36"/>
        <v>0</v>
      </c>
      <c r="T40" s="5"/>
      <c r="U40" s="5">
        <f t="shared" si="54"/>
        <v>0</v>
      </c>
      <c r="V40" s="5"/>
      <c r="W40" s="5">
        <f t="shared" si="38"/>
        <v>0</v>
      </c>
      <c r="X40" s="5"/>
      <c r="Y40" s="5">
        <f t="shared" si="39"/>
        <v>0</v>
      </c>
      <c r="Z40" s="5"/>
      <c r="AA40" s="259">
        <f t="shared" si="40"/>
        <v>0</v>
      </c>
      <c r="AB40" s="5"/>
      <c r="AC40" s="5">
        <f t="shared" si="41"/>
        <v>0</v>
      </c>
      <c r="AD40" s="5">
        <v>16</v>
      </c>
      <c r="AE40" s="5">
        <f t="shared" si="52"/>
        <v>104000</v>
      </c>
      <c r="AF40" s="5"/>
      <c r="AG40" s="5">
        <f t="shared" si="42"/>
        <v>0</v>
      </c>
      <c r="AH40" s="5"/>
      <c r="AI40" s="5">
        <f t="shared" si="43"/>
        <v>0</v>
      </c>
      <c r="AJ40" s="5">
        <v>4</v>
      </c>
      <c r="AK40" s="5">
        <f t="shared" si="44"/>
        <v>26000</v>
      </c>
      <c r="AL40" s="5"/>
      <c r="AM40" s="5">
        <f t="shared" si="45"/>
        <v>0</v>
      </c>
      <c r="AN40" s="5"/>
      <c r="AO40" s="5">
        <f t="shared" si="46"/>
        <v>0</v>
      </c>
      <c r="AP40" s="5"/>
      <c r="AQ40" s="5">
        <f t="shared" si="55"/>
        <v>0</v>
      </c>
      <c r="AR40" s="5"/>
      <c r="AS40" s="5">
        <f t="shared" si="48"/>
        <v>0</v>
      </c>
      <c r="AT40" s="5"/>
      <c r="AU40" s="5">
        <f t="shared" si="49"/>
        <v>0</v>
      </c>
      <c r="AV40" s="5"/>
      <c r="AW40" s="5">
        <f t="shared" si="50"/>
        <v>0</v>
      </c>
      <c r="AX40" s="5"/>
      <c r="AY40" s="5">
        <f t="shared" si="51"/>
        <v>0</v>
      </c>
      <c r="AZ40" s="5"/>
      <c r="BA40" s="5">
        <f t="shared" si="56"/>
        <v>0</v>
      </c>
      <c r="BB40" s="5"/>
      <c r="BC40" s="5">
        <f t="shared" si="23"/>
        <v>0</v>
      </c>
      <c r="BD40" s="5"/>
      <c r="BE40" s="5">
        <f t="shared" si="24"/>
        <v>0</v>
      </c>
      <c r="BF40" s="5"/>
      <c r="BG40" s="5">
        <f t="shared" si="57"/>
        <v>0</v>
      </c>
      <c r="BH40" s="5"/>
      <c r="BI40" s="5">
        <f t="shared" si="26"/>
        <v>0</v>
      </c>
      <c r="BJ40" s="5"/>
      <c r="BK40" s="5">
        <f t="shared" si="27"/>
        <v>0</v>
      </c>
      <c r="BL40" s="5"/>
      <c r="BM40" s="5">
        <f t="shared" si="28"/>
        <v>0</v>
      </c>
      <c r="BN40" s="282">
        <f t="shared" si="29"/>
        <v>20</v>
      </c>
      <c r="BO40" s="282">
        <f t="shared" si="30"/>
        <v>130000</v>
      </c>
      <c r="BP40" s="57"/>
      <c r="BQ40" s="57"/>
      <c r="BR40" s="57"/>
    </row>
    <row r="41" spans="1:70" ht="15" customHeight="1">
      <c r="A41" s="226">
        <v>33</v>
      </c>
      <c r="B41" s="528" t="s">
        <v>209</v>
      </c>
      <c r="C41" s="529"/>
      <c r="D41" s="529"/>
      <c r="E41" s="530"/>
      <c r="F41" s="250" t="s">
        <v>45</v>
      </c>
      <c r="G41" s="111">
        <v>180</v>
      </c>
      <c r="H41" s="5"/>
      <c r="I41" s="5">
        <f aca="true" t="shared" si="58" ref="I41:I61">H41*G41</f>
        <v>0</v>
      </c>
      <c r="J41" s="5"/>
      <c r="K41" s="5">
        <f aca="true" t="shared" si="59" ref="K41:K61">J41*G41</f>
        <v>0</v>
      </c>
      <c r="L41" s="5"/>
      <c r="M41" s="5">
        <f aca="true" t="shared" si="60" ref="M41:M61">L41*G41</f>
        <v>0</v>
      </c>
      <c r="N41" s="5"/>
      <c r="O41" s="5">
        <f aca="true" t="shared" si="61" ref="O41:O61">N41*G41</f>
        <v>0</v>
      </c>
      <c r="P41" s="5"/>
      <c r="Q41" s="5">
        <f aca="true" t="shared" si="62" ref="Q41:Q61">P41*G41</f>
        <v>0</v>
      </c>
      <c r="R41" s="5"/>
      <c r="S41" s="5">
        <f aca="true" t="shared" si="63" ref="S41:S61">R41*G41</f>
        <v>0</v>
      </c>
      <c r="T41" s="5"/>
      <c r="U41" s="5">
        <f aca="true" t="shared" si="64" ref="U41:U61">T41*G41</f>
        <v>0</v>
      </c>
      <c r="V41" s="5"/>
      <c r="W41" s="5">
        <f aca="true" t="shared" si="65" ref="W41:W61">V41*G41</f>
        <v>0</v>
      </c>
      <c r="X41" s="5"/>
      <c r="Y41" s="5">
        <f aca="true" t="shared" si="66" ref="Y41:Y61">X41*G41</f>
        <v>0</v>
      </c>
      <c r="Z41" s="5"/>
      <c r="AA41" s="259">
        <f aca="true" t="shared" si="67" ref="AA41:AA61">Z41*G41</f>
        <v>0</v>
      </c>
      <c r="AB41" s="5"/>
      <c r="AC41" s="5">
        <f aca="true" t="shared" si="68" ref="AC41:AC61">AB41*G41</f>
        <v>0</v>
      </c>
      <c r="AD41" s="5"/>
      <c r="AE41" s="5">
        <f aca="true" t="shared" si="69" ref="AE41:AE61">AD41*G41</f>
        <v>0</v>
      </c>
      <c r="AF41" s="5"/>
      <c r="AG41" s="5">
        <f aca="true" t="shared" si="70" ref="AG41:AG61">AF41*G41</f>
        <v>0</v>
      </c>
      <c r="AH41" s="5"/>
      <c r="AI41" s="5">
        <f aca="true" t="shared" si="71" ref="AI41:AI61">AH41*G41</f>
        <v>0</v>
      </c>
      <c r="AJ41" s="5"/>
      <c r="AK41" s="5">
        <f aca="true" t="shared" si="72" ref="AK41:AK61">AJ41*G41</f>
        <v>0</v>
      </c>
      <c r="AL41" s="5"/>
      <c r="AM41" s="5">
        <f aca="true" t="shared" si="73" ref="AM41:AM61">AL41*G41</f>
        <v>0</v>
      </c>
      <c r="AN41" s="5"/>
      <c r="AO41" s="5">
        <f aca="true" t="shared" si="74" ref="AO41:AO61">AN41*G41</f>
        <v>0</v>
      </c>
      <c r="AP41" s="5"/>
      <c r="AQ41" s="5">
        <f aca="true" t="shared" si="75" ref="AQ41:AQ61">AP41*G41</f>
        <v>0</v>
      </c>
      <c r="AR41" s="5"/>
      <c r="AS41" s="5">
        <f aca="true" t="shared" si="76" ref="AS41:AS61">AR41*G41</f>
        <v>0</v>
      </c>
      <c r="AT41" s="5"/>
      <c r="AU41" s="5">
        <f aca="true" t="shared" si="77" ref="AU41:AU61">AT41*G41</f>
        <v>0</v>
      </c>
      <c r="AV41" s="5"/>
      <c r="AW41" s="5">
        <f aca="true" t="shared" si="78" ref="AW41:AW59">AV41*G41</f>
        <v>0</v>
      </c>
      <c r="AX41" s="5"/>
      <c r="AY41" s="5">
        <f aca="true" t="shared" si="79" ref="AY41:AY61">AX41*G41</f>
        <v>0</v>
      </c>
      <c r="AZ41" s="5"/>
      <c r="BA41" s="5">
        <f aca="true" t="shared" si="80" ref="BA41:BA61">AZ41*G41</f>
        <v>0</v>
      </c>
      <c r="BB41" s="5"/>
      <c r="BC41" s="5">
        <f aca="true" t="shared" si="81" ref="BC41:BC61">BB41*G41</f>
        <v>0</v>
      </c>
      <c r="BD41" s="5"/>
      <c r="BE41" s="5">
        <f aca="true" t="shared" si="82" ref="BE41:BE61">BD41*G41</f>
        <v>0</v>
      </c>
      <c r="BF41" s="5"/>
      <c r="BG41" s="5">
        <f aca="true" t="shared" si="83" ref="BG41:BG61">BF41*G41</f>
        <v>0</v>
      </c>
      <c r="BH41" s="5"/>
      <c r="BI41" s="5">
        <f aca="true" t="shared" si="84" ref="BI41:BI61">BH41*G41</f>
        <v>0</v>
      </c>
      <c r="BJ41" s="5"/>
      <c r="BK41" s="5">
        <f aca="true" t="shared" si="85" ref="BK41:BK61">BJ41*G41</f>
        <v>0</v>
      </c>
      <c r="BL41" s="5"/>
      <c r="BM41" s="5">
        <f aca="true" t="shared" si="86" ref="BM41:BM61">BL41*G41</f>
        <v>0</v>
      </c>
      <c r="BN41" s="282">
        <f t="shared" si="29"/>
        <v>0</v>
      </c>
      <c r="BO41" s="282">
        <f t="shared" si="30"/>
        <v>0</v>
      </c>
      <c r="BP41" s="57"/>
      <c r="BQ41" s="57"/>
      <c r="BR41" s="57"/>
    </row>
    <row r="42" spans="1:70" ht="15" customHeight="1">
      <c r="A42" s="226">
        <v>34</v>
      </c>
      <c r="B42" s="528" t="s">
        <v>117</v>
      </c>
      <c r="C42" s="529"/>
      <c r="D42" s="529"/>
      <c r="E42" s="530"/>
      <c r="F42" s="250" t="s">
        <v>45</v>
      </c>
      <c r="G42" s="111">
        <v>100</v>
      </c>
      <c r="H42" s="5"/>
      <c r="I42" s="5">
        <f t="shared" si="58"/>
        <v>0</v>
      </c>
      <c r="J42" s="5"/>
      <c r="K42" s="5">
        <f t="shared" si="59"/>
        <v>0</v>
      </c>
      <c r="L42" s="5"/>
      <c r="M42" s="5">
        <f t="shared" si="60"/>
        <v>0</v>
      </c>
      <c r="N42" s="5"/>
      <c r="O42" s="5">
        <f t="shared" si="61"/>
        <v>0</v>
      </c>
      <c r="P42" s="5"/>
      <c r="Q42" s="5">
        <f t="shared" si="62"/>
        <v>0</v>
      </c>
      <c r="R42" s="5"/>
      <c r="S42" s="5">
        <f t="shared" si="63"/>
        <v>0</v>
      </c>
      <c r="T42" s="5"/>
      <c r="U42" s="5">
        <f t="shared" si="64"/>
        <v>0</v>
      </c>
      <c r="V42" s="5"/>
      <c r="W42" s="5">
        <f t="shared" si="65"/>
        <v>0</v>
      </c>
      <c r="X42" s="5"/>
      <c r="Y42" s="5">
        <f t="shared" si="66"/>
        <v>0</v>
      </c>
      <c r="Z42" s="5"/>
      <c r="AA42" s="259">
        <f t="shared" si="67"/>
        <v>0</v>
      </c>
      <c r="AB42" s="5"/>
      <c r="AC42" s="5">
        <f t="shared" si="68"/>
        <v>0</v>
      </c>
      <c r="AD42" s="5"/>
      <c r="AE42" s="5">
        <f t="shared" si="69"/>
        <v>0</v>
      </c>
      <c r="AF42" s="5"/>
      <c r="AG42" s="5">
        <f t="shared" si="70"/>
        <v>0</v>
      </c>
      <c r="AH42" s="5"/>
      <c r="AI42" s="5">
        <f t="shared" si="71"/>
        <v>0</v>
      </c>
      <c r="AJ42" s="5"/>
      <c r="AK42" s="5">
        <f t="shared" si="72"/>
        <v>0</v>
      </c>
      <c r="AL42" s="5"/>
      <c r="AM42" s="5">
        <f t="shared" si="73"/>
        <v>0</v>
      </c>
      <c r="AN42" s="5"/>
      <c r="AO42" s="5">
        <f t="shared" si="74"/>
        <v>0</v>
      </c>
      <c r="AP42" s="5"/>
      <c r="AQ42" s="5">
        <f t="shared" si="75"/>
        <v>0</v>
      </c>
      <c r="AR42" s="5"/>
      <c r="AS42" s="5">
        <f t="shared" si="76"/>
        <v>0</v>
      </c>
      <c r="AT42" s="5"/>
      <c r="AU42" s="5">
        <f t="shared" si="77"/>
        <v>0</v>
      </c>
      <c r="AV42" s="5"/>
      <c r="AW42" s="5">
        <f t="shared" si="78"/>
        <v>0</v>
      </c>
      <c r="AX42" s="5"/>
      <c r="AY42" s="5">
        <f t="shared" si="79"/>
        <v>0</v>
      </c>
      <c r="AZ42" s="5"/>
      <c r="BA42" s="5">
        <f t="shared" si="80"/>
        <v>0</v>
      </c>
      <c r="BB42" s="5"/>
      <c r="BC42" s="5">
        <f t="shared" si="81"/>
        <v>0</v>
      </c>
      <c r="BD42" s="5"/>
      <c r="BE42" s="5">
        <f t="shared" si="82"/>
        <v>0</v>
      </c>
      <c r="BF42" s="5"/>
      <c r="BG42" s="5">
        <f t="shared" si="83"/>
        <v>0</v>
      </c>
      <c r="BH42" s="5"/>
      <c r="BI42" s="5">
        <f t="shared" si="84"/>
        <v>0</v>
      </c>
      <c r="BJ42" s="5"/>
      <c r="BK42" s="5">
        <f t="shared" si="85"/>
        <v>0</v>
      </c>
      <c r="BL42" s="5"/>
      <c r="BM42" s="5">
        <f t="shared" si="86"/>
        <v>0</v>
      </c>
      <c r="BN42" s="282">
        <f t="shared" si="29"/>
        <v>0</v>
      </c>
      <c r="BO42" s="282">
        <f t="shared" si="30"/>
        <v>0</v>
      </c>
      <c r="BP42" s="57"/>
      <c r="BQ42" s="57"/>
      <c r="BR42" s="57"/>
    </row>
    <row r="43" spans="1:70" ht="15" customHeight="1">
      <c r="A43" s="226">
        <v>35</v>
      </c>
      <c r="B43" s="572" t="s">
        <v>159</v>
      </c>
      <c r="C43" s="573"/>
      <c r="D43" s="573"/>
      <c r="E43" s="574"/>
      <c r="F43" s="252" t="s">
        <v>17</v>
      </c>
      <c r="G43" s="111">
        <v>1500</v>
      </c>
      <c r="H43" s="5"/>
      <c r="I43" s="5">
        <f t="shared" si="58"/>
        <v>0</v>
      </c>
      <c r="J43" s="5"/>
      <c r="K43" s="5">
        <f t="shared" si="59"/>
        <v>0</v>
      </c>
      <c r="L43" s="5"/>
      <c r="M43" s="5">
        <f t="shared" si="60"/>
        <v>0</v>
      </c>
      <c r="N43" s="5"/>
      <c r="O43" s="5">
        <f t="shared" si="61"/>
        <v>0</v>
      </c>
      <c r="P43" s="5"/>
      <c r="Q43" s="5">
        <f t="shared" si="62"/>
        <v>0</v>
      </c>
      <c r="R43" s="5"/>
      <c r="S43" s="5">
        <f t="shared" si="63"/>
        <v>0</v>
      </c>
      <c r="T43" s="5"/>
      <c r="U43" s="5">
        <f t="shared" si="64"/>
        <v>0</v>
      </c>
      <c r="V43" s="5"/>
      <c r="W43" s="5">
        <f t="shared" si="65"/>
        <v>0</v>
      </c>
      <c r="X43" s="5"/>
      <c r="Y43" s="5">
        <f t="shared" si="66"/>
        <v>0</v>
      </c>
      <c r="Z43" s="5"/>
      <c r="AA43" s="259">
        <f t="shared" si="67"/>
        <v>0</v>
      </c>
      <c r="AB43" s="5"/>
      <c r="AC43" s="5">
        <f t="shared" si="68"/>
        <v>0</v>
      </c>
      <c r="AD43" s="5"/>
      <c r="AE43" s="5">
        <f t="shared" si="69"/>
        <v>0</v>
      </c>
      <c r="AF43" s="5"/>
      <c r="AG43" s="5">
        <f t="shared" si="70"/>
        <v>0</v>
      </c>
      <c r="AH43" s="5"/>
      <c r="AI43" s="5">
        <f t="shared" si="71"/>
        <v>0</v>
      </c>
      <c r="AJ43" s="5"/>
      <c r="AK43" s="5">
        <f t="shared" si="72"/>
        <v>0</v>
      </c>
      <c r="AL43" s="5"/>
      <c r="AM43" s="5">
        <f t="shared" si="73"/>
        <v>0</v>
      </c>
      <c r="AN43" s="5"/>
      <c r="AO43" s="5">
        <f t="shared" si="74"/>
        <v>0</v>
      </c>
      <c r="AP43" s="5"/>
      <c r="AQ43" s="5">
        <f t="shared" si="75"/>
        <v>0</v>
      </c>
      <c r="AR43" s="5"/>
      <c r="AS43" s="5">
        <f t="shared" si="76"/>
        <v>0</v>
      </c>
      <c r="AT43" s="5"/>
      <c r="AU43" s="5">
        <f t="shared" si="77"/>
        <v>0</v>
      </c>
      <c r="AV43" s="5"/>
      <c r="AW43" s="5">
        <f t="shared" si="78"/>
        <v>0</v>
      </c>
      <c r="AX43" s="5"/>
      <c r="AY43" s="5">
        <f t="shared" si="79"/>
        <v>0</v>
      </c>
      <c r="AZ43" s="5"/>
      <c r="BA43" s="5">
        <f t="shared" si="80"/>
        <v>0</v>
      </c>
      <c r="BB43" s="5"/>
      <c r="BC43" s="5">
        <f t="shared" si="81"/>
        <v>0</v>
      </c>
      <c r="BD43" s="5"/>
      <c r="BE43" s="5">
        <f t="shared" si="82"/>
        <v>0</v>
      </c>
      <c r="BF43" s="5"/>
      <c r="BG43" s="5">
        <f t="shared" si="83"/>
        <v>0</v>
      </c>
      <c r="BH43" s="5"/>
      <c r="BI43" s="5">
        <f t="shared" si="84"/>
        <v>0</v>
      </c>
      <c r="BJ43" s="5"/>
      <c r="BK43" s="5">
        <f t="shared" si="85"/>
        <v>0</v>
      </c>
      <c r="BL43" s="5"/>
      <c r="BM43" s="5">
        <f t="shared" si="86"/>
        <v>0</v>
      </c>
      <c r="BN43" s="282">
        <f t="shared" si="29"/>
        <v>0</v>
      </c>
      <c r="BO43" s="282">
        <f t="shared" si="30"/>
        <v>0</v>
      </c>
      <c r="BP43" s="57"/>
      <c r="BQ43" s="57"/>
      <c r="BR43" s="57"/>
    </row>
    <row r="44" spans="1:70" ht="15" customHeight="1">
      <c r="A44" s="542" t="s">
        <v>53</v>
      </c>
      <c r="B44" s="570"/>
      <c r="C44" s="570"/>
      <c r="D44" s="570"/>
      <c r="E44" s="571"/>
      <c r="F44" s="250"/>
      <c r="G44" s="111"/>
      <c r="H44" s="5"/>
      <c r="I44" s="5">
        <f t="shared" si="58"/>
        <v>0</v>
      </c>
      <c r="J44" s="5"/>
      <c r="K44" s="5">
        <f t="shared" si="59"/>
        <v>0</v>
      </c>
      <c r="L44" s="5"/>
      <c r="M44" s="5">
        <f t="shared" si="60"/>
        <v>0</v>
      </c>
      <c r="N44" s="5"/>
      <c r="O44" s="5">
        <f t="shared" si="61"/>
        <v>0</v>
      </c>
      <c r="P44" s="5"/>
      <c r="Q44" s="5">
        <f t="shared" si="62"/>
        <v>0</v>
      </c>
      <c r="R44" s="5"/>
      <c r="S44" s="5">
        <f t="shared" si="63"/>
        <v>0</v>
      </c>
      <c r="T44" s="5"/>
      <c r="U44" s="5">
        <f t="shared" si="64"/>
        <v>0</v>
      </c>
      <c r="V44" s="5"/>
      <c r="W44" s="5">
        <f t="shared" si="65"/>
        <v>0</v>
      </c>
      <c r="X44" s="5"/>
      <c r="Y44" s="5">
        <f t="shared" si="66"/>
        <v>0</v>
      </c>
      <c r="Z44" s="5"/>
      <c r="AA44" s="259">
        <f t="shared" si="67"/>
        <v>0</v>
      </c>
      <c r="AB44" s="5"/>
      <c r="AC44" s="5">
        <f t="shared" si="68"/>
        <v>0</v>
      </c>
      <c r="AD44" s="5"/>
      <c r="AE44" s="5">
        <f t="shared" si="69"/>
        <v>0</v>
      </c>
      <c r="AF44" s="5"/>
      <c r="AG44" s="5">
        <f t="shared" si="70"/>
        <v>0</v>
      </c>
      <c r="AH44" s="5"/>
      <c r="AI44" s="5">
        <f t="shared" si="71"/>
        <v>0</v>
      </c>
      <c r="AJ44" s="5"/>
      <c r="AK44" s="5">
        <f t="shared" si="72"/>
        <v>0</v>
      </c>
      <c r="AL44" s="5"/>
      <c r="AM44" s="5">
        <f t="shared" si="73"/>
        <v>0</v>
      </c>
      <c r="AN44" s="5"/>
      <c r="AO44" s="5">
        <f t="shared" si="74"/>
        <v>0</v>
      </c>
      <c r="AP44" s="5"/>
      <c r="AQ44" s="5">
        <f t="shared" si="75"/>
        <v>0</v>
      </c>
      <c r="AR44" s="5"/>
      <c r="AS44" s="5">
        <f t="shared" si="76"/>
        <v>0</v>
      </c>
      <c r="AT44" s="5"/>
      <c r="AU44" s="5">
        <f t="shared" si="77"/>
        <v>0</v>
      </c>
      <c r="AV44" s="5"/>
      <c r="AW44" s="5">
        <f t="shared" si="78"/>
        <v>0</v>
      </c>
      <c r="AX44" s="5"/>
      <c r="AY44" s="5">
        <f t="shared" si="79"/>
        <v>0</v>
      </c>
      <c r="AZ44" s="5"/>
      <c r="BA44" s="5">
        <f t="shared" si="80"/>
        <v>0</v>
      </c>
      <c r="BB44" s="5"/>
      <c r="BC44" s="5">
        <f t="shared" si="81"/>
        <v>0</v>
      </c>
      <c r="BD44" s="5"/>
      <c r="BE44" s="5">
        <f t="shared" si="82"/>
        <v>0</v>
      </c>
      <c r="BF44" s="5"/>
      <c r="BG44" s="5">
        <f t="shared" si="83"/>
        <v>0</v>
      </c>
      <c r="BH44" s="5"/>
      <c r="BI44" s="5">
        <f t="shared" si="84"/>
        <v>0</v>
      </c>
      <c r="BJ44" s="5"/>
      <c r="BK44" s="5">
        <f t="shared" si="85"/>
        <v>0</v>
      </c>
      <c r="BL44" s="5"/>
      <c r="BM44" s="5">
        <f t="shared" si="86"/>
        <v>0</v>
      </c>
      <c r="BN44" s="282">
        <f t="shared" si="29"/>
        <v>0</v>
      </c>
      <c r="BO44" s="282">
        <f t="shared" si="30"/>
        <v>0</v>
      </c>
      <c r="BP44" s="57"/>
      <c r="BQ44" s="57"/>
      <c r="BR44" s="57"/>
    </row>
    <row r="45" spans="1:70" ht="15" customHeight="1">
      <c r="A45" s="226">
        <v>36</v>
      </c>
      <c r="B45" s="528" t="s">
        <v>54</v>
      </c>
      <c r="C45" s="529"/>
      <c r="D45" s="529"/>
      <c r="E45" s="530"/>
      <c r="F45" s="250" t="s">
        <v>45</v>
      </c>
      <c r="G45" s="111">
        <v>550</v>
      </c>
      <c r="H45" s="5"/>
      <c r="I45" s="5">
        <f t="shared" si="58"/>
        <v>0</v>
      </c>
      <c r="J45" s="5"/>
      <c r="K45" s="5">
        <f t="shared" si="59"/>
        <v>0</v>
      </c>
      <c r="L45" s="5"/>
      <c r="M45" s="5">
        <f t="shared" si="60"/>
        <v>0</v>
      </c>
      <c r="N45" s="5"/>
      <c r="O45" s="5">
        <f t="shared" si="61"/>
        <v>0</v>
      </c>
      <c r="P45" s="5"/>
      <c r="Q45" s="5">
        <f t="shared" si="62"/>
        <v>0</v>
      </c>
      <c r="R45" s="5"/>
      <c r="S45" s="5">
        <f t="shared" si="63"/>
        <v>0</v>
      </c>
      <c r="T45" s="5"/>
      <c r="U45" s="5">
        <f t="shared" si="64"/>
        <v>0</v>
      </c>
      <c r="V45" s="5"/>
      <c r="W45" s="5">
        <f t="shared" si="65"/>
        <v>0</v>
      </c>
      <c r="X45" s="5"/>
      <c r="Y45" s="5">
        <f t="shared" si="66"/>
        <v>0</v>
      </c>
      <c r="Z45" s="5">
        <v>82.7</v>
      </c>
      <c r="AA45" s="259">
        <f t="shared" si="67"/>
        <v>45485</v>
      </c>
      <c r="AB45" s="5"/>
      <c r="AC45" s="5">
        <f t="shared" si="68"/>
        <v>0</v>
      </c>
      <c r="AD45" s="5"/>
      <c r="AE45" s="5">
        <f t="shared" si="69"/>
        <v>0</v>
      </c>
      <c r="AF45" s="5"/>
      <c r="AG45" s="5">
        <f t="shared" si="70"/>
        <v>0</v>
      </c>
      <c r="AH45" s="5"/>
      <c r="AI45" s="5">
        <f t="shared" si="71"/>
        <v>0</v>
      </c>
      <c r="AJ45" s="5"/>
      <c r="AK45" s="5">
        <f t="shared" si="72"/>
        <v>0</v>
      </c>
      <c r="AL45" s="5"/>
      <c r="AM45" s="5">
        <f t="shared" si="73"/>
        <v>0</v>
      </c>
      <c r="AN45" s="5"/>
      <c r="AO45" s="5">
        <f t="shared" si="74"/>
        <v>0</v>
      </c>
      <c r="AP45" s="5"/>
      <c r="AQ45" s="5">
        <f t="shared" si="75"/>
        <v>0</v>
      </c>
      <c r="AR45" s="5"/>
      <c r="AS45" s="5">
        <f t="shared" si="76"/>
        <v>0</v>
      </c>
      <c r="AT45" s="5"/>
      <c r="AU45" s="5">
        <f t="shared" si="77"/>
        <v>0</v>
      </c>
      <c r="AV45" s="5"/>
      <c r="AW45" s="5">
        <f t="shared" si="78"/>
        <v>0</v>
      </c>
      <c r="AX45" s="5"/>
      <c r="AY45" s="5">
        <f t="shared" si="79"/>
        <v>0</v>
      </c>
      <c r="AZ45" s="5"/>
      <c r="BA45" s="5">
        <f t="shared" si="80"/>
        <v>0</v>
      </c>
      <c r="BB45" s="5"/>
      <c r="BC45" s="5">
        <f t="shared" si="81"/>
        <v>0</v>
      </c>
      <c r="BD45" s="5"/>
      <c r="BE45" s="5">
        <f t="shared" si="82"/>
        <v>0</v>
      </c>
      <c r="BF45" s="5"/>
      <c r="BG45" s="5">
        <f t="shared" si="83"/>
        <v>0</v>
      </c>
      <c r="BH45" s="5"/>
      <c r="BI45" s="5">
        <f t="shared" si="84"/>
        <v>0</v>
      </c>
      <c r="BJ45" s="5"/>
      <c r="BK45" s="5">
        <f t="shared" si="85"/>
        <v>0</v>
      </c>
      <c r="BL45" s="5"/>
      <c r="BM45" s="5">
        <f t="shared" si="86"/>
        <v>0</v>
      </c>
      <c r="BN45" s="282">
        <f t="shared" si="29"/>
        <v>82.7</v>
      </c>
      <c r="BO45" s="282">
        <f t="shared" si="30"/>
        <v>45485</v>
      </c>
      <c r="BP45" s="57"/>
      <c r="BQ45" s="57"/>
      <c r="BR45" s="57"/>
    </row>
    <row r="46" spans="1:70" ht="15" customHeight="1">
      <c r="A46" s="226">
        <v>37</v>
      </c>
      <c r="B46" s="535" t="s">
        <v>85</v>
      </c>
      <c r="C46" s="536"/>
      <c r="D46" s="536"/>
      <c r="E46" s="537"/>
      <c r="F46" s="250" t="s">
        <v>45</v>
      </c>
      <c r="G46" s="111">
        <v>800</v>
      </c>
      <c r="H46" s="5"/>
      <c r="I46" s="5">
        <f t="shared" si="58"/>
        <v>0</v>
      </c>
      <c r="J46" s="5"/>
      <c r="K46" s="5">
        <f t="shared" si="59"/>
        <v>0</v>
      </c>
      <c r="L46" s="5"/>
      <c r="M46" s="5">
        <f t="shared" si="60"/>
        <v>0</v>
      </c>
      <c r="N46" s="5"/>
      <c r="O46" s="5">
        <f t="shared" si="61"/>
        <v>0</v>
      </c>
      <c r="P46" s="5"/>
      <c r="Q46" s="5">
        <f t="shared" si="62"/>
        <v>0</v>
      </c>
      <c r="R46" s="5"/>
      <c r="S46" s="5">
        <f t="shared" si="63"/>
        <v>0</v>
      </c>
      <c r="T46" s="5"/>
      <c r="U46" s="5">
        <f t="shared" si="64"/>
        <v>0</v>
      </c>
      <c r="V46" s="5"/>
      <c r="W46" s="5">
        <f t="shared" si="65"/>
        <v>0</v>
      </c>
      <c r="X46" s="5"/>
      <c r="Y46" s="5">
        <f t="shared" si="66"/>
        <v>0</v>
      </c>
      <c r="Z46" s="5"/>
      <c r="AA46" s="259">
        <f t="shared" si="67"/>
        <v>0</v>
      </c>
      <c r="AB46" s="5"/>
      <c r="AC46" s="5">
        <f t="shared" si="68"/>
        <v>0</v>
      </c>
      <c r="AD46" s="5"/>
      <c r="AE46" s="5">
        <f t="shared" si="69"/>
        <v>0</v>
      </c>
      <c r="AF46" s="5"/>
      <c r="AG46" s="5">
        <f t="shared" si="70"/>
        <v>0</v>
      </c>
      <c r="AH46" s="5"/>
      <c r="AI46" s="5">
        <f t="shared" si="71"/>
        <v>0</v>
      </c>
      <c r="AJ46" s="5"/>
      <c r="AK46" s="5">
        <f t="shared" si="72"/>
        <v>0</v>
      </c>
      <c r="AL46" s="5"/>
      <c r="AM46" s="5">
        <f t="shared" si="73"/>
        <v>0</v>
      </c>
      <c r="AN46" s="5"/>
      <c r="AO46" s="5">
        <f t="shared" si="74"/>
        <v>0</v>
      </c>
      <c r="AP46" s="5"/>
      <c r="AQ46" s="5">
        <f t="shared" si="75"/>
        <v>0</v>
      </c>
      <c r="AR46" s="5"/>
      <c r="AS46" s="5">
        <f t="shared" si="76"/>
        <v>0</v>
      </c>
      <c r="AT46" s="5"/>
      <c r="AU46" s="5">
        <f t="shared" si="77"/>
        <v>0</v>
      </c>
      <c r="AV46" s="5"/>
      <c r="AW46" s="5">
        <f t="shared" si="78"/>
        <v>0</v>
      </c>
      <c r="AX46" s="5"/>
      <c r="AY46" s="5">
        <f t="shared" si="79"/>
        <v>0</v>
      </c>
      <c r="AZ46" s="5"/>
      <c r="BA46" s="5">
        <f t="shared" si="80"/>
        <v>0</v>
      </c>
      <c r="BB46" s="5"/>
      <c r="BC46" s="5">
        <f t="shared" si="81"/>
        <v>0</v>
      </c>
      <c r="BD46" s="5"/>
      <c r="BE46" s="5">
        <f t="shared" si="82"/>
        <v>0</v>
      </c>
      <c r="BF46" s="5"/>
      <c r="BG46" s="5">
        <f t="shared" si="83"/>
        <v>0</v>
      </c>
      <c r="BH46" s="5"/>
      <c r="BI46" s="5">
        <f t="shared" si="84"/>
        <v>0</v>
      </c>
      <c r="BJ46" s="5"/>
      <c r="BK46" s="5">
        <f t="shared" si="85"/>
        <v>0</v>
      </c>
      <c r="BL46" s="5"/>
      <c r="BM46" s="5">
        <f t="shared" si="86"/>
        <v>0</v>
      </c>
      <c r="BN46" s="282">
        <f t="shared" si="29"/>
        <v>0</v>
      </c>
      <c r="BO46" s="282">
        <f t="shared" si="30"/>
        <v>0</v>
      </c>
      <c r="BP46" s="57"/>
      <c r="BQ46" s="57"/>
      <c r="BR46" s="57"/>
    </row>
    <row r="47" spans="1:70" ht="15" customHeight="1">
      <c r="A47" s="226">
        <v>38</v>
      </c>
      <c r="B47" s="535" t="s">
        <v>107</v>
      </c>
      <c r="C47" s="536"/>
      <c r="D47" s="536"/>
      <c r="E47" s="537"/>
      <c r="F47" s="250" t="s">
        <v>45</v>
      </c>
      <c r="G47" s="111">
        <v>750</v>
      </c>
      <c r="H47" s="5"/>
      <c r="I47" s="5">
        <f t="shared" si="58"/>
        <v>0</v>
      </c>
      <c r="J47" s="5"/>
      <c r="K47" s="5">
        <f t="shared" si="59"/>
        <v>0</v>
      </c>
      <c r="L47" s="5"/>
      <c r="M47" s="5">
        <f t="shared" si="60"/>
        <v>0</v>
      </c>
      <c r="N47" s="5"/>
      <c r="O47" s="5">
        <f t="shared" si="61"/>
        <v>0</v>
      </c>
      <c r="P47" s="5"/>
      <c r="Q47" s="5">
        <f t="shared" si="62"/>
        <v>0</v>
      </c>
      <c r="R47" s="5"/>
      <c r="S47" s="5">
        <f t="shared" si="63"/>
        <v>0</v>
      </c>
      <c r="T47" s="5"/>
      <c r="U47" s="5">
        <f t="shared" si="64"/>
        <v>0</v>
      </c>
      <c r="V47" s="5"/>
      <c r="W47" s="5">
        <f t="shared" si="65"/>
        <v>0</v>
      </c>
      <c r="X47" s="5"/>
      <c r="Y47" s="5">
        <f t="shared" si="66"/>
        <v>0</v>
      </c>
      <c r="Z47" s="5"/>
      <c r="AA47" s="259">
        <f t="shared" si="67"/>
        <v>0</v>
      </c>
      <c r="AB47" s="5"/>
      <c r="AC47" s="5">
        <f t="shared" si="68"/>
        <v>0</v>
      </c>
      <c r="AD47" s="5"/>
      <c r="AE47" s="5">
        <f t="shared" si="69"/>
        <v>0</v>
      </c>
      <c r="AF47" s="5"/>
      <c r="AG47" s="5">
        <f t="shared" si="70"/>
        <v>0</v>
      </c>
      <c r="AH47" s="5"/>
      <c r="AI47" s="5">
        <f t="shared" si="71"/>
        <v>0</v>
      </c>
      <c r="AJ47" s="5"/>
      <c r="AK47" s="5">
        <f t="shared" si="72"/>
        <v>0</v>
      </c>
      <c r="AL47" s="5"/>
      <c r="AM47" s="5">
        <f t="shared" si="73"/>
        <v>0</v>
      </c>
      <c r="AN47" s="5"/>
      <c r="AO47" s="5">
        <f t="shared" si="74"/>
        <v>0</v>
      </c>
      <c r="AP47" s="5"/>
      <c r="AQ47" s="5">
        <f t="shared" si="75"/>
        <v>0</v>
      </c>
      <c r="AR47" s="5">
        <v>70</v>
      </c>
      <c r="AS47" s="5">
        <f t="shared" si="76"/>
        <v>52500</v>
      </c>
      <c r="AT47" s="5"/>
      <c r="AU47" s="5">
        <f t="shared" si="77"/>
        <v>0</v>
      </c>
      <c r="AV47" s="5"/>
      <c r="AW47" s="5">
        <f t="shared" si="78"/>
        <v>0</v>
      </c>
      <c r="AX47" s="5"/>
      <c r="AY47" s="5">
        <f t="shared" si="79"/>
        <v>0</v>
      </c>
      <c r="AZ47" s="5"/>
      <c r="BA47" s="5">
        <f t="shared" si="80"/>
        <v>0</v>
      </c>
      <c r="BB47" s="5"/>
      <c r="BC47" s="5">
        <f t="shared" si="81"/>
        <v>0</v>
      </c>
      <c r="BD47" s="5"/>
      <c r="BE47" s="5">
        <f t="shared" si="82"/>
        <v>0</v>
      </c>
      <c r="BF47" s="5"/>
      <c r="BG47" s="5">
        <f t="shared" si="83"/>
        <v>0</v>
      </c>
      <c r="BH47" s="5"/>
      <c r="BI47" s="5">
        <f t="shared" si="84"/>
        <v>0</v>
      </c>
      <c r="BJ47" s="5"/>
      <c r="BK47" s="5">
        <f t="shared" si="85"/>
        <v>0</v>
      </c>
      <c r="BL47" s="5"/>
      <c r="BM47" s="5">
        <f t="shared" si="86"/>
        <v>0</v>
      </c>
      <c r="BN47" s="282">
        <f t="shared" si="29"/>
        <v>70</v>
      </c>
      <c r="BO47" s="282">
        <f t="shared" si="30"/>
        <v>52500</v>
      </c>
      <c r="BP47" s="57"/>
      <c r="BQ47" s="57"/>
      <c r="BR47" s="57"/>
    </row>
    <row r="48" spans="1:70" ht="15" customHeight="1">
      <c r="A48" s="226">
        <v>39</v>
      </c>
      <c r="B48" s="535" t="s">
        <v>55</v>
      </c>
      <c r="C48" s="536"/>
      <c r="D48" s="536"/>
      <c r="E48" s="537"/>
      <c r="F48" s="250" t="s">
        <v>17</v>
      </c>
      <c r="G48" s="111">
        <v>12500</v>
      </c>
      <c r="H48" s="5"/>
      <c r="I48" s="5">
        <f t="shared" si="58"/>
        <v>0</v>
      </c>
      <c r="J48" s="5"/>
      <c r="K48" s="5">
        <f t="shared" si="59"/>
        <v>0</v>
      </c>
      <c r="L48" s="5"/>
      <c r="M48" s="5">
        <f t="shared" si="60"/>
        <v>0</v>
      </c>
      <c r="N48" s="5"/>
      <c r="O48" s="5">
        <f t="shared" si="61"/>
        <v>0</v>
      </c>
      <c r="P48" s="5"/>
      <c r="Q48" s="5">
        <f t="shared" si="62"/>
        <v>0</v>
      </c>
      <c r="R48" s="5"/>
      <c r="S48" s="5">
        <f t="shared" si="63"/>
        <v>0</v>
      </c>
      <c r="T48" s="5"/>
      <c r="U48" s="5">
        <f t="shared" si="64"/>
        <v>0</v>
      </c>
      <c r="V48" s="5"/>
      <c r="W48" s="5">
        <f t="shared" si="65"/>
        <v>0</v>
      </c>
      <c r="X48" s="5"/>
      <c r="Y48" s="5">
        <f t="shared" si="66"/>
        <v>0</v>
      </c>
      <c r="Z48" s="5"/>
      <c r="AA48" s="259">
        <f t="shared" si="67"/>
        <v>0</v>
      </c>
      <c r="AB48" s="5"/>
      <c r="AC48" s="5">
        <f t="shared" si="68"/>
        <v>0</v>
      </c>
      <c r="AD48" s="5"/>
      <c r="AE48" s="5">
        <f t="shared" si="69"/>
        <v>0</v>
      </c>
      <c r="AF48" s="5"/>
      <c r="AG48" s="5">
        <f t="shared" si="70"/>
        <v>0</v>
      </c>
      <c r="AH48" s="5"/>
      <c r="AI48" s="5">
        <f t="shared" si="71"/>
        <v>0</v>
      </c>
      <c r="AJ48" s="5"/>
      <c r="AK48" s="5">
        <f t="shared" si="72"/>
        <v>0</v>
      </c>
      <c r="AL48" s="5"/>
      <c r="AM48" s="5">
        <f t="shared" si="73"/>
        <v>0</v>
      </c>
      <c r="AN48" s="5"/>
      <c r="AO48" s="5">
        <f t="shared" si="74"/>
        <v>0</v>
      </c>
      <c r="AP48" s="5"/>
      <c r="AQ48" s="5">
        <f t="shared" si="75"/>
        <v>0</v>
      </c>
      <c r="AR48" s="5"/>
      <c r="AS48" s="5">
        <f t="shared" si="76"/>
        <v>0</v>
      </c>
      <c r="AT48" s="5"/>
      <c r="AU48" s="5">
        <f t="shared" si="77"/>
        <v>0</v>
      </c>
      <c r="AV48" s="5"/>
      <c r="AW48" s="5">
        <f t="shared" si="78"/>
        <v>0</v>
      </c>
      <c r="AX48" s="5"/>
      <c r="AY48" s="5">
        <f t="shared" si="79"/>
        <v>0</v>
      </c>
      <c r="AZ48" s="5"/>
      <c r="BA48" s="5">
        <f t="shared" si="80"/>
        <v>0</v>
      </c>
      <c r="BB48" s="5"/>
      <c r="BC48" s="5">
        <f t="shared" si="81"/>
        <v>0</v>
      </c>
      <c r="BD48" s="5"/>
      <c r="BE48" s="5">
        <f t="shared" si="82"/>
        <v>0</v>
      </c>
      <c r="BF48" s="5"/>
      <c r="BG48" s="5">
        <f t="shared" si="83"/>
        <v>0</v>
      </c>
      <c r="BH48" s="5"/>
      <c r="BI48" s="5">
        <f t="shared" si="84"/>
        <v>0</v>
      </c>
      <c r="BJ48" s="5"/>
      <c r="BK48" s="5">
        <f t="shared" si="85"/>
        <v>0</v>
      </c>
      <c r="BL48" s="5"/>
      <c r="BM48" s="5">
        <f t="shared" si="86"/>
        <v>0</v>
      </c>
      <c r="BN48" s="282">
        <f t="shared" si="29"/>
        <v>0</v>
      </c>
      <c r="BO48" s="282">
        <f t="shared" si="30"/>
        <v>0</v>
      </c>
      <c r="BP48" s="57"/>
      <c r="BQ48" s="57"/>
      <c r="BR48" s="57"/>
    </row>
    <row r="49" spans="1:70" ht="15" customHeight="1">
      <c r="A49" s="226">
        <v>40</v>
      </c>
      <c r="B49" s="535" t="s">
        <v>56</v>
      </c>
      <c r="C49" s="536"/>
      <c r="D49" s="536"/>
      <c r="E49" s="537"/>
      <c r="F49" s="250" t="s">
        <v>17</v>
      </c>
      <c r="G49" s="111">
        <v>2700</v>
      </c>
      <c r="H49" s="5"/>
      <c r="I49" s="5">
        <f t="shared" si="58"/>
        <v>0</v>
      </c>
      <c r="J49" s="5"/>
      <c r="K49" s="5">
        <f t="shared" si="59"/>
        <v>0</v>
      </c>
      <c r="L49" s="5"/>
      <c r="M49" s="5">
        <f t="shared" si="60"/>
        <v>0</v>
      </c>
      <c r="N49" s="5"/>
      <c r="O49" s="5">
        <f t="shared" si="61"/>
        <v>0</v>
      </c>
      <c r="P49" s="5"/>
      <c r="Q49" s="5">
        <f t="shared" si="62"/>
        <v>0</v>
      </c>
      <c r="R49" s="5"/>
      <c r="S49" s="5">
        <f t="shared" si="63"/>
        <v>0</v>
      </c>
      <c r="T49" s="5"/>
      <c r="U49" s="5">
        <f t="shared" si="64"/>
        <v>0</v>
      </c>
      <c r="V49" s="5"/>
      <c r="W49" s="5">
        <f t="shared" si="65"/>
        <v>0</v>
      </c>
      <c r="X49" s="5"/>
      <c r="Y49" s="5">
        <f t="shared" si="66"/>
        <v>0</v>
      </c>
      <c r="Z49" s="5"/>
      <c r="AA49" s="259">
        <f t="shared" si="67"/>
        <v>0</v>
      </c>
      <c r="AB49" s="5"/>
      <c r="AC49" s="5">
        <f t="shared" si="68"/>
        <v>0</v>
      </c>
      <c r="AD49" s="5"/>
      <c r="AE49" s="5">
        <f t="shared" si="69"/>
        <v>0</v>
      </c>
      <c r="AF49" s="5"/>
      <c r="AG49" s="5">
        <f t="shared" si="70"/>
        <v>0</v>
      </c>
      <c r="AH49" s="5"/>
      <c r="AI49" s="5">
        <f t="shared" si="71"/>
        <v>0</v>
      </c>
      <c r="AJ49" s="5"/>
      <c r="AK49" s="5">
        <f t="shared" si="72"/>
        <v>0</v>
      </c>
      <c r="AL49" s="5"/>
      <c r="AM49" s="5">
        <f t="shared" si="73"/>
        <v>0</v>
      </c>
      <c r="AN49" s="5"/>
      <c r="AO49" s="5">
        <f t="shared" si="74"/>
        <v>0</v>
      </c>
      <c r="AP49" s="5"/>
      <c r="AQ49" s="5">
        <f t="shared" si="75"/>
        <v>0</v>
      </c>
      <c r="AR49" s="5"/>
      <c r="AS49" s="5">
        <f t="shared" si="76"/>
        <v>0</v>
      </c>
      <c r="AT49" s="5"/>
      <c r="AU49" s="5">
        <f t="shared" si="77"/>
        <v>0</v>
      </c>
      <c r="AV49" s="5"/>
      <c r="AW49" s="5">
        <f t="shared" si="78"/>
        <v>0</v>
      </c>
      <c r="AX49" s="5"/>
      <c r="AY49" s="5">
        <f t="shared" si="79"/>
        <v>0</v>
      </c>
      <c r="AZ49" s="5"/>
      <c r="BA49" s="5">
        <f t="shared" si="80"/>
        <v>0</v>
      </c>
      <c r="BB49" s="5"/>
      <c r="BC49" s="5">
        <f t="shared" si="81"/>
        <v>0</v>
      </c>
      <c r="BD49" s="5"/>
      <c r="BE49" s="5">
        <f t="shared" si="82"/>
        <v>0</v>
      </c>
      <c r="BF49" s="5"/>
      <c r="BG49" s="5">
        <f t="shared" si="83"/>
        <v>0</v>
      </c>
      <c r="BH49" s="5"/>
      <c r="BI49" s="5">
        <f t="shared" si="84"/>
        <v>0</v>
      </c>
      <c r="BJ49" s="5"/>
      <c r="BK49" s="5">
        <f t="shared" si="85"/>
        <v>0</v>
      </c>
      <c r="BL49" s="5"/>
      <c r="BM49" s="5">
        <f t="shared" si="86"/>
        <v>0</v>
      </c>
      <c r="BN49" s="282">
        <f t="shared" si="29"/>
        <v>0</v>
      </c>
      <c r="BO49" s="282">
        <f t="shared" si="30"/>
        <v>0</v>
      </c>
      <c r="BP49" s="57"/>
      <c r="BQ49" s="57"/>
      <c r="BR49" s="57"/>
    </row>
    <row r="50" spans="1:70" ht="15" customHeight="1">
      <c r="A50" s="226">
        <v>41</v>
      </c>
      <c r="B50" s="535" t="s">
        <v>57</v>
      </c>
      <c r="C50" s="536"/>
      <c r="D50" s="536"/>
      <c r="E50" s="537"/>
      <c r="F50" s="250" t="s">
        <v>17</v>
      </c>
      <c r="G50" s="111">
        <v>3700</v>
      </c>
      <c r="H50" s="5"/>
      <c r="I50" s="5">
        <f t="shared" si="58"/>
        <v>0</v>
      </c>
      <c r="J50" s="5"/>
      <c r="K50" s="5">
        <f t="shared" si="59"/>
        <v>0</v>
      </c>
      <c r="L50" s="5"/>
      <c r="M50" s="5">
        <f t="shared" si="60"/>
        <v>0</v>
      </c>
      <c r="N50" s="5"/>
      <c r="O50" s="5">
        <f t="shared" si="61"/>
        <v>0</v>
      </c>
      <c r="P50" s="5"/>
      <c r="Q50" s="5">
        <f t="shared" si="62"/>
        <v>0</v>
      </c>
      <c r="R50" s="5"/>
      <c r="S50" s="5">
        <f t="shared" si="63"/>
        <v>0</v>
      </c>
      <c r="T50" s="5"/>
      <c r="U50" s="5">
        <f t="shared" si="64"/>
        <v>0</v>
      </c>
      <c r="V50" s="5"/>
      <c r="W50" s="5">
        <f t="shared" si="65"/>
        <v>0</v>
      </c>
      <c r="X50" s="5"/>
      <c r="Y50" s="5">
        <f t="shared" si="66"/>
        <v>0</v>
      </c>
      <c r="Z50" s="5"/>
      <c r="AA50" s="259">
        <f t="shared" si="67"/>
        <v>0</v>
      </c>
      <c r="AB50" s="5"/>
      <c r="AC50" s="5">
        <f t="shared" si="68"/>
        <v>0</v>
      </c>
      <c r="AD50" s="5"/>
      <c r="AE50" s="5">
        <f t="shared" si="69"/>
        <v>0</v>
      </c>
      <c r="AF50" s="5"/>
      <c r="AG50" s="5">
        <f t="shared" si="70"/>
        <v>0</v>
      </c>
      <c r="AH50" s="5"/>
      <c r="AI50" s="5">
        <f t="shared" si="71"/>
        <v>0</v>
      </c>
      <c r="AJ50" s="5"/>
      <c r="AK50" s="5">
        <f t="shared" si="72"/>
        <v>0</v>
      </c>
      <c r="AL50" s="5"/>
      <c r="AM50" s="5">
        <f t="shared" si="73"/>
        <v>0</v>
      </c>
      <c r="AN50" s="5"/>
      <c r="AO50" s="5">
        <f t="shared" si="74"/>
        <v>0</v>
      </c>
      <c r="AP50" s="5"/>
      <c r="AQ50" s="5">
        <f t="shared" si="75"/>
        <v>0</v>
      </c>
      <c r="AR50" s="5"/>
      <c r="AS50" s="5">
        <f t="shared" si="76"/>
        <v>0</v>
      </c>
      <c r="AT50" s="5"/>
      <c r="AU50" s="5">
        <f t="shared" si="77"/>
        <v>0</v>
      </c>
      <c r="AV50" s="5"/>
      <c r="AW50" s="5">
        <f t="shared" si="78"/>
        <v>0</v>
      </c>
      <c r="AX50" s="5"/>
      <c r="AY50" s="5">
        <f t="shared" si="79"/>
        <v>0</v>
      </c>
      <c r="AZ50" s="5"/>
      <c r="BA50" s="5">
        <f t="shared" si="80"/>
        <v>0</v>
      </c>
      <c r="BB50" s="5"/>
      <c r="BC50" s="5">
        <f t="shared" si="81"/>
        <v>0</v>
      </c>
      <c r="BD50" s="5"/>
      <c r="BE50" s="5">
        <f t="shared" si="82"/>
        <v>0</v>
      </c>
      <c r="BF50" s="5"/>
      <c r="BG50" s="5">
        <f t="shared" si="83"/>
        <v>0</v>
      </c>
      <c r="BH50" s="5"/>
      <c r="BI50" s="5">
        <f t="shared" si="84"/>
        <v>0</v>
      </c>
      <c r="BJ50" s="5"/>
      <c r="BK50" s="5">
        <f t="shared" si="85"/>
        <v>0</v>
      </c>
      <c r="BL50" s="5"/>
      <c r="BM50" s="5">
        <f t="shared" si="86"/>
        <v>0</v>
      </c>
      <c r="BN50" s="282">
        <f t="shared" si="29"/>
        <v>0</v>
      </c>
      <c r="BO50" s="282">
        <f t="shared" si="30"/>
        <v>0</v>
      </c>
      <c r="BP50" s="57"/>
      <c r="BQ50" s="57"/>
      <c r="BR50" s="57"/>
    </row>
    <row r="51" spans="1:70" ht="15" customHeight="1">
      <c r="A51" s="226">
        <v>42</v>
      </c>
      <c r="B51" s="535" t="s">
        <v>58</v>
      </c>
      <c r="C51" s="536"/>
      <c r="D51" s="536"/>
      <c r="E51" s="537"/>
      <c r="F51" s="250" t="s">
        <v>17</v>
      </c>
      <c r="G51" s="111">
        <v>2200</v>
      </c>
      <c r="H51" s="5"/>
      <c r="I51" s="5">
        <f t="shared" si="58"/>
        <v>0</v>
      </c>
      <c r="J51" s="5"/>
      <c r="K51" s="5">
        <f t="shared" si="59"/>
        <v>0</v>
      </c>
      <c r="L51" s="5"/>
      <c r="M51" s="5">
        <f t="shared" si="60"/>
        <v>0</v>
      </c>
      <c r="N51" s="5"/>
      <c r="O51" s="5">
        <f t="shared" si="61"/>
        <v>0</v>
      </c>
      <c r="P51" s="5"/>
      <c r="Q51" s="5">
        <f t="shared" si="62"/>
        <v>0</v>
      </c>
      <c r="R51" s="5"/>
      <c r="S51" s="5">
        <f t="shared" si="63"/>
        <v>0</v>
      </c>
      <c r="T51" s="5"/>
      <c r="U51" s="5">
        <f t="shared" si="64"/>
        <v>0</v>
      </c>
      <c r="V51" s="5"/>
      <c r="W51" s="5">
        <f t="shared" si="65"/>
        <v>0</v>
      </c>
      <c r="X51" s="5"/>
      <c r="Y51" s="5">
        <f t="shared" si="66"/>
        <v>0</v>
      </c>
      <c r="Z51" s="5"/>
      <c r="AA51" s="259">
        <f t="shared" si="67"/>
        <v>0</v>
      </c>
      <c r="AB51" s="5"/>
      <c r="AC51" s="5">
        <f t="shared" si="68"/>
        <v>0</v>
      </c>
      <c r="AD51" s="5"/>
      <c r="AE51" s="5">
        <f t="shared" si="69"/>
        <v>0</v>
      </c>
      <c r="AF51" s="5"/>
      <c r="AG51" s="5">
        <f t="shared" si="70"/>
        <v>0</v>
      </c>
      <c r="AH51" s="5"/>
      <c r="AI51" s="5">
        <f t="shared" si="71"/>
        <v>0</v>
      </c>
      <c r="AJ51" s="5"/>
      <c r="AK51" s="5">
        <f t="shared" si="72"/>
        <v>0</v>
      </c>
      <c r="AL51" s="5"/>
      <c r="AM51" s="5">
        <f t="shared" si="73"/>
        <v>0</v>
      </c>
      <c r="AN51" s="5"/>
      <c r="AO51" s="5">
        <f t="shared" si="74"/>
        <v>0</v>
      </c>
      <c r="AP51" s="5"/>
      <c r="AQ51" s="5">
        <f t="shared" si="75"/>
        <v>0</v>
      </c>
      <c r="AR51" s="5"/>
      <c r="AS51" s="5">
        <f t="shared" si="76"/>
        <v>0</v>
      </c>
      <c r="AT51" s="5"/>
      <c r="AU51" s="5">
        <f t="shared" si="77"/>
        <v>0</v>
      </c>
      <c r="AV51" s="5"/>
      <c r="AW51" s="5">
        <f t="shared" si="78"/>
        <v>0</v>
      </c>
      <c r="AX51" s="5"/>
      <c r="AY51" s="5">
        <f t="shared" si="79"/>
        <v>0</v>
      </c>
      <c r="AZ51" s="5"/>
      <c r="BA51" s="5">
        <f t="shared" si="80"/>
        <v>0</v>
      </c>
      <c r="BB51" s="5"/>
      <c r="BC51" s="5">
        <f t="shared" si="81"/>
        <v>0</v>
      </c>
      <c r="BD51" s="5"/>
      <c r="BE51" s="5">
        <f t="shared" si="82"/>
        <v>0</v>
      </c>
      <c r="BF51" s="5"/>
      <c r="BG51" s="5">
        <f t="shared" si="83"/>
        <v>0</v>
      </c>
      <c r="BH51" s="5"/>
      <c r="BI51" s="5">
        <f t="shared" si="84"/>
        <v>0</v>
      </c>
      <c r="BJ51" s="5"/>
      <c r="BK51" s="5">
        <f t="shared" si="85"/>
        <v>0</v>
      </c>
      <c r="BL51" s="5"/>
      <c r="BM51" s="5">
        <f t="shared" si="86"/>
        <v>0</v>
      </c>
      <c r="BN51" s="282">
        <f t="shared" si="29"/>
        <v>0</v>
      </c>
      <c r="BO51" s="282">
        <f t="shared" si="30"/>
        <v>0</v>
      </c>
      <c r="BP51" s="57"/>
      <c r="BQ51" s="57"/>
      <c r="BR51" s="57"/>
    </row>
    <row r="52" spans="1:70" ht="15" customHeight="1">
      <c r="A52" s="226">
        <v>43</v>
      </c>
      <c r="B52" s="528" t="s">
        <v>81</v>
      </c>
      <c r="C52" s="529"/>
      <c r="D52" s="529"/>
      <c r="E52" s="530"/>
      <c r="F52" s="250" t="s">
        <v>17</v>
      </c>
      <c r="G52" s="111">
        <v>5000</v>
      </c>
      <c r="H52" s="5"/>
      <c r="I52" s="5">
        <f t="shared" si="58"/>
        <v>0</v>
      </c>
      <c r="J52" s="5"/>
      <c r="K52" s="5">
        <f t="shared" si="59"/>
        <v>0</v>
      </c>
      <c r="L52" s="5"/>
      <c r="M52" s="5">
        <f t="shared" si="60"/>
        <v>0</v>
      </c>
      <c r="N52" s="5"/>
      <c r="O52" s="5">
        <f t="shared" si="61"/>
        <v>0</v>
      </c>
      <c r="P52" s="5"/>
      <c r="Q52" s="5">
        <f t="shared" si="62"/>
        <v>0</v>
      </c>
      <c r="R52" s="5"/>
      <c r="S52" s="5">
        <f t="shared" si="63"/>
        <v>0</v>
      </c>
      <c r="T52" s="5"/>
      <c r="U52" s="5">
        <f t="shared" si="64"/>
        <v>0</v>
      </c>
      <c r="V52" s="5"/>
      <c r="W52" s="5">
        <f t="shared" si="65"/>
        <v>0</v>
      </c>
      <c r="X52" s="5"/>
      <c r="Y52" s="5">
        <f t="shared" si="66"/>
        <v>0</v>
      </c>
      <c r="Z52" s="5"/>
      <c r="AA52" s="259">
        <f t="shared" si="67"/>
        <v>0</v>
      </c>
      <c r="AB52" s="5"/>
      <c r="AC52" s="5">
        <f t="shared" si="68"/>
        <v>0</v>
      </c>
      <c r="AD52" s="5"/>
      <c r="AE52" s="5">
        <f t="shared" si="69"/>
        <v>0</v>
      </c>
      <c r="AF52" s="5"/>
      <c r="AG52" s="5">
        <f t="shared" si="70"/>
        <v>0</v>
      </c>
      <c r="AH52" s="5"/>
      <c r="AI52" s="5">
        <f t="shared" si="71"/>
        <v>0</v>
      </c>
      <c r="AJ52" s="5"/>
      <c r="AK52" s="5">
        <f t="shared" si="72"/>
        <v>0</v>
      </c>
      <c r="AL52" s="5"/>
      <c r="AM52" s="5">
        <f t="shared" si="73"/>
        <v>0</v>
      </c>
      <c r="AN52" s="5"/>
      <c r="AO52" s="5">
        <f t="shared" si="74"/>
        <v>0</v>
      </c>
      <c r="AP52" s="5"/>
      <c r="AQ52" s="5">
        <f t="shared" si="75"/>
        <v>0</v>
      </c>
      <c r="AR52" s="5"/>
      <c r="AS52" s="5">
        <f t="shared" si="76"/>
        <v>0</v>
      </c>
      <c r="AT52" s="5"/>
      <c r="AU52" s="5">
        <f t="shared" si="77"/>
        <v>0</v>
      </c>
      <c r="AV52" s="5"/>
      <c r="AW52" s="5">
        <f t="shared" si="78"/>
        <v>0</v>
      </c>
      <c r="AX52" s="5"/>
      <c r="AY52" s="5">
        <f t="shared" si="79"/>
        <v>0</v>
      </c>
      <c r="AZ52" s="5"/>
      <c r="BA52" s="5">
        <f t="shared" si="80"/>
        <v>0</v>
      </c>
      <c r="BB52" s="5"/>
      <c r="BC52" s="5">
        <f t="shared" si="81"/>
        <v>0</v>
      </c>
      <c r="BD52" s="5"/>
      <c r="BE52" s="5">
        <f t="shared" si="82"/>
        <v>0</v>
      </c>
      <c r="BF52" s="5"/>
      <c r="BG52" s="5">
        <f t="shared" si="83"/>
        <v>0</v>
      </c>
      <c r="BH52" s="5"/>
      <c r="BI52" s="5">
        <f t="shared" si="84"/>
        <v>0</v>
      </c>
      <c r="BJ52" s="5"/>
      <c r="BK52" s="5">
        <f t="shared" si="85"/>
        <v>0</v>
      </c>
      <c r="BL52" s="5"/>
      <c r="BM52" s="5">
        <f t="shared" si="86"/>
        <v>0</v>
      </c>
      <c r="BN52" s="282">
        <f t="shared" si="29"/>
        <v>0</v>
      </c>
      <c r="BO52" s="282">
        <f t="shared" si="30"/>
        <v>0</v>
      </c>
      <c r="BP52" s="57"/>
      <c r="BQ52" s="57"/>
      <c r="BR52" s="57"/>
    </row>
    <row r="53" spans="1:70" ht="15" customHeight="1">
      <c r="A53" s="226">
        <v>44</v>
      </c>
      <c r="B53" s="535" t="s">
        <v>108</v>
      </c>
      <c r="C53" s="536"/>
      <c r="D53" s="536"/>
      <c r="E53" s="537"/>
      <c r="F53" s="250" t="s">
        <v>17</v>
      </c>
      <c r="G53" s="111">
        <v>14000</v>
      </c>
      <c r="H53" s="5"/>
      <c r="I53" s="5">
        <f t="shared" si="58"/>
        <v>0</v>
      </c>
      <c r="J53" s="5"/>
      <c r="K53" s="5">
        <f t="shared" si="59"/>
        <v>0</v>
      </c>
      <c r="L53" s="5"/>
      <c r="M53" s="5">
        <f t="shared" si="60"/>
        <v>0</v>
      </c>
      <c r="N53" s="5"/>
      <c r="O53" s="5">
        <f t="shared" si="61"/>
        <v>0</v>
      </c>
      <c r="P53" s="5"/>
      <c r="Q53" s="5">
        <f t="shared" si="62"/>
        <v>0</v>
      </c>
      <c r="R53" s="5"/>
      <c r="S53" s="5">
        <f t="shared" si="63"/>
        <v>0</v>
      </c>
      <c r="T53" s="5"/>
      <c r="U53" s="5">
        <f t="shared" si="64"/>
        <v>0</v>
      </c>
      <c r="V53" s="5"/>
      <c r="W53" s="5">
        <f t="shared" si="65"/>
        <v>0</v>
      </c>
      <c r="X53" s="5"/>
      <c r="Y53" s="5">
        <f t="shared" si="66"/>
        <v>0</v>
      </c>
      <c r="Z53" s="5"/>
      <c r="AA53" s="259">
        <f t="shared" si="67"/>
        <v>0</v>
      </c>
      <c r="AB53" s="5"/>
      <c r="AC53" s="5">
        <f t="shared" si="68"/>
        <v>0</v>
      </c>
      <c r="AD53" s="5"/>
      <c r="AE53" s="5">
        <f t="shared" si="69"/>
        <v>0</v>
      </c>
      <c r="AF53" s="5"/>
      <c r="AG53" s="5">
        <f t="shared" si="70"/>
        <v>0</v>
      </c>
      <c r="AH53" s="5"/>
      <c r="AI53" s="5">
        <f t="shared" si="71"/>
        <v>0</v>
      </c>
      <c r="AJ53" s="5"/>
      <c r="AK53" s="5">
        <f t="shared" si="72"/>
        <v>0</v>
      </c>
      <c r="AL53" s="5"/>
      <c r="AM53" s="5">
        <f t="shared" si="73"/>
        <v>0</v>
      </c>
      <c r="AN53" s="5"/>
      <c r="AO53" s="5">
        <f t="shared" si="74"/>
        <v>0</v>
      </c>
      <c r="AP53" s="5"/>
      <c r="AQ53" s="5">
        <f t="shared" si="75"/>
        <v>0</v>
      </c>
      <c r="AR53" s="5"/>
      <c r="AS53" s="5">
        <f t="shared" si="76"/>
        <v>0</v>
      </c>
      <c r="AT53" s="5"/>
      <c r="AU53" s="5">
        <f t="shared" si="77"/>
        <v>0</v>
      </c>
      <c r="AV53" s="5"/>
      <c r="AW53" s="5">
        <f t="shared" si="78"/>
        <v>0</v>
      </c>
      <c r="AX53" s="5"/>
      <c r="AY53" s="5">
        <f t="shared" si="79"/>
        <v>0</v>
      </c>
      <c r="AZ53" s="5"/>
      <c r="BA53" s="5">
        <f t="shared" si="80"/>
        <v>0</v>
      </c>
      <c r="BB53" s="5"/>
      <c r="BC53" s="5">
        <f t="shared" si="81"/>
        <v>0</v>
      </c>
      <c r="BD53" s="5"/>
      <c r="BE53" s="5">
        <f t="shared" si="82"/>
        <v>0</v>
      </c>
      <c r="BF53" s="5"/>
      <c r="BG53" s="5">
        <f t="shared" si="83"/>
        <v>0</v>
      </c>
      <c r="BH53" s="5"/>
      <c r="BI53" s="5">
        <f t="shared" si="84"/>
        <v>0</v>
      </c>
      <c r="BJ53" s="5"/>
      <c r="BK53" s="5">
        <f t="shared" si="85"/>
        <v>0</v>
      </c>
      <c r="BL53" s="5"/>
      <c r="BM53" s="5">
        <f t="shared" si="86"/>
        <v>0</v>
      </c>
      <c r="BN53" s="282">
        <f t="shared" si="29"/>
        <v>0</v>
      </c>
      <c r="BO53" s="282">
        <f t="shared" si="30"/>
        <v>0</v>
      </c>
      <c r="BP53" s="57"/>
      <c r="BQ53" s="57"/>
      <c r="BR53" s="57"/>
    </row>
    <row r="54" spans="1:70" ht="15" customHeight="1">
      <c r="A54" s="226">
        <v>45</v>
      </c>
      <c r="B54" s="535" t="s">
        <v>119</v>
      </c>
      <c r="C54" s="536"/>
      <c r="D54" s="536"/>
      <c r="E54" s="537"/>
      <c r="F54" s="250" t="s">
        <v>17</v>
      </c>
      <c r="G54" s="111">
        <v>16000</v>
      </c>
      <c r="H54" s="5"/>
      <c r="I54" s="5">
        <f t="shared" si="58"/>
        <v>0</v>
      </c>
      <c r="J54" s="5"/>
      <c r="K54" s="5">
        <f t="shared" si="59"/>
        <v>0</v>
      </c>
      <c r="L54" s="5"/>
      <c r="M54" s="5">
        <f t="shared" si="60"/>
        <v>0</v>
      </c>
      <c r="N54" s="5"/>
      <c r="O54" s="5">
        <f t="shared" si="61"/>
        <v>0</v>
      </c>
      <c r="P54" s="5"/>
      <c r="Q54" s="5">
        <f t="shared" si="62"/>
        <v>0</v>
      </c>
      <c r="R54" s="5"/>
      <c r="S54" s="5">
        <f t="shared" si="63"/>
        <v>0</v>
      </c>
      <c r="T54" s="5"/>
      <c r="U54" s="5">
        <f t="shared" si="64"/>
        <v>0</v>
      </c>
      <c r="V54" s="5"/>
      <c r="W54" s="5">
        <f t="shared" si="65"/>
        <v>0</v>
      </c>
      <c r="X54" s="5"/>
      <c r="Y54" s="5">
        <f t="shared" si="66"/>
        <v>0</v>
      </c>
      <c r="Z54" s="5"/>
      <c r="AA54" s="259">
        <f t="shared" si="67"/>
        <v>0</v>
      </c>
      <c r="AB54" s="5"/>
      <c r="AC54" s="5">
        <f t="shared" si="68"/>
        <v>0</v>
      </c>
      <c r="AD54" s="5"/>
      <c r="AE54" s="5">
        <f t="shared" si="69"/>
        <v>0</v>
      </c>
      <c r="AF54" s="5"/>
      <c r="AG54" s="5">
        <f t="shared" si="70"/>
        <v>0</v>
      </c>
      <c r="AH54" s="5"/>
      <c r="AI54" s="5">
        <f t="shared" si="71"/>
        <v>0</v>
      </c>
      <c r="AJ54" s="5"/>
      <c r="AK54" s="5">
        <f t="shared" si="72"/>
        <v>0</v>
      </c>
      <c r="AL54" s="5"/>
      <c r="AM54" s="5">
        <f t="shared" si="73"/>
        <v>0</v>
      </c>
      <c r="AN54" s="5"/>
      <c r="AO54" s="5">
        <f t="shared" si="74"/>
        <v>0</v>
      </c>
      <c r="AP54" s="5"/>
      <c r="AQ54" s="5">
        <f t="shared" si="75"/>
        <v>0</v>
      </c>
      <c r="AR54" s="5"/>
      <c r="AS54" s="5">
        <f t="shared" si="76"/>
        <v>0</v>
      </c>
      <c r="AT54" s="5"/>
      <c r="AU54" s="5">
        <f t="shared" si="77"/>
        <v>0</v>
      </c>
      <c r="AV54" s="5"/>
      <c r="AW54" s="5">
        <f t="shared" si="78"/>
        <v>0</v>
      </c>
      <c r="AX54" s="5"/>
      <c r="AY54" s="5">
        <f t="shared" si="79"/>
        <v>0</v>
      </c>
      <c r="AZ54" s="5"/>
      <c r="BA54" s="5">
        <f t="shared" si="80"/>
        <v>0</v>
      </c>
      <c r="BB54" s="5"/>
      <c r="BC54" s="5">
        <f t="shared" si="81"/>
        <v>0</v>
      </c>
      <c r="BD54" s="5"/>
      <c r="BE54" s="5">
        <f t="shared" si="82"/>
        <v>0</v>
      </c>
      <c r="BF54" s="5"/>
      <c r="BG54" s="5">
        <f t="shared" si="83"/>
        <v>0</v>
      </c>
      <c r="BH54" s="5"/>
      <c r="BI54" s="5">
        <f t="shared" si="84"/>
        <v>0</v>
      </c>
      <c r="BJ54" s="5"/>
      <c r="BK54" s="5">
        <f t="shared" si="85"/>
        <v>0</v>
      </c>
      <c r="BL54" s="5"/>
      <c r="BM54" s="5">
        <f t="shared" si="86"/>
        <v>0</v>
      </c>
      <c r="BN54" s="282">
        <f t="shared" si="29"/>
        <v>0</v>
      </c>
      <c r="BO54" s="282">
        <f t="shared" si="30"/>
        <v>0</v>
      </c>
      <c r="BP54" s="57"/>
      <c r="BQ54" s="57"/>
      <c r="BR54" s="57"/>
    </row>
    <row r="55" spans="1:70" ht="15" customHeight="1">
      <c r="A55" s="226">
        <v>46</v>
      </c>
      <c r="B55" s="528" t="s">
        <v>118</v>
      </c>
      <c r="C55" s="529"/>
      <c r="D55" s="529"/>
      <c r="E55" s="530"/>
      <c r="F55" s="250" t="s">
        <v>17</v>
      </c>
      <c r="G55" s="111">
        <v>11000</v>
      </c>
      <c r="H55" s="5"/>
      <c r="I55" s="5">
        <f t="shared" si="58"/>
        <v>0</v>
      </c>
      <c r="J55" s="5"/>
      <c r="K55" s="5">
        <f t="shared" si="59"/>
        <v>0</v>
      </c>
      <c r="L55" s="5"/>
      <c r="M55" s="5">
        <f t="shared" si="60"/>
        <v>0</v>
      </c>
      <c r="N55" s="5"/>
      <c r="O55" s="5">
        <f t="shared" si="61"/>
        <v>0</v>
      </c>
      <c r="P55" s="5"/>
      <c r="Q55" s="5">
        <f t="shared" si="62"/>
        <v>0</v>
      </c>
      <c r="R55" s="5"/>
      <c r="S55" s="5">
        <f t="shared" si="63"/>
        <v>0</v>
      </c>
      <c r="T55" s="5"/>
      <c r="U55" s="5">
        <f t="shared" si="64"/>
        <v>0</v>
      </c>
      <c r="V55" s="5"/>
      <c r="W55" s="5">
        <f t="shared" si="65"/>
        <v>0</v>
      </c>
      <c r="X55" s="5"/>
      <c r="Y55" s="5">
        <f t="shared" si="66"/>
        <v>0</v>
      </c>
      <c r="Z55" s="5"/>
      <c r="AA55" s="259">
        <f t="shared" si="67"/>
        <v>0</v>
      </c>
      <c r="AB55" s="5"/>
      <c r="AC55" s="5">
        <f t="shared" si="68"/>
        <v>0</v>
      </c>
      <c r="AD55" s="5"/>
      <c r="AE55" s="5">
        <f t="shared" si="69"/>
        <v>0</v>
      </c>
      <c r="AF55" s="5"/>
      <c r="AG55" s="5">
        <f t="shared" si="70"/>
        <v>0</v>
      </c>
      <c r="AH55" s="5"/>
      <c r="AI55" s="5">
        <f t="shared" si="71"/>
        <v>0</v>
      </c>
      <c r="AJ55" s="5"/>
      <c r="AK55" s="5">
        <f t="shared" si="72"/>
        <v>0</v>
      </c>
      <c r="AL55" s="5"/>
      <c r="AM55" s="5">
        <f t="shared" si="73"/>
        <v>0</v>
      </c>
      <c r="AN55" s="5"/>
      <c r="AO55" s="5">
        <f t="shared" si="74"/>
        <v>0</v>
      </c>
      <c r="AP55" s="5"/>
      <c r="AQ55" s="5">
        <f t="shared" si="75"/>
        <v>0</v>
      </c>
      <c r="AR55" s="5"/>
      <c r="AS55" s="5">
        <f t="shared" si="76"/>
        <v>0</v>
      </c>
      <c r="AT55" s="5"/>
      <c r="AU55" s="5">
        <f t="shared" si="77"/>
        <v>0</v>
      </c>
      <c r="AV55" s="5"/>
      <c r="AW55" s="5">
        <f t="shared" si="78"/>
        <v>0</v>
      </c>
      <c r="AX55" s="5"/>
      <c r="AY55" s="5">
        <f t="shared" si="79"/>
        <v>0</v>
      </c>
      <c r="AZ55" s="5"/>
      <c r="BA55" s="5">
        <f t="shared" si="80"/>
        <v>0</v>
      </c>
      <c r="BB55" s="5"/>
      <c r="BC55" s="5">
        <f t="shared" si="81"/>
        <v>0</v>
      </c>
      <c r="BD55" s="5"/>
      <c r="BE55" s="5">
        <f t="shared" si="82"/>
        <v>0</v>
      </c>
      <c r="BF55" s="5"/>
      <c r="BG55" s="5">
        <f t="shared" si="83"/>
        <v>0</v>
      </c>
      <c r="BH55" s="5"/>
      <c r="BI55" s="5">
        <f t="shared" si="84"/>
        <v>0</v>
      </c>
      <c r="BJ55" s="5"/>
      <c r="BK55" s="5">
        <f t="shared" si="85"/>
        <v>0</v>
      </c>
      <c r="BL55" s="5"/>
      <c r="BM55" s="5">
        <f t="shared" si="86"/>
        <v>0</v>
      </c>
      <c r="BN55" s="282">
        <f t="shared" si="29"/>
        <v>0</v>
      </c>
      <c r="BO55" s="282">
        <f t="shared" si="30"/>
        <v>0</v>
      </c>
      <c r="BP55" s="57"/>
      <c r="BQ55" s="57"/>
      <c r="BR55" s="57"/>
    </row>
    <row r="56" spans="1:70" ht="15" customHeight="1">
      <c r="A56" s="226">
        <v>47</v>
      </c>
      <c r="B56" s="535" t="s">
        <v>157</v>
      </c>
      <c r="C56" s="529"/>
      <c r="D56" s="529"/>
      <c r="E56" s="529"/>
      <c r="F56" s="250" t="s">
        <v>17</v>
      </c>
      <c r="G56" s="111">
        <v>1400</v>
      </c>
      <c r="H56" s="5"/>
      <c r="I56" s="5">
        <f t="shared" si="58"/>
        <v>0</v>
      </c>
      <c r="J56" s="5"/>
      <c r="K56" s="5">
        <f t="shared" si="59"/>
        <v>0</v>
      </c>
      <c r="L56" s="5"/>
      <c r="M56" s="5">
        <f t="shared" si="60"/>
        <v>0</v>
      </c>
      <c r="N56" s="5"/>
      <c r="O56" s="5">
        <f t="shared" si="61"/>
        <v>0</v>
      </c>
      <c r="P56" s="5"/>
      <c r="Q56" s="5">
        <f t="shared" si="62"/>
        <v>0</v>
      </c>
      <c r="R56" s="5"/>
      <c r="S56" s="5">
        <f t="shared" si="63"/>
        <v>0</v>
      </c>
      <c r="T56" s="5"/>
      <c r="U56" s="5">
        <f t="shared" si="64"/>
        <v>0</v>
      </c>
      <c r="V56" s="5"/>
      <c r="W56" s="5">
        <f t="shared" si="65"/>
        <v>0</v>
      </c>
      <c r="X56" s="5"/>
      <c r="Y56" s="5">
        <f t="shared" si="66"/>
        <v>0</v>
      </c>
      <c r="Z56" s="5"/>
      <c r="AA56" s="259">
        <f t="shared" si="67"/>
        <v>0</v>
      </c>
      <c r="AB56" s="5"/>
      <c r="AC56" s="5">
        <f t="shared" si="68"/>
        <v>0</v>
      </c>
      <c r="AD56" s="5"/>
      <c r="AE56" s="5">
        <f t="shared" si="69"/>
        <v>0</v>
      </c>
      <c r="AF56" s="5"/>
      <c r="AG56" s="5">
        <f t="shared" si="70"/>
        <v>0</v>
      </c>
      <c r="AH56" s="5"/>
      <c r="AI56" s="5">
        <f t="shared" si="71"/>
        <v>0</v>
      </c>
      <c r="AJ56" s="5"/>
      <c r="AK56" s="5">
        <f t="shared" si="72"/>
        <v>0</v>
      </c>
      <c r="AL56" s="5"/>
      <c r="AM56" s="5">
        <f t="shared" si="73"/>
        <v>0</v>
      </c>
      <c r="AN56" s="5"/>
      <c r="AO56" s="5">
        <f t="shared" si="74"/>
        <v>0</v>
      </c>
      <c r="AP56" s="5"/>
      <c r="AQ56" s="5">
        <f t="shared" si="75"/>
        <v>0</v>
      </c>
      <c r="AR56" s="5"/>
      <c r="AS56" s="5">
        <f t="shared" si="76"/>
        <v>0</v>
      </c>
      <c r="AT56" s="5"/>
      <c r="AU56" s="5">
        <f t="shared" si="77"/>
        <v>0</v>
      </c>
      <c r="AV56" s="5"/>
      <c r="AW56" s="5">
        <f t="shared" si="78"/>
        <v>0</v>
      </c>
      <c r="AX56" s="5"/>
      <c r="AY56" s="5">
        <f t="shared" si="79"/>
        <v>0</v>
      </c>
      <c r="AZ56" s="5"/>
      <c r="BA56" s="5">
        <f t="shared" si="80"/>
        <v>0</v>
      </c>
      <c r="BB56" s="5"/>
      <c r="BC56" s="5">
        <f t="shared" si="81"/>
        <v>0</v>
      </c>
      <c r="BD56" s="5"/>
      <c r="BE56" s="5">
        <f t="shared" si="82"/>
        <v>0</v>
      </c>
      <c r="BF56" s="5"/>
      <c r="BG56" s="5">
        <f t="shared" si="83"/>
        <v>0</v>
      </c>
      <c r="BH56" s="5"/>
      <c r="BI56" s="5">
        <f t="shared" si="84"/>
        <v>0</v>
      </c>
      <c r="BJ56" s="5"/>
      <c r="BK56" s="5">
        <f t="shared" si="85"/>
        <v>0</v>
      </c>
      <c r="BL56" s="5"/>
      <c r="BM56" s="5">
        <f t="shared" si="86"/>
        <v>0</v>
      </c>
      <c r="BN56" s="282">
        <f t="shared" si="29"/>
        <v>0</v>
      </c>
      <c r="BO56" s="282">
        <f t="shared" si="30"/>
        <v>0</v>
      </c>
      <c r="BP56" s="57"/>
      <c r="BQ56" s="57"/>
      <c r="BR56" s="57"/>
    </row>
    <row r="57" spans="1:70" ht="15" customHeight="1">
      <c r="A57" s="226">
        <v>48</v>
      </c>
      <c r="B57" s="535" t="s">
        <v>158</v>
      </c>
      <c r="C57" s="529"/>
      <c r="D57" s="529"/>
      <c r="E57" s="530"/>
      <c r="F57" s="250" t="s">
        <v>17</v>
      </c>
      <c r="G57" s="111">
        <v>1700</v>
      </c>
      <c r="H57" s="5"/>
      <c r="I57" s="5">
        <f t="shared" si="58"/>
        <v>0</v>
      </c>
      <c r="J57" s="5"/>
      <c r="K57" s="5">
        <f t="shared" si="59"/>
        <v>0</v>
      </c>
      <c r="L57" s="5"/>
      <c r="M57" s="5">
        <f t="shared" si="60"/>
        <v>0</v>
      </c>
      <c r="N57" s="5"/>
      <c r="O57" s="5">
        <f t="shared" si="61"/>
        <v>0</v>
      </c>
      <c r="P57" s="5"/>
      <c r="Q57" s="5">
        <f t="shared" si="62"/>
        <v>0</v>
      </c>
      <c r="R57" s="5"/>
      <c r="S57" s="5">
        <f t="shared" si="63"/>
        <v>0</v>
      </c>
      <c r="T57" s="5"/>
      <c r="U57" s="5">
        <f t="shared" si="64"/>
        <v>0</v>
      </c>
      <c r="V57" s="5"/>
      <c r="W57" s="5">
        <f t="shared" si="65"/>
        <v>0</v>
      </c>
      <c r="X57" s="5"/>
      <c r="Y57" s="5">
        <f t="shared" si="66"/>
        <v>0</v>
      </c>
      <c r="Z57" s="5"/>
      <c r="AA57" s="259">
        <f t="shared" si="67"/>
        <v>0</v>
      </c>
      <c r="AB57" s="5"/>
      <c r="AC57" s="5">
        <f t="shared" si="68"/>
        <v>0</v>
      </c>
      <c r="AD57" s="5"/>
      <c r="AE57" s="5">
        <f t="shared" si="69"/>
        <v>0</v>
      </c>
      <c r="AF57" s="5"/>
      <c r="AG57" s="5">
        <f t="shared" si="70"/>
        <v>0</v>
      </c>
      <c r="AH57" s="5"/>
      <c r="AI57" s="5">
        <f t="shared" si="71"/>
        <v>0</v>
      </c>
      <c r="AJ57" s="5"/>
      <c r="AK57" s="5">
        <f t="shared" si="72"/>
        <v>0</v>
      </c>
      <c r="AL57" s="5"/>
      <c r="AM57" s="5">
        <f t="shared" si="73"/>
        <v>0</v>
      </c>
      <c r="AN57" s="5"/>
      <c r="AO57" s="5">
        <f t="shared" si="74"/>
        <v>0</v>
      </c>
      <c r="AP57" s="5"/>
      <c r="AQ57" s="5">
        <f t="shared" si="75"/>
        <v>0</v>
      </c>
      <c r="AR57" s="5"/>
      <c r="AS57" s="5">
        <f t="shared" si="76"/>
        <v>0</v>
      </c>
      <c r="AT57" s="5"/>
      <c r="AU57" s="5">
        <f t="shared" si="77"/>
        <v>0</v>
      </c>
      <c r="AV57" s="5"/>
      <c r="AW57" s="5">
        <f t="shared" si="78"/>
        <v>0</v>
      </c>
      <c r="AX57" s="5"/>
      <c r="AY57" s="5">
        <f t="shared" si="79"/>
        <v>0</v>
      </c>
      <c r="AZ57" s="5"/>
      <c r="BA57" s="5">
        <f t="shared" si="80"/>
        <v>0</v>
      </c>
      <c r="BB57" s="5"/>
      <c r="BC57" s="5">
        <f t="shared" si="81"/>
        <v>0</v>
      </c>
      <c r="BD57" s="5"/>
      <c r="BE57" s="5">
        <f t="shared" si="82"/>
        <v>0</v>
      </c>
      <c r="BF57" s="5"/>
      <c r="BG57" s="5">
        <f t="shared" si="83"/>
        <v>0</v>
      </c>
      <c r="BH57" s="5"/>
      <c r="BI57" s="5">
        <f t="shared" si="84"/>
        <v>0</v>
      </c>
      <c r="BJ57" s="5"/>
      <c r="BK57" s="5">
        <f t="shared" si="85"/>
        <v>0</v>
      </c>
      <c r="BL57" s="5"/>
      <c r="BM57" s="5">
        <f t="shared" si="86"/>
        <v>0</v>
      </c>
      <c r="BN57" s="282">
        <f t="shared" si="29"/>
        <v>0</v>
      </c>
      <c r="BO57" s="282">
        <f t="shared" si="30"/>
        <v>0</v>
      </c>
      <c r="BP57" s="57"/>
      <c r="BQ57" s="57"/>
      <c r="BR57" s="57"/>
    </row>
    <row r="58" spans="1:70" ht="15" customHeight="1">
      <c r="A58" s="226">
        <v>49</v>
      </c>
      <c r="B58" s="535" t="s">
        <v>203</v>
      </c>
      <c r="C58" s="536"/>
      <c r="D58" s="536"/>
      <c r="E58" s="537"/>
      <c r="F58" s="250" t="s">
        <v>204</v>
      </c>
      <c r="G58" s="111">
        <v>540</v>
      </c>
      <c r="H58" s="5"/>
      <c r="I58" s="5">
        <f t="shared" si="58"/>
        <v>0</v>
      </c>
      <c r="J58" s="5"/>
      <c r="K58" s="5">
        <f t="shared" si="59"/>
        <v>0</v>
      </c>
      <c r="L58" s="5"/>
      <c r="M58" s="5">
        <f t="shared" si="60"/>
        <v>0</v>
      </c>
      <c r="N58" s="5"/>
      <c r="O58" s="5">
        <f t="shared" si="61"/>
        <v>0</v>
      </c>
      <c r="P58" s="5"/>
      <c r="Q58" s="5">
        <f t="shared" si="62"/>
        <v>0</v>
      </c>
      <c r="R58" s="5"/>
      <c r="S58" s="5">
        <f t="shared" si="63"/>
        <v>0</v>
      </c>
      <c r="T58" s="5"/>
      <c r="U58" s="5">
        <f t="shared" si="64"/>
        <v>0</v>
      </c>
      <c r="V58" s="5"/>
      <c r="W58" s="5">
        <f t="shared" si="65"/>
        <v>0</v>
      </c>
      <c r="X58" s="5"/>
      <c r="Y58" s="5">
        <f t="shared" si="66"/>
        <v>0</v>
      </c>
      <c r="Z58" s="5"/>
      <c r="AA58" s="259">
        <f t="shared" si="67"/>
        <v>0</v>
      </c>
      <c r="AB58" s="5"/>
      <c r="AC58" s="5">
        <f t="shared" si="68"/>
        <v>0</v>
      </c>
      <c r="AD58" s="5"/>
      <c r="AE58" s="5">
        <f t="shared" si="69"/>
        <v>0</v>
      </c>
      <c r="AF58" s="5"/>
      <c r="AG58" s="5">
        <f t="shared" si="70"/>
        <v>0</v>
      </c>
      <c r="AH58" s="5"/>
      <c r="AI58" s="5">
        <f t="shared" si="71"/>
        <v>0</v>
      </c>
      <c r="AJ58" s="5"/>
      <c r="AK58" s="5">
        <f t="shared" si="72"/>
        <v>0</v>
      </c>
      <c r="AL58" s="5"/>
      <c r="AM58" s="5">
        <f>AL58*G58</f>
        <v>0</v>
      </c>
      <c r="AN58" s="5"/>
      <c r="AO58" s="5">
        <f>AN58*G58</f>
        <v>0</v>
      </c>
      <c r="AP58" s="5"/>
      <c r="AQ58" s="5">
        <f>AP58*G58</f>
        <v>0</v>
      </c>
      <c r="AR58" s="5"/>
      <c r="AS58" s="5">
        <f t="shared" si="76"/>
        <v>0</v>
      </c>
      <c r="AT58" s="5"/>
      <c r="AU58" s="5">
        <f>AT58*G58</f>
        <v>0</v>
      </c>
      <c r="AV58" s="5"/>
      <c r="AW58" s="5">
        <f>AV58*G58</f>
        <v>0</v>
      </c>
      <c r="AX58" s="5"/>
      <c r="AY58" s="5">
        <f>AX58*G58</f>
        <v>0</v>
      </c>
      <c r="AZ58" s="5"/>
      <c r="BA58" s="5">
        <f>AZ58*G58</f>
        <v>0</v>
      </c>
      <c r="BB58" s="5"/>
      <c r="BC58" s="5">
        <f>BB58*G58</f>
        <v>0</v>
      </c>
      <c r="BD58" s="5"/>
      <c r="BE58" s="5">
        <f>BD58*G58</f>
        <v>0</v>
      </c>
      <c r="BF58" s="5"/>
      <c r="BG58" s="5">
        <f>BF58*G58</f>
        <v>0</v>
      </c>
      <c r="BH58" s="5"/>
      <c r="BI58" s="5">
        <f>BH58*G58</f>
        <v>0</v>
      </c>
      <c r="BJ58" s="5"/>
      <c r="BK58" s="5">
        <f>BJ58*G58</f>
        <v>0</v>
      </c>
      <c r="BL58" s="5"/>
      <c r="BM58" s="5">
        <f>BL58*G58</f>
        <v>0</v>
      </c>
      <c r="BN58" s="282">
        <f t="shared" si="29"/>
        <v>0</v>
      </c>
      <c r="BO58" s="282">
        <f t="shared" si="30"/>
        <v>0</v>
      </c>
      <c r="BP58" s="57"/>
      <c r="BQ58" s="57"/>
      <c r="BR58" s="57"/>
    </row>
    <row r="59" spans="1:70" ht="15" customHeight="1">
      <c r="A59" s="226">
        <v>50</v>
      </c>
      <c r="B59" s="528" t="s">
        <v>195</v>
      </c>
      <c r="C59" s="529"/>
      <c r="D59" s="529"/>
      <c r="E59" s="530"/>
      <c r="F59" s="250" t="s">
        <v>34</v>
      </c>
      <c r="G59" s="111">
        <v>190</v>
      </c>
      <c r="H59" s="5"/>
      <c r="I59" s="5">
        <f t="shared" si="58"/>
        <v>0</v>
      </c>
      <c r="J59" s="5"/>
      <c r="K59" s="5">
        <f t="shared" si="59"/>
        <v>0</v>
      </c>
      <c r="L59" s="5"/>
      <c r="M59" s="5">
        <f t="shared" si="60"/>
        <v>0</v>
      </c>
      <c r="N59" s="5"/>
      <c r="O59" s="5">
        <f t="shared" si="61"/>
        <v>0</v>
      </c>
      <c r="P59" s="5"/>
      <c r="Q59" s="5">
        <f t="shared" si="62"/>
        <v>0</v>
      </c>
      <c r="R59" s="5"/>
      <c r="S59" s="5">
        <f t="shared" si="63"/>
        <v>0</v>
      </c>
      <c r="T59" s="5"/>
      <c r="U59" s="5">
        <f t="shared" si="64"/>
        <v>0</v>
      </c>
      <c r="V59" s="5"/>
      <c r="W59" s="5">
        <f t="shared" si="65"/>
        <v>0</v>
      </c>
      <c r="X59" s="5"/>
      <c r="Y59" s="5">
        <f t="shared" si="66"/>
        <v>0</v>
      </c>
      <c r="Z59" s="5"/>
      <c r="AA59" s="259">
        <f t="shared" si="67"/>
        <v>0</v>
      </c>
      <c r="AB59" s="5"/>
      <c r="AC59" s="5">
        <f t="shared" si="68"/>
        <v>0</v>
      </c>
      <c r="AD59" s="5"/>
      <c r="AE59" s="5">
        <f t="shared" si="69"/>
        <v>0</v>
      </c>
      <c r="AF59" s="5"/>
      <c r="AG59" s="5">
        <f t="shared" si="70"/>
        <v>0</v>
      </c>
      <c r="AH59" s="5"/>
      <c r="AI59" s="5">
        <f t="shared" si="71"/>
        <v>0</v>
      </c>
      <c r="AJ59" s="5">
        <v>40</v>
      </c>
      <c r="AK59" s="5">
        <f t="shared" si="72"/>
        <v>7600</v>
      </c>
      <c r="AL59" s="5"/>
      <c r="AM59" s="5">
        <f t="shared" si="73"/>
        <v>0</v>
      </c>
      <c r="AN59" s="5"/>
      <c r="AO59" s="5">
        <f t="shared" si="74"/>
        <v>0</v>
      </c>
      <c r="AP59" s="5"/>
      <c r="AQ59" s="5">
        <f t="shared" si="75"/>
        <v>0</v>
      </c>
      <c r="AR59" s="5"/>
      <c r="AS59" s="5">
        <f t="shared" si="76"/>
        <v>0</v>
      </c>
      <c r="AT59" s="5"/>
      <c r="AU59" s="5">
        <f t="shared" si="77"/>
        <v>0</v>
      </c>
      <c r="AV59" s="5"/>
      <c r="AW59" s="5">
        <f t="shared" si="78"/>
        <v>0</v>
      </c>
      <c r="AX59" s="5"/>
      <c r="AY59" s="5">
        <f t="shared" si="79"/>
        <v>0</v>
      </c>
      <c r="AZ59" s="5"/>
      <c r="BA59" s="5">
        <f t="shared" si="80"/>
        <v>0</v>
      </c>
      <c r="BB59" s="5"/>
      <c r="BC59" s="5">
        <f t="shared" si="81"/>
        <v>0</v>
      </c>
      <c r="BD59" s="5"/>
      <c r="BE59" s="5">
        <f t="shared" si="82"/>
        <v>0</v>
      </c>
      <c r="BF59" s="5"/>
      <c r="BG59" s="5">
        <f t="shared" si="83"/>
        <v>0</v>
      </c>
      <c r="BH59" s="5"/>
      <c r="BI59" s="5">
        <f t="shared" si="84"/>
        <v>0</v>
      </c>
      <c r="BJ59" s="5"/>
      <c r="BK59" s="5">
        <f t="shared" si="85"/>
        <v>0</v>
      </c>
      <c r="BL59" s="5"/>
      <c r="BM59" s="5">
        <f t="shared" si="86"/>
        <v>0</v>
      </c>
      <c r="BN59" s="282">
        <f t="shared" si="29"/>
        <v>40</v>
      </c>
      <c r="BO59" s="282">
        <f t="shared" si="30"/>
        <v>7600</v>
      </c>
      <c r="BP59" s="57"/>
      <c r="BQ59" s="57"/>
      <c r="BR59" s="57"/>
    </row>
    <row r="60" spans="1:70" ht="15" customHeight="1">
      <c r="A60" s="226">
        <v>51</v>
      </c>
      <c r="B60" s="535" t="s">
        <v>206</v>
      </c>
      <c r="C60" s="529"/>
      <c r="D60" s="529"/>
      <c r="E60" s="530"/>
      <c r="F60" s="250" t="s">
        <v>17</v>
      </c>
      <c r="G60" s="111">
        <v>2000</v>
      </c>
      <c r="H60" s="5"/>
      <c r="I60" s="5">
        <f t="shared" si="58"/>
        <v>0</v>
      </c>
      <c r="J60" s="5"/>
      <c r="K60" s="5">
        <f t="shared" si="59"/>
        <v>0</v>
      </c>
      <c r="L60" s="5"/>
      <c r="M60" s="5">
        <f t="shared" si="60"/>
        <v>0</v>
      </c>
      <c r="N60" s="5"/>
      <c r="O60" s="5">
        <f t="shared" si="61"/>
        <v>0</v>
      </c>
      <c r="P60" s="5"/>
      <c r="Q60" s="5">
        <f t="shared" si="62"/>
        <v>0</v>
      </c>
      <c r="R60" s="5"/>
      <c r="S60" s="5">
        <f t="shared" si="63"/>
        <v>0</v>
      </c>
      <c r="T60" s="5"/>
      <c r="U60" s="5">
        <f t="shared" si="64"/>
        <v>0</v>
      </c>
      <c r="V60" s="5"/>
      <c r="W60" s="5">
        <f t="shared" si="65"/>
        <v>0</v>
      </c>
      <c r="X60" s="5"/>
      <c r="Y60" s="5">
        <f t="shared" si="66"/>
        <v>0</v>
      </c>
      <c r="Z60" s="5"/>
      <c r="AA60" s="259">
        <f t="shared" si="67"/>
        <v>0</v>
      </c>
      <c r="AB60" s="5"/>
      <c r="AC60" s="5">
        <f t="shared" si="68"/>
        <v>0</v>
      </c>
      <c r="AD60" s="5"/>
      <c r="AE60" s="5">
        <f t="shared" si="69"/>
        <v>0</v>
      </c>
      <c r="AF60" s="5"/>
      <c r="AG60" s="5">
        <f t="shared" si="70"/>
        <v>0</v>
      </c>
      <c r="AH60" s="5"/>
      <c r="AI60" s="5">
        <f t="shared" si="71"/>
        <v>0</v>
      </c>
      <c r="AJ60" s="5"/>
      <c r="AK60" s="5">
        <f t="shared" si="72"/>
        <v>0</v>
      </c>
      <c r="AL60" s="5"/>
      <c r="AM60" s="5">
        <f>AL60*G60</f>
        <v>0</v>
      </c>
      <c r="AN60" s="5"/>
      <c r="AO60" s="5">
        <f>AN60*G60</f>
        <v>0</v>
      </c>
      <c r="AP60" s="5"/>
      <c r="AQ60" s="5">
        <f>AP60*G60</f>
        <v>0</v>
      </c>
      <c r="AR60" s="5"/>
      <c r="AS60" s="5">
        <f>AR60*G60</f>
        <v>0</v>
      </c>
      <c r="AT60" s="5"/>
      <c r="AU60" s="5">
        <f>AT60*G60</f>
        <v>0</v>
      </c>
      <c r="AV60" s="5"/>
      <c r="AW60" s="5">
        <f>AV60*G60</f>
        <v>0</v>
      </c>
      <c r="AX60" s="5"/>
      <c r="AY60" s="5">
        <f>AX60*G60</f>
        <v>0</v>
      </c>
      <c r="AZ60" s="5"/>
      <c r="BA60" s="5">
        <f>AZ60*G60</f>
        <v>0</v>
      </c>
      <c r="BB60" s="5"/>
      <c r="BC60" s="5">
        <f>BB60*G60</f>
        <v>0</v>
      </c>
      <c r="BD60" s="5"/>
      <c r="BE60" s="5">
        <f>BD60*G60</f>
        <v>0</v>
      </c>
      <c r="BF60" s="5"/>
      <c r="BG60" s="5">
        <f>BF60*G60</f>
        <v>0</v>
      </c>
      <c r="BH60" s="5"/>
      <c r="BI60" s="5">
        <f>BH60*G60</f>
        <v>0</v>
      </c>
      <c r="BJ60" s="5"/>
      <c r="BK60" s="5">
        <f>BJ60*G60</f>
        <v>0</v>
      </c>
      <c r="BL60" s="5"/>
      <c r="BM60" s="5">
        <f>BL60*G60</f>
        <v>0</v>
      </c>
      <c r="BN60" s="282">
        <f t="shared" si="29"/>
        <v>0</v>
      </c>
      <c r="BO60" s="282">
        <f t="shared" si="30"/>
        <v>0</v>
      </c>
      <c r="BP60" s="57"/>
      <c r="BQ60" s="57"/>
      <c r="BR60" s="57"/>
    </row>
    <row r="61" spans="1:70" ht="15" customHeight="1">
      <c r="A61" s="226">
        <v>52</v>
      </c>
      <c r="B61" s="528" t="s">
        <v>33</v>
      </c>
      <c r="C61" s="529"/>
      <c r="D61" s="529"/>
      <c r="E61" s="530"/>
      <c r="F61" s="249" t="s">
        <v>34</v>
      </c>
      <c r="G61" s="307"/>
      <c r="H61" s="5"/>
      <c r="I61" s="5">
        <f t="shared" si="58"/>
        <v>0</v>
      </c>
      <c r="J61" s="5"/>
      <c r="K61" s="5">
        <f t="shared" si="59"/>
        <v>0</v>
      </c>
      <c r="L61" s="5"/>
      <c r="M61" s="5">
        <f t="shared" si="60"/>
        <v>0</v>
      </c>
      <c r="N61" s="5"/>
      <c r="O61" s="5">
        <f t="shared" si="61"/>
        <v>0</v>
      </c>
      <c r="P61" s="5"/>
      <c r="Q61" s="5">
        <f t="shared" si="62"/>
        <v>0</v>
      </c>
      <c r="R61" s="5"/>
      <c r="S61" s="5">
        <f t="shared" si="63"/>
        <v>0</v>
      </c>
      <c r="T61" s="5"/>
      <c r="U61" s="5">
        <f t="shared" si="64"/>
        <v>0</v>
      </c>
      <c r="V61" s="5"/>
      <c r="W61" s="5">
        <f t="shared" si="65"/>
        <v>0</v>
      </c>
      <c r="X61" s="5"/>
      <c r="Y61" s="5">
        <f t="shared" si="66"/>
        <v>0</v>
      </c>
      <c r="Z61" s="5"/>
      <c r="AA61" s="259">
        <f t="shared" si="67"/>
        <v>0</v>
      </c>
      <c r="AB61" s="5"/>
      <c r="AC61" s="5">
        <f t="shared" si="68"/>
        <v>0</v>
      </c>
      <c r="AD61" s="5"/>
      <c r="AE61" s="5">
        <f t="shared" si="69"/>
        <v>0</v>
      </c>
      <c r="AF61" s="5"/>
      <c r="AG61" s="5">
        <f t="shared" si="70"/>
        <v>0</v>
      </c>
      <c r="AH61" s="5"/>
      <c r="AI61" s="5">
        <f t="shared" si="71"/>
        <v>0</v>
      </c>
      <c r="AJ61" s="5"/>
      <c r="AK61" s="5">
        <f t="shared" si="72"/>
        <v>0</v>
      </c>
      <c r="AL61" s="5"/>
      <c r="AM61" s="5">
        <f t="shared" si="73"/>
        <v>0</v>
      </c>
      <c r="AN61" s="5"/>
      <c r="AO61" s="5">
        <f t="shared" si="74"/>
        <v>0</v>
      </c>
      <c r="AP61" s="5"/>
      <c r="AQ61" s="5">
        <f t="shared" si="75"/>
        <v>0</v>
      </c>
      <c r="AR61" s="5"/>
      <c r="AS61" s="5">
        <f t="shared" si="76"/>
        <v>0</v>
      </c>
      <c r="AT61" s="5"/>
      <c r="AU61" s="5">
        <f t="shared" si="77"/>
        <v>0</v>
      </c>
      <c r="AV61" s="5"/>
      <c r="AW61" s="5">
        <v>24176</v>
      </c>
      <c r="AX61" s="5"/>
      <c r="AY61" s="5">
        <f t="shared" si="79"/>
        <v>0</v>
      </c>
      <c r="AZ61" s="5"/>
      <c r="BA61" s="5">
        <f t="shared" si="80"/>
        <v>0</v>
      </c>
      <c r="BB61" s="5"/>
      <c r="BC61" s="5">
        <f t="shared" si="81"/>
        <v>0</v>
      </c>
      <c r="BD61" s="5"/>
      <c r="BE61" s="5">
        <f t="shared" si="82"/>
        <v>0</v>
      </c>
      <c r="BF61" s="5"/>
      <c r="BG61" s="5">
        <f t="shared" si="83"/>
        <v>0</v>
      </c>
      <c r="BH61" s="5"/>
      <c r="BI61" s="5">
        <f t="shared" si="84"/>
        <v>0</v>
      </c>
      <c r="BJ61" s="5"/>
      <c r="BK61" s="5">
        <f t="shared" si="85"/>
        <v>0</v>
      </c>
      <c r="BL61" s="5"/>
      <c r="BM61" s="5">
        <f t="shared" si="86"/>
        <v>0</v>
      </c>
      <c r="BN61" s="282"/>
      <c r="BO61" s="282">
        <f t="shared" si="30"/>
        <v>24176</v>
      </c>
      <c r="BP61" s="57"/>
      <c r="BQ61" s="57"/>
      <c r="BR61" s="57"/>
    </row>
    <row r="62" spans="1:67" s="57" customFormat="1" ht="16.5" customHeight="1" thickBot="1">
      <c r="A62" s="227"/>
      <c r="B62" s="532" t="s">
        <v>59</v>
      </c>
      <c r="C62" s="533"/>
      <c r="D62" s="533"/>
      <c r="E62" s="534"/>
      <c r="F62" s="209"/>
      <c r="G62" s="340"/>
      <c r="H62" s="176"/>
      <c r="I62" s="362">
        <f aca="true" t="shared" si="87" ref="I62:AG62">SUM(I7:I61)</f>
        <v>0</v>
      </c>
      <c r="J62" s="177"/>
      <c r="K62" s="362">
        <f t="shared" si="87"/>
        <v>219000</v>
      </c>
      <c r="L62" s="177"/>
      <c r="M62" s="362">
        <f t="shared" si="87"/>
        <v>184000</v>
      </c>
      <c r="N62" s="177"/>
      <c r="O62" s="362">
        <f t="shared" si="87"/>
        <v>168000</v>
      </c>
      <c r="P62" s="177"/>
      <c r="Q62" s="362">
        <f t="shared" si="87"/>
        <v>66000</v>
      </c>
      <c r="R62" s="177"/>
      <c r="S62" s="362">
        <f t="shared" si="87"/>
        <v>0</v>
      </c>
      <c r="T62" s="177"/>
      <c r="U62" s="362">
        <f t="shared" si="87"/>
        <v>95500</v>
      </c>
      <c r="V62" s="177"/>
      <c r="W62" s="362">
        <f t="shared" si="87"/>
        <v>30680</v>
      </c>
      <c r="X62" s="177"/>
      <c r="Y62" s="362">
        <f t="shared" si="87"/>
        <v>68000</v>
      </c>
      <c r="Z62" s="177"/>
      <c r="AA62" s="362">
        <f t="shared" si="87"/>
        <v>91485</v>
      </c>
      <c r="AB62" s="177"/>
      <c r="AC62" s="362">
        <f t="shared" si="87"/>
        <v>69386</v>
      </c>
      <c r="AD62" s="177"/>
      <c r="AE62" s="362">
        <f t="shared" si="87"/>
        <v>104000</v>
      </c>
      <c r="AF62" s="177"/>
      <c r="AG62" s="362">
        <f t="shared" si="87"/>
        <v>0</v>
      </c>
      <c r="AH62" s="177"/>
      <c r="AI62" s="362">
        <f>SUM(AI7:AI61)</f>
        <v>0</v>
      </c>
      <c r="AJ62" s="177"/>
      <c r="AK62" s="362">
        <f>SUM(AK7:AK61)</f>
        <v>105600</v>
      </c>
      <c r="AL62" s="177"/>
      <c r="AM62" s="362">
        <f>SUM(AM7:AM61)</f>
        <v>173814</v>
      </c>
      <c r="AN62" s="177"/>
      <c r="AO62" s="362">
        <f>SUM(AO7:AO61)</f>
        <v>83760</v>
      </c>
      <c r="AP62" s="177"/>
      <c r="AQ62" s="362">
        <f>SUM(AQ7:AQ61)</f>
        <v>14356.000000000002</v>
      </c>
      <c r="AR62" s="177"/>
      <c r="AS62" s="362">
        <f>SUM(AS7:AS61)</f>
        <v>52500</v>
      </c>
      <c r="AT62" s="176"/>
      <c r="AU62" s="361">
        <f>SUM(AU7:AU61)</f>
        <v>0</v>
      </c>
      <c r="AV62" s="176"/>
      <c r="AW62" s="362">
        <f>SUM(AW7:AW61)</f>
        <v>24176</v>
      </c>
      <c r="AX62" s="178"/>
      <c r="AY62" s="361">
        <f>SUM(AY7:AY61)</f>
        <v>35000</v>
      </c>
      <c r="AZ62" s="176"/>
      <c r="BA62" s="362">
        <f>SUM(BA7:BA61)</f>
        <v>0</v>
      </c>
      <c r="BB62" s="176"/>
      <c r="BC62" s="361">
        <f>SUM(BC7:BC61)</f>
        <v>0</v>
      </c>
      <c r="BD62" s="176"/>
      <c r="BE62" s="361">
        <f>SUM(BE7:BE61)</f>
        <v>0</v>
      </c>
      <c r="BF62" s="176"/>
      <c r="BG62" s="361">
        <f>SUM(BG7:BG61)</f>
        <v>30580</v>
      </c>
      <c r="BH62" s="176"/>
      <c r="BI62" s="361">
        <f>SUM(BI7:BI61)</f>
        <v>0</v>
      </c>
      <c r="BJ62" s="176"/>
      <c r="BK62" s="361">
        <f>SUM(BK7:BK61)</f>
        <v>0</v>
      </c>
      <c r="BL62" s="176"/>
      <c r="BM62" s="361">
        <f>SUM(BM7:BM61)</f>
        <v>10000</v>
      </c>
      <c r="BN62" s="178"/>
      <c r="BO62" s="178">
        <f>SUM(BO7:BO61)</f>
        <v>1625837</v>
      </c>
    </row>
    <row r="63" spans="1:70" ht="12.7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</row>
    <row r="64" spans="1:70" ht="12.7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</row>
    <row r="65" spans="1:70" ht="12.7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130"/>
      <c r="BN65" s="57"/>
      <c r="BO65" s="57"/>
      <c r="BP65" s="57"/>
      <c r="BQ65" s="57"/>
      <c r="BR65" s="57"/>
    </row>
    <row r="66" spans="1:70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</row>
    <row r="67" spans="1:70" ht="12.7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130"/>
      <c r="BM67" s="57"/>
      <c r="BN67" s="57"/>
      <c r="BO67" s="57"/>
      <c r="BP67" s="57"/>
      <c r="BQ67" s="57"/>
      <c r="BR67" s="57"/>
    </row>
    <row r="68" spans="1:70" ht="12.7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</row>
    <row r="69" spans="1:70" ht="12.7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</row>
    <row r="70" spans="1:70" ht="12.7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</row>
    <row r="71" spans="1:70" ht="12.7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</row>
    <row r="72" spans="1:70" ht="12.7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</row>
    <row r="73" spans="1:70" ht="12.7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</row>
    <row r="74" spans="1:70" ht="12.7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</row>
    <row r="75" spans="1:70" ht="12.7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</row>
    <row r="76" spans="1:70" ht="12.7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</row>
    <row r="77" spans="1:70" ht="12.7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</row>
    <row r="78" spans="1:70" ht="12.7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</row>
    <row r="79" spans="1:70" ht="12.7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</row>
    <row r="80" spans="1:70" ht="12.7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</row>
    <row r="81" spans="1:70" ht="12.7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</row>
    <row r="82" spans="1:70" ht="12.7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</row>
    <row r="83" spans="1:70" ht="12.7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</row>
    <row r="84" spans="1:70" ht="12.7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</row>
    <row r="85" spans="1:70" ht="12.7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</row>
    <row r="86" spans="1:70" ht="12.7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</row>
    <row r="87" spans="1:70" ht="12.7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</row>
    <row r="88" spans="1:70" ht="12.7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</row>
    <row r="89" spans="1:70" ht="12.7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</row>
    <row r="90" spans="1:70" ht="12.7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</row>
  </sheetData>
  <sheetProtection/>
  <mergeCells count="146">
    <mergeCell ref="B25:E25"/>
    <mergeCell ref="AP4:AQ4"/>
    <mergeCell ref="AR3:AS3"/>
    <mergeCell ref="B58:E58"/>
    <mergeCell ref="B18:E18"/>
    <mergeCell ref="B20:E20"/>
    <mergeCell ref="B17:E17"/>
    <mergeCell ref="B19:E19"/>
    <mergeCell ref="B22:E22"/>
    <mergeCell ref="B26:E26"/>
    <mergeCell ref="B60:E60"/>
    <mergeCell ref="B59:E59"/>
    <mergeCell ref="AH4:AI4"/>
    <mergeCell ref="B43:E43"/>
    <mergeCell ref="B28:E28"/>
    <mergeCell ref="B57:E57"/>
    <mergeCell ref="B6:E6"/>
    <mergeCell ref="B27:E27"/>
    <mergeCell ref="B23:E23"/>
    <mergeCell ref="B14:E14"/>
    <mergeCell ref="B24:E24"/>
    <mergeCell ref="B56:E56"/>
    <mergeCell ref="B50:E50"/>
    <mergeCell ref="B55:E55"/>
    <mergeCell ref="B46:E46"/>
    <mergeCell ref="B48:E48"/>
    <mergeCell ref="B49:E49"/>
    <mergeCell ref="B54:E54"/>
    <mergeCell ref="B52:E52"/>
    <mergeCell ref="B53:E53"/>
    <mergeCell ref="B8:E8"/>
    <mergeCell ref="B21:E21"/>
    <mergeCell ref="B7:E7"/>
    <mergeCell ref="B9:E9"/>
    <mergeCell ref="B10:E10"/>
    <mergeCell ref="B13:E13"/>
    <mergeCell ref="B16:E16"/>
    <mergeCell ref="B62:E62"/>
    <mergeCell ref="B11:E11"/>
    <mergeCell ref="B12:E12"/>
    <mergeCell ref="B15:E15"/>
    <mergeCell ref="A32:E32"/>
    <mergeCell ref="B33:E33"/>
    <mergeCell ref="B34:E34"/>
    <mergeCell ref="B61:E61"/>
    <mergeCell ref="B38:E38"/>
    <mergeCell ref="B39:E39"/>
    <mergeCell ref="R4:S4"/>
    <mergeCell ref="BO4:BO5"/>
    <mergeCell ref="BD4:BE4"/>
    <mergeCell ref="BN4:BN5"/>
    <mergeCell ref="BF4:BG4"/>
    <mergeCell ref="BH4:BI4"/>
    <mergeCell ref="BL4:BM4"/>
    <mergeCell ref="BJ4:BK4"/>
    <mergeCell ref="AL4:AM4"/>
    <mergeCell ref="X4:Y4"/>
    <mergeCell ref="Z4:AA4"/>
    <mergeCell ref="AB4:AC4"/>
    <mergeCell ref="V4:W4"/>
    <mergeCell ref="BL3:BM3"/>
    <mergeCell ref="BJ3:BK3"/>
    <mergeCell ref="BD3:BE3"/>
    <mergeCell ref="AD4:AE4"/>
    <mergeCell ref="AZ4:BA4"/>
    <mergeCell ref="AV4:AW4"/>
    <mergeCell ref="AX4:AY4"/>
    <mergeCell ref="AF4:AG4"/>
    <mergeCell ref="AJ4:AK4"/>
    <mergeCell ref="AL3:AM3"/>
    <mergeCell ref="BB4:BC4"/>
    <mergeCell ref="AT3:AU3"/>
    <mergeCell ref="AR4:AS4"/>
    <mergeCell ref="AT4:AU4"/>
    <mergeCell ref="AN3:AO3"/>
    <mergeCell ref="AN4:AO4"/>
    <mergeCell ref="AP3:AQ3"/>
    <mergeCell ref="J1:K1"/>
    <mergeCell ref="L1:M1"/>
    <mergeCell ref="A2:G2"/>
    <mergeCell ref="A3:A5"/>
    <mergeCell ref="H1:I1"/>
    <mergeCell ref="B3:E5"/>
    <mergeCell ref="F3:F5"/>
    <mergeCell ref="G3:G5"/>
    <mergeCell ref="H4:I4"/>
    <mergeCell ref="A1:E1"/>
    <mergeCell ref="H3:I3"/>
    <mergeCell ref="N3:O3"/>
    <mergeCell ref="J3:K3"/>
    <mergeCell ref="L3:M3"/>
    <mergeCell ref="R3:S3"/>
    <mergeCell ref="R1:S1"/>
    <mergeCell ref="P3:Q3"/>
    <mergeCell ref="P1:Q1"/>
    <mergeCell ref="BL1:BM1"/>
    <mergeCell ref="BN1:BO1"/>
    <mergeCell ref="BF1:BG1"/>
    <mergeCell ref="N1:O1"/>
    <mergeCell ref="BH1:BI1"/>
    <mergeCell ref="BD1:BE1"/>
    <mergeCell ref="T1:U1"/>
    <mergeCell ref="V1:W1"/>
    <mergeCell ref="Z1:AA1"/>
    <mergeCell ref="BB1:BC1"/>
    <mergeCell ref="B29:E29"/>
    <mergeCell ref="V3:W3"/>
    <mergeCell ref="BP1:BQ1"/>
    <mergeCell ref="AH3:AI3"/>
    <mergeCell ref="AJ3:AK3"/>
    <mergeCell ref="BN3:BO3"/>
    <mergeCell ref="AZ3:BA3"/>
    <mergeCell ref="BB3:BC3"/>
    <mergeCell ref="BF3:BG3"/>
    <mergeCell ref="BH3:BI3"/>
    <mergeCell ref="B37:E37"/>
    <mergeCell ref="B31:E31"/>
    <mergeCell ref="B30:E30"/>
    <mergeCell ref="B35:E35"/>
    <mergeCell ref="B36:E36"/>
    <mergeCell ref="B40:E40"/>
    <mergeCell ref="AX3:AY3"/>
    <mergeCell ref="AF3:AG3"/>
    <mergeCell ref="J4:K4"/>
    <mergeCell ref="L4:M4"/>
    <mergeCell ref="N4:O4"/>
    <mergeCell ref="P4:Q4"/>
    <mergeCell ref="AD3:AE3"/>
    <mergeCell ref="T4:U4"/>
    <mergeCell ref="T3:U3"/>
    <mergeCell ref="X1:Y1"/>
    <mergeCell ref="AB1:AC1"/>
    <mergeCell ref="AD1:AE1"/>
    <mergeCell ref="AZ1:BA1"/>
    <mergeCell ref="AV1:AW1"/>
    <mergeCell ref="AX1:AY1"/>
    <mergeCell ref="X3:Y3"/>
    <mergeCell ref="Z3:AA3"/>
    <mergeCell ref="AB3:AC3"/>
    <mergeCell ref="AV3:AW3"/>
    <mergeCell ref="B41:E41"/>
    <mergeCell ref="B51:E51"/>
    <mergeCell ref="A44:E44"/>
    <mergeCell ref="B47:E47"/>
    <mergeCell ref="B45:E45"/>
    <mergeCell ref="B42:E42"/>
  </mergeCells>
  <printOptions/>
  <pageMargins left="0.3" right="0.15748031496062992" top="0.92" bottom="0.2362204724409449" header="0.2" footer="0.93"/>
  <pageSetup horizontalDpi="600" verticalDpi="600" orientation="landscape" paperSize="9" scale="48" r:id="rId1"/>
  <rowBreaks count="1" manualBreakCount="1">
    <brk id="62" max="8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CQ65"/>
  <sheetViews>
    <sheetView tabSelected="1" view="pageBreakPreview" zoomScale="75" zoomScaleNormal="75" zoomScaleSheetLayoutView="75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M37" sqref="M37"/>
    </sheetView>
  </sheetViews>
  <sheetFormatPr defaultColWidth="9.00390625" defaultRowHeight="12.75"/>
  <cols>
    <col min="1" max="1" width="5.75390625" style="0" customWidth="1"/>
    <col min="5" max="5" width="48.125" style="0" customWidth="1"/>
    <col min="8" max="12" width="9.375" style="0" customWidth="1"/>
    <col min="13" max="13" width="9.25390625" style="0" customWidth="1"/>
    <col min="14" max="20" width="9.375" style="0" customWidth="1"/>
    <col min="21" max="27" width="9.25390625" style="0" customWidth="1"/>
    <col min="29" max="29" width="9.25390625" style="0" customWidth="1"/>
    <col min="31" max="31" width="9.25390625" style="0" customWidth="1"/>
    <col min="33" max="33" width="9.25390625" style="0" customWidth="1"/>
    <col min="35" max="35" width="9.25390625" style="0" customWidth="1"/>
    <col min="48" max="48" width="10.375" style="0" customWidth="1"/>
    <col min="49" max="49" width="10.75390625" style="0" customWidth="1"/>
    <col min="88" max="88" width="9.25390625" style="0" bestFit="1" customWidth="1"/>
    <col min="92" max="92" width="11.625" style="0" customWidth="1"/>
  </cols>
  <sheetData>
    <row r="2" spans="1:23" ht="18">
      <c r="A2" s="438" t="s">
        <v>207</v>
      </c>
      <c r="B2" s="438"/>
      <c r="C2" s="438"/>
      <c r="D2" s="438"/>
      <c r="E2" s="438"/>
      <c r="F2" s="438"/>
      <c r="G2" s="438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1:89" ht="12.75">
      <c r="A3" s="592" t="s">
        <v>0</v>
      </c>
      <c r="B3" s="591" t="s">
        <v>41</v>
      </c>
      <c r="C3" s="591"/>
      <c r="D3" s="591"/>
      <c r="E3" s="591"/>
      <c r="F3" s="589" t="s">
        <v>2</v>
      </c>
      <c r="G3" s="548" t="s">
        <v>42</v>
      </c>
      <c r="H3" s="524" t="s">
        <v>173</v>
      </c>
      <c r="I3" s="590"/>
      <c r="J3" s="524" t="s">
        <v>173</v>
      </c>
      <c r="K3" s="590"/>
      <c r="L3" s="524" t="s">
        <v>173</v>
      </c>
      <c r="M3" s="590"/>
      <c r="N3" s="524" t="s">
        <v>173</v>
      </c>
      <c r="O3" s="590"/>
      <c r="P3" s="524" t="s">
        <v>173</v>
      </c>
      <c r="Q3" s="590"/>
      <c r="R3" s="524" t="s">
        <v>173</v>
      </c>
      <c r="S3" s="590"/>
      <c r="T3" s="524" t="s">
        <v>173</v>
      </c>
      <c r="U3" s="590"/>
      <c r="V3" s="524" t="s">
        <v>173</v>
      </c>
      <c r="W3" s="590"/>
      <c r="X3" s="524" t="s">
        <v>173</v>
      </c>
      <c r="Y3" s="590"/>
      <c r="Z3" s="524" t="s">
        <v>173</v>
      </c>
      <c r="AA3" s="590"/>
      <c r="AB3" s="524" t="s">
        <v>173</v>
      </c>
      <c r="AC3" s="590"/>
      <c r="AD3" s="524" t="s">
        <v>173</v>
      </c>
      <c r="AE3" s="590"/>
      <c r="AF3" s="524" t="s">
        <v>173</v>
      </c>
      <c r="AG3" s="590"/>
      <c r="AH3" s="524" t="s">
        <v>173</v>
      </c>
      <c r="AI3" s="590"/>
      <c r="AJ3" s="524" t="s">
        <v>173</v>
      </c>
      <c r="AK3" s="590"/>
      <c r="AL3" s="524" t="s">
        <v>173</v>
      </c>
      <c r="AM3" s="590"/>
      <c r="AN3" s="524" t="s">
        <v>173</v>
      </c>
      <c r="AO3" s="590"/>
      <c r="AP3" s="524" t="s">
        <v>173</v>
      </c>
      <c r="AQ3" s="590"/>
      <c r="AR3" s="526" t="s">
        <v>173</v>
      </c>
      <c r="AS3" s="590"/>
      <c r="AT3" s="524" t="s">
        <v>173</v>
      </c>
      <c r="AU3" s="590"/>
      <c r="AV3" s="526" t="s">
        <v>173</v>
      </c>
      <c r="AW3" s="590"/>
      <c r="AX3" s="526" t="s">
        <v>173</v>
      </c>
      <c r="AY3" s="590"/>
      <c r="AZ3" s="526" t="s">
        <v>173</v>
      </c>
      <c r="BA3" s="590"/>
      <c r="BB3" s="526" t="s">
        <v>173</v>
      </c>
      <c r="BC3" s="590"/>
      <c r="BD3" s="524" t="s">
        <v>173</v>
      </c>
      <c r="BE3" s="590"/>
      <c r="BF3" s="526" t="s">
        <v>174</v>
      </c>
      <c r="BG3" s="590"/>
      <c r="BH3" s="524" t="s">
        <v>174</v>
      </c>
      <c r="BI3" s="590"/>
      <c r="BJ3" s="526" t="s">
        <v>174</v>
      </c>
      <c r="BK3" s="590"/>
      <c r="BL3" s="526" t="s">
        <v>174</v>
      </c>
      <c r="BM3" s="590"/>
      <c r="BN3" s="526" t="s">
        <v>174</v>
      </c>
      <c r="BO3" s="590"/>
      <c r="BP3" s="526" t="s">
        <v>175</v>
      </c>
      <c r="BQ3" s="590"/>
      <c r="BR3" s="526" t="s">
        <v>175</v>
      </c>
      <c r="BS3" s="527"/>
      <c r="BT3" s="526" t="s">
        <v>177</v>
      </c>
      <c r="BU3" s="527"/>
      <c r="BV3" s="524" t="s">
        <v>179</v>
      </c>
      <c r="BW3" s="527"/>
      <c r="BX3" s="524" t="s">
        <v>179</v>
      </c>
      <c r="BY3" s="527"/>
      <c r="BZ3" s="524" t="s">
        <v>179</v>
      </c>
      <c r="CA3" s="527"/>
      <c r="CB3" s="524" t="s">
        <v>179</v>
      </c>
      <c r="CC3" s="527"/>
      <c r="CD3" s="524" t="s">
        <v>178</v>
      </c>
      <c r="CE3" s="527"/>
      <c r="CF3" s="524" t="s">
        <v>180</v>
      </c>
      <c r="CG3" s="527"/>
      <c r="CH3" s="526" t="s">
        <v>181</v>
      </c>
      <c r="CI3" s="590"/>
      <c r="CJ3" s="524" t="s">
        <v>93</v>
      </c>
      <c r="CK3" s="525"/>
    </row>
    <row r="4" spans="1:89" ht="12.75">
      <c r="A4" s="593"/>
      <c r="B4" s="591"/>
      <c r="C4" s="591"/>
      <c r="D4" s="591"/>
      <c r="E4" s="591"/>
      <c r="F4" s="589"/>
      <c r="G4" s="589"/>
      <c r="H4" s="527" t="s">
        <v>3</v>
      </c>
      <c r="I4" s="531"/>
      <c r="J4" s="531">
        <v>2</v>
      </c>
      <c r="K4" s="531"/>
      <c r="L4" s="531">
        <v>3</v>
      </c>
      <c r="M4" s="531"/>
      <c r="N4" s="531">
        <v>4</v>
      </c>
      <c r="O4" s="531"/>
      <c r="P4" s="531">
        <v>5</v>
      </c>
      <c r="Q4" s="531"/>
      <c r="R4" s="531">
        <v>6</v>
      </c>
      <c r="S4" s="531"/>
      <c r="T4" s="531">
        <v>7</v>
      </c>
      <c r="U4" s="531"/>
      <c r="V4" s="531">
        <v>8</v>
      </c>
      <c r="W4" s="531"/>
      <c r="X4" s="531">
        <v>9</v>
      </c>
      <c r="Y4" s="531"/>
      <c r="Z4" s="531">
        <v>10</v>
      </c>
      <c r="AA4" s="531"/>
      <c r="AB4" s="531">
        <v>11</v>
      </c>
      <c r="AC4" s="531"/>
      <c r="AD4" s="531">
        <v>12</v>
      </c>
      <c r="AE4" s="531"/>
      <c r="AF4" s="531">
        <v>13</v>
      </c>
      <c r="AG4" s="531"/>
      <c r="AH4" s="531">
        <v>14</v>
      </c>
      <c r="AI4" s="531"/>
      <c r="AJ4" s="531">
        <v>15</v>
      </c>
      <c r="AK4" s="531"/>
      <c r="AL4" s="531">
        <v>16</v>
      </c>
      <c r="AM4" s="531"/>
      <c r="AN4" s="531">
        <v>17</v>
      </c>
      <c r="AO4" s="531"/>
      <c r="AP4" s="531">
        <v>18</v>
      </c>
      <c r="AQ4" s="531"/>
      <c r="AR4" s="531">
        <v>19</v>
      </c>
      <c r="AS4" s="531"/>
      <c r="AT4" s="531">
        <v>20</v>
      </c>
      <c r="AU4" s="531"/>
      <c r="AV4" s="531">
        <v>21</v>
      </c>
      <c r="AW4" s="531"/>
      <c r="AX4" s="531">
        <v>22</v>
      </c>
      <c r="AY4" s="531"/>
      <c r="AZ4" s="531">
        <v>23</v>
      </c>
      <c r="BA4" s="531"/>
      <c r="BB4" s="531">
        <v>24</v>
      </c>
      <c r="BC4" s="531"/>
      <c r="BD4" s="469">
        <v>25</v>
      </c>
      <c r="BE4" s="469"/>
      <c r="BF4" s="469">
        <v>27</v>
      </c>
      <c r="BG4" s="469"/>
      <c r="BH4" s="469">
        <v>28</v>
      </c>
      <c r="BI4" s="469"/>
      <c r="BJ4" s="531">
        <v>29</v>
      </c>
      <c r="BK4" s="531"/>
      <c r="BL4" s="531">
        <v>30</v>
      </c>
      <c r="BM4" s="531"/>
      <c r="BN4" s="531">
        <v>31</v>
      </c>
      <c r="BO4" s="531"/>
      <c r="BP4" s="531">
        <v>16</v>
      </c>
      <c r="BQ4" s="531"/>
      <c r="BR4" s="531">
        <v>18</v>
      </c>
      <c r="BS4" s="531"/>
      <c r="BT4" s="524" t="s">
        <v>176</v>
      </c>
      <c r="BU4" s="525"/>
      <c r="BV4" s="524">
        <v>51</v>
      </c>
      <c r="BW4" s="525"/>
      <c r="BX4" s="524">
        <v>53</v>
      </c>
      <c r="BY4" s="525"/>
      <c r="BZ4" s="524">
        <v>55</v>
      </c>
      <c r="CA4" s="525"/>
      <c r="CB4" s="524">
        <v>57</v>
      </c>
      <c r="CC4" s="525"/>
      <c r="CD4" s="524">
        <v>3</v>
      </c>
      <c r="CE4" s="525"/>
      <c r="CF4" s="524">
        <v>7</v>
      </c>
      <c r="CG4" s="525"/>
      <c r="CH4" s="531">
        <v>2</v>
      </c>
      <c r="CI4" s="524"/>
      <c r="CJ4" s="595" t="s">
        <v>4</v>
      </c>
      <c r="CK4" s="595" t="s">
        <v>5</v>
      </c>
    </row>
    <row r="5" spans="1:89" ht="25.5">
      <c r="A5" s="594"/>
      <c r="B5" s="591"/>
      <c r="C5" s="591"/>
      <c r="D5" s="591"/>
      <c r="E5" s="591"/>
      <c r="F5" s="589"/>
      <c r="G5" s="589"/>
      <c r="H5" s="4" t="s">
        <v>6</v>
      </c>
      <c r="I5" s="10" t="s">
        <v>7</v>
      </c>
      <c r="J5" s="4" t="s">
        <v>6</v>
      </c>
      <c r="K5" s="10" t="s">
        <v>7</v>
      </c>
      <c r="L5" s="4" t="s">
        <v>6</v>
      </c>
      <c r="M5" s="10" t="s">
        <v>7</v>
      </c>
      <c r="N5" s="4" t="s">
        <v>6</v>
      </c>
      <c r="O5" s="10" t="s">
        <v>7</v>
      </c>
      <c r="P5" s="4" t="s">
        <v>6</v>
      </c>
      <c r="Q5" s="10" t="s">
        <v>7</v>
      </c>
      <c r="R5" s="3" t="s">
        <v>6</v>
      </c>
      <c r="S5" s="10" t="s">
        <v>7</v>
      </c>
      <c r="T5" s="3" t="s">
        <v>6</v>
      </c>
      <c r="U5" s="10" t="s">
        <v>7</v>
      </c>
      <c r="V5" s="3" t="s">
        <v>6</v>
      </c>
      <c r="W5" s="10" t="s">
        <v>7</v>
      </c>
      <c r="X5" s="208" t="s">
        <v>6</v>
      </c>
      <c r="Y5" s="10" t="s">
        <v>7</v>
      </c>
      <c r="Z5" s="208" t="s">
        <v>6</v>
      </c>
      <c r="AA5" s="10" t="s">
        <v>7</v>
      </c>
      <c r="AB5" s="3" t="s">
        <v>6</v>
      </c>
      <c r="AC5" s="10" t="s">
        <v>7</v>
      </c>
      <c r="AD5" s="3" t="s">
        <v>6</v>
      </c>
      <c r="AE5" s="10" t="s">
        <v>7</v>
      </c>
      <c r="AF5" s="3" t="s">
        <v>6</v>
      </c>
      <c r="AG5" s="10" t="s">
        <v>7</v>
      </c>
      <c r="AH5" s="3" t="s">
        <v>6</v>
      </c>
      <c r="AI5" s="10" t="s">
        <v>7</v>
      </c>
      <c r="AJ5" s="3" t="s">
        <v>6</v>
      </c>
      <c r="AK5" s="10" t="s">
        <v>7</v>
      </c>
      <c r="AL5" s="3" t="s">
        <v>6</v>
      </c>
      <c r="AM5" s="10" t="s">
        <v>7</v>
      </c>
      <c r="AN5" s="3" t="s">
        <v>6</v>
      </c>
      <c r="AO5" s="10" t="s">
        <v>7</v>
      </c>
      <c r="AP5" s="3" t="s">
        <v>6</v>
      </c>
      <c r="AQ5" s="10" t="s">
        <v>7</v>
      </c>
      <c r="AR5" s="3" t="s">
        <v>6</v>
      </c>
      <c r="AS5" s="10" t="s">
        <v>7</v>
      </c>
      <c r="AT5" s="3" t="s">
        <v>6</v>
      </c>
      <c r="AU5" s="10" t="s">
        <v>7</v>
      </c>
      <c r="AV5" s="3" t="s">
        <v>6</v>
      </c>
      <c r="AW5" s="10" t="s">
        <v>7</v>
      </c>
      <c r="AX5" s="3" t="s">
        <v>6</v>
      </c>
      <c r="AY5" s="10" t="s">
        <v>7</v>
      </c>
      <c r="AZ5" s="3" t="s">
        <v>6</v>
      </c>
      <c r="BA5" s="10" t="s">
        <v>7</v>
      </c>
      <c r="BB5" s="3" t="s">
        <v>6</v>
      </c>
      <c r="BC5" s="10" t="s">
        <v>7</v>
      </c>
      <c r="BD5" s="5" t="s">
        <v>6</v>
      </c>
      <c r="BE5" s="11" t="s">
        <v>7</v>
      </c>
      <c r="BF5" s="5" t="s">
        <v>6</v>
      </c>
      <c r="BG5" s="11" t="s">
        <v>7</v>
      </c>
      <c r="BH5" s="5"/>
      <c r="BI5" s="11" t="s">
        <v>7</v>
      </c>
      <c r="BJ5" s="3" t="s">
        <v>6</v>
      </c>
      <c r="BK5" s="10" t="s">
        <v>7</v>
      </c>
      <c r="BL5" s="3" t="s">
        <v>6</v>
      </c>
      <c r="BM5" s="10" t="s">
        <v>7</v>
      </c>
      <c r="BN5" s="3" t="s">
        <v>6</v>
      </c>
      <c r="BO5" s="10" t="s">
        <v>7</v>
      </c>
      <c r="BP5" s="3" t="s">
        <v>6</v>
      </c>
      <c r="BQ5" s="10" t="s">
        <v>7</v>
      </c>
      <c r="BR5" s="3" t="s">
        <v>6</v>
      </c>
      <c r="BS5" s="10" t="s">
        <v>7</v>
      </c>
      <c r="BT5" s="3" t="s">
        <v>6</v>
      </c>
      <c r="BU5" s="10" t="s">
        <v>7</v>
      </c>
      <c r="BV5" s="3" t="s">
        <v>6</v>
      </c>
      <c r="BW5" s="10" t="s">
        <v>7</v>
      </c>
      <c r="BX5" s="3" t="s">
        <v>6</v>
      </c>
      <c r="BY5" s="10" t="s">
        <v>7</v>
      </c>
      <c r="BZ5" s="3" t="s">
        <v>6</v>
      </c>
      <c r="CA5" s="10" t="s">
        <v>7</v>
      </c>
      <c r="CB5" s="3" t="s">
        <v>6</v>
      </c>
      <c r="CC5" s="10" t="s">
        <v>7</v>
      </c>
      <c r="CD5" s="3" t="s">
        <v>6</v>
      </c>
      <c r="CE5" s="10" t="s">
        <v>7</v>
      </c>
      <c r="CF5" s="3" t="s">
        <v>6</v>
      </c>
      <c r="CG5" s="10" t="s">
        <v>7</v>
      </c>
      <c r="CH5" s="3" t="s">
        <v>6</v>
      </c>
      <c r="CI5" s="205" t="s">
        <v>7</v>
      </c>
      <c r="CJ5" s="596"/>
      <c r="CK5" s="596"/>
    </row>
    <row r="6" spans="1:89" ht="12.75" customHeight="1">
      <c r="A6" s="306"/>
      <c r="B6" s="597" t="s">
        <v>43</v>
      </c>
      <c r="C6" s="598"/>
      <c r="D6" s="598"/>
      <c r="E6" s="598"/>
      <c r="F6" s="5"/>
      <c r="G6" s="5"/>
      <c r="H6" s="5"/>
      <c r="I6" s="11"/>
      <c r="J6" s="5"/>
      <c r="K6" s="11"/>
      <c r="L6" s="5"/>
      <c r="M6" s="11"/>
      <c r="N6" s="5"/>
      <c r="O6" s="11"/>
      <c r="P6" s="5"/>
      <c r="Q6" s="11"/>
      <c r="R6" s="5"/>
      <c r="S6" s="11"/>
      <c r="T6" s="5"/>
      <c r="U6" s="11"/>
      <c r="V6" s="5"/>
      <c r="W6" s="11"/>
      <c r="X6" s="5"/>
      <c r="Y6" s="11"/>
      <c r="Z6" s="11"/>
      <c r="AA6" s="11"/>
      <c r="AB6" s="5"/>
      <c r="AC6" s="11"/>
      <c r="AD6" s="5"/>
      <c r="AE6" s="11"/>
      <c r="AF6" s="5"/>
      <c r="AG6" s="11"/>
      <c r="AH6" s="5"/>
      <c r="AI6" s="11"/>
      <c r="AJ6" s="5"/>
      <c r="AK6" s="11"/>
      <c r="AL6" s="5"/>
      <c r="AM6" s="11"/>
      <c r="AN6" s="5"/>
      <c r="AO6" s="11"/>
      <c r="AP6" s="5"/>
      <c r="AQ6" s="11"/>
      <c r="AR6" s="5"/>
      <c r="AS6" s="11"/>
      <c r="AT6" s="5"/>
      <c r="AU6" s="11"/>
      <c r="AV6" s="5"/>
      <c r="AW6" s="11"/>
      <c r="AX6" s="11"/>
      <c r="AY6" s="11"/>
      <c r="AZ6" s="11"/>
      <c r="BA6" s="11"/>
      <c r="BB6" s="11"/>
      <c r="BC6" s="11"/>
      <c r="BD6" s="5"/>
      <c r="BE6" s="11"/>
      <c r="BF6" s="5"/>
      <c r="BG6" s="11"/>
      <c r="BH6" s="5"/>
      <c r="BI6" s="11"/>
      <c r="BJ6" s="5"/>
      <c r="BK6" s="11"/>
      <c r="BL6" s="5"/>
      <c r="BM6" s="11"/>
      <c r="BN6" s="5"/>
      <c r="BO6" s="11"/>
      <c r="BP6" s="5"/>
      <c r="BQ6" s="11"/>
      <c r="BR6" s="5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204"/>
      <c r="CK6" s="204"/>
    </row>
    <row r="7" spans="1:89" ht="15.75" customHeight="1">
      <c r="A7" s="226">
        <v>1</v>
      </c>
      <c r="B7" s="535" t="s">
        <v>171</v>
      </c>
      <c r="C7" s="536"/>
      <c r="D7" s="536"/>
      <c r="E7" s="537"/>
      <c r="F7" s="111" t="s">
        <v>17</v>
      </c>
      <c r="G7" s="111">
        <v>7000</v>
      </c>
      <c r="H7" s="5"/>
      <c r="I7" s="11">
        <f>H7*G7</f>
        <v>0</v>
      </c>
      <c r="J7" s="5"/>
      <c r="K7" s="11">
        <f>J7*G7</f>
        <v>0</v>
      </c>
      <c r="L7" s="5"/>
      <c r="M7" s="11">
        <f>L7*G7</f>
        <v>0</v>
      </c>
      <c r="N7" s="5"/>
      <c r="O7" s="11">
        <f>N7*G7</f>
        <v>0</v>
      </c>
      <c r="P7" s="5"/>
      <c r="Q7" s="11">
        <f>P7*G7</f>
        <v>0</v>
      </c>
      <c r="R7" s="5"/>
      <c r="S7" s="11">
        <f>R7*G7</f>
        <v>0</v>
      </c>
      <c r="T7" s="5"/>
      <c r="U7" s="11">
        <f>T7*G7</f>
        <v>0</v>
      </c>
      <c r="V7" s="5"/>
      <c r="W7" s="11">
        <f>V7*G7</f>
        <v>0</v>
      </c>
      <c r="X7" s="5"/>
      <c r="Y7" s="11">
        <f>X7*G7</f>
        <v>0</v>
      </c>
      <c r="Z7" s="11"/>
      <c r="AA7" s="11">
        <f>Z7*G7</f>
        <v>0</v>
      </c>
      <c r="AB7" s="5"/>
      <c r="AC7" s="11">
        <f>AB7*G7</f>
        <v>0</v>
      </c>
      <c r="AD7" s="5"/>
      <c r="AE7" s="11">
        <f>AD7*G7</f>
        <v>0</v>
      </c>
      <c r="AF7" s="5"/>
      <c r="AG7" s="11">
        <f>AF7*G7</f>
        <v>0</v>
      </c>
      <c r="AH7" s="5"/>
      <c r="AI7" s="11">
        <f>AH7*G7</f>
        <v>0</v>
      </c>
      <c r="AJ7" s="5"/>
      <c r="AK7" s="11">
        <f>AJ7*G7</f>
        <v>0</v>
      </c>
      <c r="AL7" s="5"/>
      <c r="AM7" s="11">
        <f>AL7*G7</f>
        <v>0</v>
      </c>
      <c r="AN7" s="11"/>
      <c r="AO7" s="11">
        <f>AN7*G7</f>
        <v>0</v>
      </c>
      <c r="AP7" s="11"/>
      <c r="AQ7" s="11">
        <f>AP7*G7</f>
        <v>0</v>
      </c>
      <c r="AR7" s="11"/>
      <c r="AS7" s="11">
        <f>AR7*G7</f>
        <v>0</v>
      </c>
      <c r="AT7" s="11"/>
      <c r="AU7" s="11">
        <f>AT7*G7</f>
        <v>0</v>
      </c>
      <c r="AV7" s="11"/>
      <c r="AW7" s="11">
        <f>AV7*G7</f>
        <v>0</v>
      </c>
      <c r="AX7" s="11"/>
      <c r="AY7" s="11">
        <f>AX7*G7</f>
        <v>0</v>
      </c>
      <c r="AZ7" s="188"/>
      <c r="BA7" s="188">
        <f>AZ7*G7</f>
        <v>0</v>
      </c>
      <c r="BB7" s="188"/>
      <c r="BC7" s="188">
        <f>BB7*G7</f>
        <v>0</v>
      </c>
      <c r="BD7" s="188"/>
      <c r="BE7" s="188">
        <f aca="true" t="shared" si="0" ref="BE7:BE35">BD7*G7</f>
        <v>0</v>
      </c>
      <c r="BF7" s="11"/>
      <c r="BG7" s="11">
        <f aca="true" t="shared" si="1" ref="BG7:BG35">BF7*G7</f>
        <v>0</v>
      </c>
      <c r="BH7" s="11"/>
      <c r="BI7" s="11">
        <f aca="true" t="shared" si="2" ref="BI7:BI35">BH7*G7</f>
        <v>0</v>
      </c>
      <c r="BJ7" s="11"/>
      <c r="BK7" s="11">
        <f aca="true" t="shared" si="3" ref="BK7:BK35">BJ7*G7</f>
        <v>0</v>
      </c>
      <c r="BL7" s="5"/>
      <c r="BM7" s="11">
        <f aca="true" t="shared" si="4" ref="BM7:BM40">BL7*G7</f>
        <v>0</v>
      </c>
      <c r="BN7" s="5"/>
      <c r="BO7" s="11">
        <f aca="true" t="shared" si="5" ref="BO7:BO35">BN7*G7</f>
        <v>0</v>
      </c>
      <c r="BP7" s="5"/>
      <c r="BQ7" s="11">
        <f aca="true" t="shared" si="6" ref="BQ7:BQ35">BP7*G7</f>
        <v>0</v>
      </c>
      <c r="BR7" s="5">
        <v>2</v>
      </c>
      <c r="BS7" s="11">
        <f aca="true" t="shared" si="7" ref="BS7:BS35">BR7*G7</f>
        <v>14000</v>
      </c>
      <c r="BT7" s="11"/>
      <c r="BU7" s="11">
        <f>BT7*G7</f>
        <v>0</v>
      </c>
      <c r="BV7" s="11"/>
      <c r="BW7" s="11">
        <f aca="true" t="shared" si="8" ref="BW7:BW35">BV7*G7</f>
        <v>0</v>
      </c>
      <c r="BX7" s="11"/>
      <c r="BY7" s="11">
        <f aca="true" t="shared" si="9" ref="BY7:BY35">BX7*G7</f>
        <v>0</v>
      </c>
      <c r="BZ7" s="188"/>
      <c r="CA7" s="188">
        <f aca="true" t="shared" si="10" ref="CA7:CA35">BZ7*G7</f>
        <v>0</v>
      </c>
      <c r="CB7" s="188"/>
      <c r="CC7" s="188">
        <f aca="true" t="shared" si="11" ref="CC7:CC35">CB7*G7</f>
        <v>0</v>
      </c>
      <c r="CD7" s="188"/>
      <c r="CE7" s="188">
        <f aca="true" t="shared" si="12" ref="CE7:CE35">CD7*G7</f>
        <v>0</v>
      </c>
      <c r="CF7" s="188"/>
      <c r="CG7" s="188">
        <f aca="true" t="shared" si="13" ref="CG7:CG35">CF7*G7</f>
        <v>0</v>
      </c>
      <c r="CH7" s="181"/>
      <c r="CI7" s="188">
        <f aca="true" t="shared" si="14" ref="CI7:CI35">CH7*G7</f>
        <v>0</v>
      </c>
      <c r="CJ7" s="11">
        <f>H7+J7+L7+N7+P7+R7+T7+V7+X7+Z7+AB7+AD7+AF7+AH7+AJ7+AL7+AN7+AP7+AR7+AT7+AV7+AX7+AZ7+BB7+BD7+BF7+BH7+BJ7+BL7+BN7+BP7+BR7+BT7+BV7+BX7+BZ7+CB7+CD7+CF7+CH7</f>
        <v>2</v>
      </c>
      <c r="CK7" s="11">
        <f>I7+K7+M7+O7+Q7+S7+U7+W7+Y7+AA7+AC7+AE7+AG7+AI7+AK7+AM7+AO7+AQ7+AS7+AU7+AW7+AY7+BA7+BC7+BE7+BG7+BI7+BK7+BM7+BO7+BQ7+BS7+BU7+BW7+BY7+CA7+CC7+CE7+CG7+CI7</f>
        <v>14000</v>
      </c>
    </row>
    <row r="8" spans="1:89" ht="15" customHeight="1">
      <c r="A8" s="226">
        <v>2</v>
      </c>
      <c r="B8" s="535" t="s">
        <v>105</v>
      </c>
      <c r="C8" s="536"/>
      <c r="D8" s="536"/>
      <c r="E8" s="537"/>
      <c r="F8" s="111" t="s">
        <v>44</v>
      </c>
      <c r="G8" s="111">
        <v>9000</v>
      </c>
      <c r="H8" s="5"/>
      <c r="I8" s="5">
        <f>H8*G8</f>
        <v>0</v>
      </c>
      <c r="J8" s="5"/>
      <c r="K8" s="5">
        <f>J8*G8</f>
        <v>0</v>
      </c>
      <c r="L8" s="5"/>
      <c r="M8" s="5">
        <f>L8*G8</f>
        <v>0</v>
      </c>
      <c r="N8" s="5"/>
      <c r="O8" s="5">
        <f>N8*G8</f>
        <v>0</v>
      </c>
      <c r="P8" s="5"/>
      <c r="Q8" s="5">
        <f>P8*G8</f>
        <v>0</v>
      </c>
      <c r="R8" s="5"/>
      <c r="S8" s="5">
        <f>R8*G8</f>
        <v>0</v>
      </c>
      <c r="T8" s="5"/>
      <c r="U8" s="5">
        <f>T8*G8</f>
        <v>0</v>
      </c>
      <c r="V8" s="5"/>
      <c r="W8" s="5">
        <f>V8*G8</f>
        <v>0</v>
      </c>
      <c r="X8" s="5"/>
      <c r="Y8" s="5">
        <f>X8*G8</f>
        <v>0</v>
      </c>
      <c r="Z8" s="5"/>
      <c r="AA8" s="11">
        <f aca="true" t="shared" si="15" ref="AA8:AA61">Z8*G8</f>
        <v>0</v>
      </c>
      <c r="AB8" s="5"/>
      <c r="AC8" s="5">
        <f>AB8*G8</f>
        <v>0</v>
      </c>
      <c r="AD8" s="386">
        <f>0.5*0</f>
        <v>0</v>
      </c>
      <c r="AE8" s="5">
        <f>AD8*G8</f>
        <v>0</v>
      </c>
      <c r="AF8" s="5"/>
      <c r="AG8" s="5">
        <f>AF8*G8</f>
        <v>0</v>
      </c>
      <c r="AH8" s="5"/>
      <c r="AI8" s="5">
        <f>AH8*G8</f>
        <v>0</v>
      </c>
      <c r="AJ8" s="5">
        <v>0.3</v>
      </c>
      <c r="AK8" s="259">
        <f>AJ8*G8</f>
        <v>2700</v>
      </c>
      <c r="AL8" s="5"/>
      <c r="AM8" s="5">
        <f>AL8*G8</f>
        <v>0</v>
      </c>
      <c r="AN8" s="5"/>
      <c r="AO8" s="5">
        <f>AN8*G8</f>
        <v>0</v>
      </c>
      <c r="AP8" s="5"/>
      <c r="AQ8" s="5">
        <f>AP8*G8</f>
        <v>0</v>
      </c>
      <c r="AR8" s="5"/>
      <c r="AS8" s="5">
        <f>AR8*G8</f>
        <v>0</v>
      </c>
      <c r="AT8" s="5"/>
      <c r="AU8" s="5">
        <f>AT8*G8</f>
        <v>0</v>
      </c>
      <c r="AV8" s="5"/>
      <c r="AW8" s="5">
        <f>AV8*G8</f>
        <v>0</v>
      </c>
      <c r="AX8" s="5"/>
      <c r="AY8" s="11">
        <f aca="true" t="shared" si="16" ref="AY8:AY61">AX8*G8</f>
        <v>0</v>
      </c>
      <c r="AZ8" s="181"/>
      <c r="BA8" s="188">
        <f aca="true" t="shared" si="17" ref="BA8:BA61">AZ8*G8</f>
        <v>0</v>
      </c>
      <c r="BB8" s="181"/>
      <c r="BC8" s="188">
        <f aca="true" t="shared" si="18" ref="BC8:BC61">BB8*G8</f>
        <v>0</v>
      </c>
      <c r="BD8" s="181">
        <v>0.3</v>
      </c>
      <c r="BE8" s="181">
        <f t="shared" si="0"/>
        <v>2700</v>
      </c>
      <c r="BF8" s="5"/>
      <c r="BG8" s="5">
        <f t="shared" si="1"/>
        <v>0</v>
      </c>
      <c r="BH8" s="5"/>
      <c r="BI8" s="5">
        <f t="shared" si="2"/>
        <v>0</v>
      </c>
      <c r="BJ8" s="5">
        <v>0.2</v>
      </c>
      <c r="BK8" s="5">
        <f t="shared" si="3"/>
        <v>1800</v>
      </c>
      <c r="BL8" s="5"/>
      <c r="BM8" s="5">
        <f t="shared" si="4"/>
        <v>0</v>
      </c>
      <c r="BN8" s="5">
        <v>0.3</v>
      </c>
      <c r="BO8" s="5">
        <f t="shared" si="5"/>
        <v>2700</v>
      </c>
      <c r="BP8" s="5"/>
      <c r="BQ8" s="5">
        <f t="shared" si="6"/>
        <v>0</v>
      </c>
      <c r="BR8" s="5"/>
      <c r="BS8" s="5">
        <f t="shared" si="7"/>
        <v>0</v>
      </c>
      <c r="BT8" s="5"/>
      <c r="BU8" s="11">
        <f aca="true" t="shared" si="19" ref="BU8:BU61">BT8*G8</f>
        <v>0</v>
      </c>
      <c r="BV8" s="5"/>
      <c r="BW8" s="11">
        <f t="shared" si="8"/>
        <v>0</v>
      </c>
      <c r="BX8" s="5"/>
      <c r="BY8" s="11">
        <f t="shared" si="9"/>
        <v>0</v>
      </c>
      <c r="BZ8" s="181"/>
      <c r="CA8" s="188">
        <f t="shared" si="10"/>
        <v>0</v>
      </c>
      <c r="CB8" s="181"/>
      <c r="CC8" s="188">
        <f t="shared" si="11"/>
        <v>0</v>
      </c>
      <c r="CD8" s="181"/>
      <c r="CE8" s="188">
        <f t="shared" si="12"/>
        <v>0</v>
      </c>
      <c r="CF8" s="181"/>
      <c r="CG8" s="188">
        <f t="shared" si="13"/>
        <v>0</v>
      </c>
      <c r="CH8" s="181"/>
      <c r="CI8" s="188">
        <f t="shared" si="14"/>
        <v>0</v>
      </c>
      <c r="CJ8" s="11">
        <f aca="true" t="shared" si="20" ref="CJ8:CJ57">H8+J8+L8+N8+P8+R8+T8+V8+X8+Z8+AB8+AD8+AF8+AH8+AJ8+AL8+AN8+AP8+AR8+AT8+AV8+AX8+AZ8+BB8+BD8+BF8+BH8+BJ8+BL8+BN8+BP8+BR8+BT8+BV8+BX8+BZ8+CB8+CD8+CF8+CH8</f>
        <v>1.1</v>
      </c>
      <c r="CK8" s="11">
        <f aca="true" t="shared" si="21" ref="CK8:CK61">I8+K8+M8+O8+Q8+S8+U8+W8+Y8+AA8+AC8+AE8+AG8+AI8+AK8+AM8+AO8+AQ8+AS8+AU8+AW8+AY8+BA8+BC8+BE8+BG8+BI8+BK8+BM8+BO8+BQ8+BS8+BU8+BW8+BY8+CA8+CC8+CE8+CG8+CI8</f>
        <v>9900</v>
      </c>
    </row>
    <row r="9" spans="1:89" ht="15" customHeight="1">
      <c r="A9" s="226">
        <v>3</v>
      </c>
      <c r="B9" s="528" t="s">
        <v>223</v>
      </c>
      <c r="C9" s="536"/>
      <c r="D9" s="536"/>
      <c r="E9" s="537"/>
      <c r="F9" s="111" t="s">
        <v>45</v>
      </c>
      <c r="G9" s="111">
        <v>320</v>
      </c>
      <c r="H9" s="5"/>
      <c r="I9" s="5">
        <f>H9*G9</f>
        <v>0</v>
      </c>
      <c r="J9" s="5"/>
      <c r="K9" s="5">
        <f>J9*G9</f>
        <v>0</v>
      </c>
      <c r="L9" s="5"/>
      <c r="M9" s="5">
        <f>L9*G9</f>
        <v>0</v>
      </c>
      <c r="N9" s="5"/>
      <c r="O9" s="5">
        <f>N9*G9</f>
        <v>0</v>
      </c>
      <c r="P9" s="5"/>
      <c r="Q9" s="5">
        <f>P9*G9</f>
        <v>0</v>
      </c>
      <c r="R9" s="5"/>
      <c r="S9" s="5">
        <f>R9*G9</f>
        <v>0</v>
      </c>
      <c r="T9" s="5"/>
      <c r="U9" s="5">
        <f>T9*G9</f>
        <v>0</v>
      </c>
      <c r="V9" s="5"/>
      <c r="W9" s="5">
        <f>V9*G9</f>
        <v>0</v>
      </c>
      <c r="X9" s="5"/>
      <c r="Y9" s="5">
        <f>X9*G9</f>
        <v>0</v>
      </c>
      <c r="Z9" s="5"/>
      <c r="AA9" s="11">
        <f t="shared" si="15"/>
        <v>0</v>
      </c>
      <c r="AB9" s="5"/>
      <c r="AC9" s="5">
        <f>AB9*G9</f>
        <v>0</v>
      </c>
      <c r="AD9" s="5"/>
      <c r="AE9" s="5">
        <f>AD9*G9</f>
        <v>0</v>
      </c>
      <c r="AF9" s="5"/>
      <c r="AG9" s="5">
        <f>AF9*G9</f>
        <v>0</v>
      </c>
      <c r="AH9" s="5"/>
      <c r="AI9" s="5">
        <f>AH9*G9</f>
        <v>0</v>
      </c>
      <c r="AJ9" s="5">
        <v>15</v>
      </c>
      <c r="AK9" s="259">
        <f>AJ9*G9</f>
        <v>4800</v>
      </c>
      <c r="AL9" s="5"/>
      <c r="AM9" s="5">
        <f>AL9*G9</f>
        <v>0</v>
      </c>
      <c r="AN9" s="5"/>
      <c r="AO9" s="5">
        <f>AN9*G9</f>
        <v>0</v>
      </c>
      <c r="AP9" s="5"/>
      <c r="AQ9" s="5">
        <f>AP9*G9</f>
        <v>0</v>
      </c>
      <c r="AR9" s="5"/>
      <c r="AS9" s="5">
        <f>AR9*G9</f>
        <v>0</v>
      </c>
      <c r="AT9" s="5"/>
      <c r="AU9" s="5">
        <f>AT9*G9</f>
        <v>0</v>
      </c>
      <c r="AV9" s="5"/>
      <c r="AW9" s="5">
        <f>AV9*G9</f>
        <v>0</v>
      </c>
      <c r="AX9" s="5"/>
      <c r="AY9" s="11">
        <f t="shared" si="16"/>
        <v>0</v>
      </c>
      <c r="AZ9" s="181"/>
      <c r="BA9" s="188">
        <f t="shared" si="17"/>
        <v>0</v>
      </c>
      <c r="BB9" s="181"/>
      <c r="BC9" s="188">
        <f t="shared" si="18"/>
        <v>0</v>
      </c>
      <c r="BD9" s="181"/>
      <c r="BE9" s="181">
        <f t="shared" si="0"/>
        <v>0</v>
      </c>
      <c r="BF9" s="5"/>
      <c r="BG9" s="5">
        <f t="shared" si="1"/>
        <v>0</v>
      </c>
      <c r="BH9" s="5"/>
      <c r="BI9" s="5">
        <f t="shared" si="2"/>
        <v>0</v>
      </c>
      <c r="BJ9" s="5"/>
      <c r="BK9" s="5">
        <f t="shared" si="3"/>
        <v>0</v>
      </c>
      <c r="BL9" s="5"/>
      <c r="BM9" s="5">
        <f t="shared" si="4"/>
        <v>0</v>
      </c>
      <c r="BN9" s="5">
        <v>38</v>
      </c>
      <c r="BO9" s="5">
        <f t="shared" si="5"/>
        <v>12160</v>
      </c>
      <c r="BP9" s="5"/>
      <c r="BQ9" s="5">
        <f t="shared" si="6"/>
        <v>0</v>
      </c>
      <c r="BR9" s="5"/>
      <c r="BS9" s="5">
        <f t="shared" si="7"/>
        <v>0</v>
      </c>
      <c r="BT9" s="5"/>
      <c r="BU9" s="11">
        <f t="shared" si="19"/>
        <v>0</v>
      </c>
      <c r="BV9" s="5"/>
      <c r="BW9" s="11">
        <f t="shared" si="8"/>
        <v>0</v>
      </c>
      <c r="BX9" s="5"/>
      <c r="BY9" s="11">
        <f t="shared" si="9"/>
        <v>0</v>
      </c>
      <c r="BZ9" s="181"/>
      <c r="CA9" s="188">
        <f t="shared" si="10"/>
        <v>0</v>
      </c>
      <c r="CB9" s="181"/>
      <c r="CC9" s="188">
        <f t="shared" si="11"/>
        <v>0</v>
      </c>
      <c r="CD9" s="181"/>
      <c r="CE9" s="188">
        <f t="shared" si="12"/>
        <v>0</v>
      </c>
      <c r="CF9" s="181"/>
      <c r="CG9" s="188">
        <f t="shared" si="13"/>
        <v>0</v>
      </c>
      <c r="CH9" s="181"/>
      <c r="CI9" s="188">
        <f t="shared" si="14"/>
        <v>0</v>
      </c>
      <c r="CJ9" s="11">
        <f t="shared" si="20"/>
        <v>53</v>
      </c>
      <c r="CK9" s="11">
        <f t="shared" si="21"/>
        <v>16960</v>
      </c>
    </row>
    <row r="10" spans="1:95" ht="15" customHeight="1">
      <c r="A10" s="226">
        <v>4</v>
      </c>
      <c r="B10" s="528" t="s">
        <v>222</v>
      </c>
      <c r="C10" s="536"/>
      <c r="D10" s="536"/>
      <c r="E10" s="537"/>
      <c r="F10" s="111" t="s">
        <v>45</v>
      </c>
      <c r="G10" s="111">
        <v>60</v>
      </c>
      <c r="H10" s="5"/>
      <c r="I10" s="5">
        <f aca="true" t="shared" si="22" ref="I10:I61">H10*G10</f>
        <v>0</v>
      </c>
      <c r="J10" s="5"/>
      <c r="K10" s="5">
        <f aca="true" t="shared" si="23" ref="K10:K61">J10*G10</f>
        <v>0</v>
      </c>
      <c r="L10" s="5"/>
      <c r="M10" s="5">
        <f aca="true" t="shared" si="24" ref="M10:M61">L10*G10</f>
        <v>0</v>
      </c>
      <c r="N10" s="5"/>
      <c r="O10" s="5">
        <f aca="true" t="shared" si="25" ref="O10:O61">N10*G10</f>
        <v>0</v>
      </c>
      <c r="P10" s="5"/>
      <c r="Q10" s="5">
        <f aca="true" t="shared" si="26" ref="Q10:Q61">P10*G10</f>
        <v>0</v>
      </c>
      <c r="R10" s="5"/>
      <c r="S10" s="5">
        <f aca="true" t="shared" si="27" ref="S10:S61">R10*G10</f>
        <v>0</v>
      </c>
      <c r="T10" s="5"/>
      <c r="U10" s="5">
        <f aca="true" t="shared" si="28" ref="U10:U58">T10*G10</f>
        <v>0</v>
      </c>
      <c r="V10" s="5"/>
      <c r="W10" s="5">
        <f aca="true" t="shared" si="29" ref="W10:W61">V10*G10</f>
        <v>0</v>
      </c>
      <c r="X10" s="5"/>
      <c r="Y10" s="5">
        <f aca="true" t="shared" si="30" ref="Y10:Y58">X10*G10</f>
        <v>0</v>
      </c>
      <c r="Z10" s="5"/>
      <c r="AA10" s="11">
        <f t="shared" si="15"/>
        <v>0</v>
      </c>
      <c r="AB10" s="5"/>
      <c r="AC10" s="5">
        <f aca="true" t="shared" si="31" ref="AC10:AC58">AB10*G10</f>
        <v>0</v>
      </c>
      <c r="AD10" s="5"/>
      <c r="AE10" s="5">
        <f aca="true" t="shared" si="32" ref="AE10:AE61">AD10*G10</f>
        <v>0</v>
      </c>
      <c r="AF10" s="5"/>
      <c r="AG10" s="5">
        <f aca="true" t="shared" si="33" ref="AG10:AG58">AF10*G10</f>
        <v>0</v>
      </c>
      <c r="AH10" s="5"/>
      <c r="AI10" s="5">
        <f aca="true" t="shared" si="34" ref="AI10:AI61">AH10*G10</f>
        <v>0</v>
      </c>
      <c r="AJ10" s="5"/>
      <c r="AK10" s="259">
        <f aca="true" t="shared" si="35" ref="AK10:AK61">AJ10*G10</f>
        <v>0</v>
      </c>
      <c r="AL10" s="5"/>
      <c r="AM10" s="5">
        <f aca="true" t="shared" si="36" ref="AM10:AM61">AL10*G10</f>
        <v>0</v>
      </c>
      <c r="AN10" s="5"/>
      <c r="AO10" s="5">
        <f aca="true" t="shared" si="37" ref="AO10:AO61">AN10*G10</f>
        <v>0</v>
      </c>
      <c r="AP10" s="5"/>
      <c r="AQ10" s="5">
        <f aca="true" t="shared" si="38" ref="AQ10:AQ61">AP10*G10</f>
        <v>0</v>
      </c>
      <c r="AR10" s="5"/>
      <c r="AS10" s="5">
        <f aca="true" t="shared" si="39" ref="AS10:AS61">AR10*G10</f>
        <v>0</v>
      </c>
      <c r="AT10" s="5"/>
      <c r="AU10" s="5">
        <f aca="true" t="shared" si="40" ref="AU10:AU61">AT10*G10</f>
        <v>0</v>
      </c>
      <c r="AV10" s="5"/>
      <c r="AW10" s="5">
        <f aca="true" t="shared" si="41" ref="AW10:AW58">AV10*G10</f>
        <v>0</v>
      </c>
      <c r="AX10" s="5"/>
      <c r="AY10" s="11">
        <f t="shared" si="16"/>
        <v>0</v>
      </c>
      <c r="AZ10" s="181"/>
      <c r="BA10" s="188">
        <f t="shared" si="17"/>
        <v>0</v>
      </c>
      <c r="BB10" s="181"/>
      <c r="BC10" s="188">
        <f t="shared" si="18"/>
        <v>0</v>
      </c>
      <c r="BD10" s="181"/>
      <c r="BE10" s="181">
        <f t="shared" si="0"/>
        <v>0</v>
      </c>
      <c r="BF10" s="5"/>
      <c r="BG10" s="5">
        <f t="shared" si="1"/>
        <v>0</v>
      </c>
      <c r="BH10" s="5"/>
      <c r="BI10" s="5">
        <f t="shared" si="2"/>
        <v>0</v>
      </c>
      <c r="BJ10" s="5"/>
      <c r="BK10" s="5">
        <f t="shared" si="3"/>
        <v>0</v>
      </c>
      <c r="BL10" s="5"/>
      <c r="BM10" s="5">
        <f t="shared" si="4"/>
        <v>0</v>
      </c>
      <c r="BN10" s="5">
        <v>38</v>
      </c>
      <c r="BO10" s="5">
        <f t="shared" si="5"/>
        <v>2280</v>
      </c>
      <c r="BP10" s="5"/>
      <c r="BQ10" s="5">
        <f t="shared" si="6"/>
        <v>0</v>
      </c>
      <c r="BR10" s="5"/>
      <c r="BS10" s="5">
        <f t="shared" si="7"/>
        <v>0</v>
      </c>
      <c r="BT10" s="5"/>
      <c r="BU10" s="11">
        <f t="shared" si="19"/>
        <v>0</v>
      </c>
      <c r="BV10" s="5"/>
      <c r="BW10" s="11">
        <f t="shared" si="8"/>
        <v>0</v>
      </c>
      <c r="BX10" s="5"/>
      <c r="BY10" s="11">
        <f t="shared" si="9"/>
        <v>0</v>
      </c>
      <c r="BZ10" s="181"/>
      <c r="CA10" s="188">
        <f t="shared" si="10"/>
        <v>0</v>
      </c>
      <c r="CB10" s="181"/>
      <c r="CC10" s="188">
        <f t="shared" si="11"/>
        <v>0</v>
      </c>
      <c r="CD10" s="181"/>
      <c r="CE10" s="188">
        <f t="shared" si="12"/>
        <v>0</v>
      </c>
      <c r="CF10" s="181"/>
      <c r="CG10" s="188">
        <f t="shared" si="13"/>
        <v>0</v>
      </c>
      <c r="CH10" s="181"/>
      <c r="CI10" s="188">
        <f t="shared" si="14"/>
        <v>0</v>
      </c>
      <c r="CJ10" s="11">
        <f t="shared" si="20"/>
        <v>38</v>
      </c>
      <c r="CK10" s="11">
        <f t="shared" si="21"/>
        <v>2280</v>
      </c>
      <c r="CL10" s="189"/>
      <c r="CM10" s="189"/>
      <c r="CN10" s="189"/>
      <c r="CO10" s="189"/>
      <c r="CP10" s="189"/>
      <c r="CQ10" s="189"/>
    </row>
    <row r="11" spans="1:95" ht="14.25" customHeight="1">
      <c r="A11" s="226">
        <v>5</v>
      </c>
      <c r="B11" s="528" t="s">
        <v>76</v>
      </c>
      <c r="C11" s="529"/>
      <c r="D11" s="529"/>
      <c r="E11" s="530"/>
      <c r="F11" s="111" t="s">
        <v>45</v>
      </c>
      <c r="G11" s="111">
        <v>840</v>
      </c>
      <c r="H11" s="5"/>
      <c r="I11" s="5">
        <f t="shared" si="22"/>
        <v>0</v>
      </c>
      <c r="J11" s="5"/>
      <c r="K11" s="5">
        <f t="shared" si="23"/>
        <v>0</v>
      </c>
      <c r="L11" s="5"/>
      <c r="M11" s="5">
        <f t="shared" si="24"/>
        <v>0</v>
      </c>
      <c r="N11" s="5"/>
      <c r="O11" s="5">
        <f t="shared" si="25"/>
        <v>0</v>
      </c>
      <c r="P11" s="5"/>
      <c r="Q11" s="5">
        <f t="shared" si="26"/>
        <v>0</v>
      </c>
      <c r="R11" s="5"/>
      <c r="S11" s="5">
        <f t="shared" si="27"/>
        <v>0</v>
      </c>
      <c r="T11" s="5"/>
      <c r="U11" s="5">
        <f t="shared" si="28"/>
        <v>0</v>
      </c>
      <c r="V11" s="5"/>
      <c r="W11" s="5">
        <f t="shared" si="29"/>
        <v>0</v>
      </c>
      <c r="X11" s="5"/>
      <c r="Y11" s="5">
        <f t="shared" si="30"/>
        <v>0</v>
      </c>
      <c r="Z11" s="5"/>
      <c r="AA11" s="11">
        <f t="shared" si="15"/>
        <v>0</v>
      </c>
      <c r="AB11" s="5"/>
      <c r="AC11" s="5">
        <f t="shared" si="31"/>
        <v>0</v>
      </c>
      <c r="AD11" s="5"/>
      <c r="AE11" s="5">
        <f t="shared" si="32"/>
        <v>0</v>
      </c>
      <c r="AF11" s="5"/>
      <c r="AG11" s="5">
        <f t="shared" si="33"/>
        <v>0</v>
      </c>
      <c r="AH11" s="5"/>
      <c r="AI11" s="5">
        <f t="shared" si="34"/>
        <v>0</v>
      </c>
      <c r="AJ11" s="5"/>
      <c r="AK11" s="259">
        <f t="shared" si="35"/>
        <v>0</v>
      </c>
      <c r="AL11" s="5"/>
      <c r="AM11" s="5">
        <f t="shared" si="36"/>
        <v>0</v>
      </c>
      <c r="AN11" s="5"/>
      <c r="AO11" s="5">
        <f t="shared" si="37"/>
        <v>0</v>
      </c>
      <c r="AP11" s="5"/>
      <c r="AQ11" s="5">
        <f t="shared" si="38"/>
        <v>0</v>
      </c>
      <c r="AR11" s="5"/>
      <c r="AS11" s="5">
        <f t="shared" si="39"/>
        <v>0</v>
      </c>
      <c r="AT11" s="5"/>
      <c r="AU11" s="5">
        <f t="shared" si="40"/>
        <v>0</v>
      </c>
      <c r="AV11" s="5"/>
      <c r="AW11" s="5">
        <f t="shared" si="41"/>
        <v>0</v>
      </c>
      <c r="AX11" s="5"/>
      <c r="AY11" s="11">
        <f t="shared" si="16"/>
        <v>0</v>
      </c>
      <c r="AZ11" s="181"/>
      <c r="BA11" s="188">
        <f t="shared" si="17"/>
        <v>0</v>
      </c>
      <c r="BB11" s="181"/>
      <c r="BC11" s="188">
        <f t="shared" si="18"/>
        <v>0</v>
      </c>
      <c r="BD11" s="181"/>
      <c r="BE11" s="181">
        <f t="shared" si="0"/>
        <v>0</v>
      </c>
      <c r="BF11" s="5"/>
      <c r="BG11" s="5">
        <f t="shared" si="1"/>
        <v>0</v>
      </c>
      <c r="BH11" s="5"/>
      <c r="BI11" s="5">
        <f t="shared" si="2"/>
        <v>0</v>
      </c>
      <c r="BJ11" s="5"/>
      <c r="BK11" s="5">
        <f t="shared" si="3"/>
        <v>0</v>
      </c>
      <c r="BL11" s="5"/>
      <c r="BM11" s="5">
        <f t="shared" si="4"/>
        <v>0</v>
      </c>
      <c r="BN11" s="5"/>
      <c r="BO11" s="5">
        <f t="shared" si="5"/>
        <v>0</v>
      </c>
      <c r="BP11" s="5"/>
      <c r="BQ11" s="5">
        <f t="shared" si="6"/>
        <v>0</v>
      </c>
      <c r="BR11" s="5"/>
      <c r="BS11" s="5">
        <f t="shared" si="7"/>
        <v>0</v>
      </c>
      <c r="BT11" s="5"/>
      <c r="BU11" s="11">
        <f t="shared" si="19"/>
        <v>0</v>
      </c>
      <c r="BV11" s="5"/>
      <c r="BW11" s="11">
        <f t="shared" si="8"/>
        <v>0</v>
      </c>
      <c r="BX11" s="5"/>
      <c r="BY11" s="11">
        <f t="shared" si="9"/>
        <v>0</v>
      </c>
      <c r="BZ11" s="181"/>
      <c r="CA11" s="188">
        <f t="shared" si="10"/>
        <v>0</v>
      </c>
      <c r="CB11" s="181"/>
      <c r="CC11" s="188">
        <f t="shared" si="11"/>
        <v>0</v>
      </c>
      <c r="CD11" s="181"/>
      <c r="CE11" s="188">
        <f t="shared" si="12"/>
        <v>0</v>
      </c>
      <c r="CF11" s="181"/>
      <c r="CG11" s="188">
        <f t="shared" si="13"/>
        <v>0</v>
      </c>
      <c r="CH11" s="181"/>
      <c r="CI11" s="188">
        <f t="shared" si="14"/>
        <v>0</v>
      </c>
      <c r="CJ11" s="11">
        <f t="shared" si="20"/>
        <v>0</v>
      </c>
      <c r="CK11" s="11">
        <f t="shared" si="21"/>
        <v>0</v>
      </c>
      <c r="CL11" s="189"/>
      <c r="CM11" s="189"/>
      <c r="CN11" s="189"/>
      <c r="CO11" s="189"/>
      <c r="CP11" s="189"/>
      <c r="CQ11" s="189"/>
    </row>
    <row r="12" spans="1:95" ht="17.25" customHeight="1">
      <c r="A12" s="226">
        <v>6</v>
      </c>
      <c r="B12" s="528" t="s">
        <v>198</v>
      </c>
      <c r="C12" s="529"/>
      <c r="D12" s="529"/>
      <c r="E12" s="530"/>
      <c r="F12" s="111" t="s">
        <v>106</v>
      </c>
      <c r="G12" s="111">
        <v>250</v>
      </c>
      <c r="H12" s="5"/>
      <c r="I12" s="5">
        <f t="shared" si="22"/>
        <v>0</v>
      </c>
      <c r="J12" s="5"/>
      <c r="K12" s="5">
        <f t="shared" si="23"/>
        <v>0</v>
      </c>
      <c r="L12" s="5"/>
      <c r="M12" s="5">
        <f t="shared" si="24"/>
        <v>0</v>
      </c>
      <c r="N12" s="5"/>
      <c r="O12" s="5">
        <f t="shared" si="25"/>
        <v>0</v>
      </c>
      <c r="P12" s="5"/>
      <c r="Q12" s="5">
        <f t="shared" si="26"/>
        <v>0</v>
      </c>
      <c r="R12" s="5"/>
      <c r="S12" s="5">
        <f t="shared" si="27"/>
        <v>0</v>
      </c>
      <c r="T12" s="5"/>
      <c r="U12" s="5">
        <f t="shared" si="28"/>
        <v>0</v>
      </c>
      <c r="V12" s="5"/>
      <c r="W12" s="5">
        <f t="shared" si="29"/>
        <v>0</v>
      </c>
      <c r="X12" s="5"/>
      <c r="Y12" s="5">
        <f t="shared" si="30"/>
        <v>0</v>
      </c>
      <c r="Z12" s="5"/>
      <c r="AA12" s="11">
        <f t="shared" si="15"/>
        <v>0</v>
      </c>
      <c r="AB12" s="5"/>
      <c r="AC12" s="5">
        <f t="shared" si="31"/>
        <v>0</v>
      </c>
      <c r="AD12" s="5"/>
      <c r="AE12" s="5">
        <f t="shared" si="32"/>
        <v>0</v>
      </c>
      <c r="AF12" s="5"/>
      <c r="AG12" s="5">
        <f t="shared" si="33"/>
        <v>0</v>
      </c>
      <c r="AH12" s="5"/>
      <c r="AI12" s="5">
        <f t="shared" si="34"/>
        <v>0</v>
      </c>
      <c r="AJ12" s="5"/>
      <c r="AK12" s="259">
        <f t="shared" si="35"/>
        <v>0</v>
      </c>
      <c r="AL12" s="5"/>
      <c r="AM12" s="5">
        <f t="shared" si="36"/>
        <v>0</v>
      </c>
      <c r="AN12" s="5"/>
      <c r="AO12" s="5">
        <f t="shared" si="37"/>
        <v>0</v>
      </c>
      <c r="AP12" s="5"/>
      <c r="AQ12" s="5">
        <f t="shared" si="38"/>
        <v>0</v>
      </c>
      <c r="AR12" s="5"/>
      <c r="AS12" s="5">
        <f t="shared" si="39"/>
        <v>0</v>
      </c>
      <c r="AT12" s="5"/>
      <c r="AU12" s="5">
        <f t="shared" si="40"/>
        <v>0</v>
      </c>
      <c r="AV12" s="5"/>
      <c r="AW12" s="5">
        <f t="shared" si="41"/>
        <v>0</v>
      </c>
      <c r="AX12" s="5"/>
      <c r="AY12" s="11">
        <f t="shared" si="16"/>
        <v>0</v>
      </c>
      <c r="AZ12" s="181"/>
      <c r="BA12" s="188">
        <f t="shared" si="17"/>
        <v>0</v>
      </c>
      <c r="BB12" s="181"/>
      <c r="BC12" s="188">
        <f t="shared" si="18"/>
        <v>0</v>
      </c>
      <c r="BD12" s="181"/>
      <c r="BE12" s="181">
        <f t="shared" si="0"/>
        <v>0</v>
      </c>
      <c r="BF12" s="5"/>
      <c r="BG12" s="5">
        <f t="shared" si="1"/>
        <v>0</v>
      </c>
      <c r="BH12" s="5"/>
      <c r="BI12" s="5">
        <f t="shared" si="2"/>
        <v>0</v>
      </c>
      <c r="BJ12" s="5"/>
      <c r="BK12" s="5">
        <f t="shared" si="3"/>
        <v>0</v>
      </c>
      <c r="BL12" s="5"/>
      <c r="BM12" s="5">
        <f t="shared" si="4"/>
        <v>0</v>
      </c>
      <c r="BN12" s="5"/>
      <c r="BO12" s="5">
        <f t="shared" si="5"/>
        <v>0</v>
      </c>
      <c r="BP12" s="5"/>
      <c r="BQ12" s="5">
        <f t="shared" si="6"/>
        <v>0</v>
      </c>
      <c r="BR12" s="5"/>
      <c r="BS12" s="5">
        <f t="shared" si="7"/>
        <v>0</v>
      </c>
      <c r="BT12" s="5"/>
      <c r="BU12" s="11">
        <f t="shared" si="19"/>
        <v>0</v>
      </c>
      <c r="BV12" s="5"/>
      <c r="BW12" s="11">
        <f t="shared" si="8"/>
        <v>0</v>
      </c>
      <c r="BX12" s="5"/>
      <c r="BY12" s="11">
        <f t="shared" si="9"/>
        <v>0</v>
      </c>
      <c r="BZ12" s="181"/>
      <c r="CA12" s="188">
        <f t="shared" si="10"/>
        <v>0</v>
      </c>
      <c r="CB12" s="181"/>
      <c r="CC12" s="188">
        <f t="shared" si="11"/>
        <v>0</v>
      </c>
      <c r="CD12" s="181"/>
      <c r="CE12" s="188">
        <f t="shared" si="12"/>
        <v>0</v>
      </c>
      <c r="CF12" s="181"/>
      <c r="CG12" s="188">
        <f t="shared" si="13"/>
        <v>0</v>
      </c>
      <c r="CH12" s="181"/>
      <c r="CI12" s="188">
        <f t="shared" si="14"/>
        <v>0</v>
      </c>
      <c r="CJ12" s="11">
        <f t="shared" si="20"/>
        <v>0</v>
      </c>
      <c r="CK12" s="11">
        <f t="shared" si="21"/>
        <v>0</v>
      </c>
      <c r="CL12" s="189"/>
      <c r="CM12" s="189"/>
      <c r="CN12" s="189"/>
      <c r="CO12" s="189"/>
      <c r="CP12" s="189"/>
      <c r="CQ12" s="189"/>
    </row>
    <row r="13" spans="1:95" ht="13.5" customHeight="1">
      <c r="A13" s="226">
        <v>7</v>
      </c>
      <c r="B13" s="528" t="s">
        <v>218</v>
      </c>
      <c r="C13" s="529"/>
      <c r="D13" s="529"/>
      <c r="E13" s="530"/>
      <c r="F13" s="111" t="s">
        <v>45</v>
      </c>
      <c r="G13" s="111">
        <v>400</v>
      </c>
      <c r="H13" s="5">
        <v>300</v>
      </c>
      <c r="I13" s="5">
        <f t="shared" si="22"/>
        <v>120000</v>
      </c>
      <c r="J13" s="5">
        <v>50</v>
      </c>
      <c r="K13" s="5">
        <f t="shared" si="23"/>
        <v>20000</v>
      </c>
      <c r="L13" s="5"/>
      <c r="M13" s="5">
        <f t="shared" si="24"/>
        <v>0</v>
      </c>
      <c r="N13" s="5">
        <v>100</v>
      </c>
      <c r="O13" s="5">
        <f t="shared" si="25"/>
        <v>40000</v>
      </c>
      <c r="P13" s="5"/>
      <c r="Q13" s="5">
        <f t="shared" si="26"/>
        <v>0</v>
      </c>
      <c r="R13" s="5">
        <v>300</v>
      </c>
      <c r="S13" s="5">
        <f t="shared" si="27"/>
        <v>120000</v>
      </c>
      <c r="T13" s="5"/>
      <c r="U13" s="5">
        <f t="shared" si="28"/>
        <v>0</v>
      </c>
      <c r="V13" s="5"/>
      <c r="W13" s="5">
        <f t="shared" si="29"/>
        <v>0</v>
      </c>
      <c r="X13" s="376">
        <f>100*0+50</f>
        <v>50</v>
      </c>
      <c r="Y13" s="376">
        <f t="shared" si="30"/>
        <v>20000</v>
      </c>
      <c r="Z13" s="5">
        <v>50</v>
      </c>
      <c r="AA13" s="11">
        <f t="shared" si="15"/>
        <v>20000</v>
      </c>
      <c r="AB13" s="5">
        <v>50</v>
      </c>
      <c r="AC13" s="5">
        <f t="shared" si="31"/>
        <v>20000</v>
      </c>
      <c r="AD13" s="386">
        <f>300*0</f>
        <v>0</v>
      </c>
      <c r="AE13" s="5">
        <f t="shared" si="32"/>
        <v>0</v>
      </c>
      <c r="AF13" s="5">
        <v>50</v>
      </c>
      <c r="AG13" s="5">
        <f t="shared" si="33"/>
        <v>20000</v>
      </c>
      <c r="AH13" s="5">
        <v>100</v>
      </c>
      <c r="AI13" s="5">
        <f t="shared" si="34"/>
        <v>40000</v>
      </c>
      <c r="AJ13" s="5">
        <v>100</v>
      </c>
      <c r="AK13" s="259">
        <f t="shared" si="35"/>
        <v>40000</v>
      </c>
      <c r="AL13" s="5">
        <v>50</v>
      </c>
      <c r="AM13" s="5">
        <f t="shared" si="36"/>
        <v>20000</v>
      </c>
      <c r="AN13" s="5">
        <v>50</v>
      </c>
      <c r="AO13" s="5">
        <f t="shared" si="37"/>
        <v>20000</v>
      </c>
      <c r="AP13" s="5">
        <v>65</v>
      </c>
      <c r="AQ13" s="5">
        <f t="shared" si="38"/>
        <v>26000</v>
      </c>
      <c r="AR13" s="5">
        <v>100</v>
      </c>
      <c r="AS13" s="5">
        <f t="shared" si="39"/>
        <v>40000</v>
      </c>
      <c r="AT13" s="5">
        <v>100</v>
      </c>
      <c r="AU13" s="5">
        <f t="shared" si="40"/>
        <v>40000</v>
      </c>
      <c r="AV13" s="5"/>
      <c r="AW13" s="5">
        <f t="shared" si="41"/>
        <v>0</v>
      </c>
      <c r="AX13" s="5"/>
      <c r="AY13" s="11">
        <f t="shared" si="16"/>
        <v>0</v>
      </c>
      <c r="AZ13" s="181">
        <v>20</v>
      </c>
      <c r="BA13" s="188">
        <f t="shared" si="17"/>
        <v>8000</v>
      </c>
      <c r="BB13" s="181">
        <v>100</v>
      </c>
      <c r="BC13" s="188">
        <f t="shared" si="18"/>
        <v>40000</v>
      </c>
      <c r="BD13" s="181">
        <v>25</v>
      </c>
      <c r="BE13" s="181">
        <f t="shared" si="0"/>
        <v>10000</v>
      </c>
      <c r="BF13" s="5">
        <v>300</v>
      </c>
      <c r="BG13" s="5">
        <f t="shared" si="1"/>
        <v>120000</v>
      </c>
      <c r="BH13" s="5">
        <v>300</v>
      </c>
      <c r="BI13" s="5">
        <f t="shared" si="2"/>
        <v>120000</v>
      </c>
      <c r="BJ13" s="5">
        <v>250</v>
      </c>
      <c r="BK13" s="5">
        <f t="shared" si="3"/>
        <v>100000</v>
      </c>
      <c r="BL13" s="5">
        <v>100</v>
      </c>
      <c r="BM13" s="5">
        <f t="shared" si="4"/>
        <v>40000</v>
      </c>
      <c r="BN13" s="5">
        <v>200</v>
      </c>
      <c r="BO13" s="5">
        <f t="shared" si="5"/>
        <v>80000</v>
      </c>
      <c r="BP13" s="5"/>
      <c r="BQ13" s="5">
        <f t="shared" si="6"/>
        <v>0</v>
      </c>
      <c r="BR13" s="5"/>
      <c r="BS13" s="5">
        <f t="shared" si="7"/>
        <v>0</v>
      </c>
      <c r="BT13" s="5"/>
      <c r="BU13" s="11">
        <f t="shared" si="19"/>
        <v>0</v>
      </c>
      <c r="BV13" s="5"/>
      <c r="BW13" s="11">
        <f t="shared" si="8"/>
        <v>0</v>
      </c>
      <c r="BX13" s="5"/>
      <c r="BY13" s="11">
        <f t="shared" si="9"/>
        <v>0</v>
      </c>
      <c r="BZ13" s="181"/>
      <c r="CA13" s="188">
        <f t="shared" si="10"/>
        <v>0</v>
      </c>
      <c r="CB13" s="181"/>
      <c r="CC13" s="188">
        <f t="shared" si="11"/>
        <v>0</v>
      </c>
      <c r="CD13" s="181"/>
      <c r="CE13" s="188">
        <f t="shared" si="12"/>
        <v>0</v>
      </c>
      <c r="CF13" s="181"/>
      <c r="CG13" s="188">
        <f t="shared" si="13"/>
        <v>0</v>
      </c>
      <c r="CH13" s="181"/>
      <c r="CI13" s="188">
        <f t="shared" si="14"/>
        <v>0</v>
      </c>
      <c r="CJ13" s="11">
        <f t="shared" si="20"/>
        <v>2810</v>
      </c>
      <c r="CK13" s="11">
        <f t="shared" si="21"/>
        <v>1124000</v>
      </c>
      <c r="CL13" s="189"/>
      <c r="CM13" s="189"/>
      <c r="CN13" s="189"/>
      <c r="CO13" s="189"/>
      <c r="CP13" s="189"/>
      <c r="CQ13" s="189"/>
    </row>
    <row r="14" spans="1:95" ht="15.75" customHeight="1">
      <c r="A14" s="226">
        <v>8</v>
      </c>
      <c r="B14" s="528" t="s">
        <v>104</v>
      </c>
      <c r="C14" s="529"/>
      <c r="D14" s="529"/>
      <c r="E14" s="530"/>
      <c r="F14" s="111" t="s">
        <v>45</v>
      </c>
      <c r="G14" s="111">
        <v>1100</v>
      </c>
      <c r="H14" s="5"/>
      <c r="I14" s="5">
        <f t="shared" si="22"/>
        <v>0</v>
      </c>
      <c r="J14" s="5"/>
      <c r="K14" s="5">
        <f>J14*G14</f>
        <v>0</v>
      </c>
      <c r="L14" s="5"/>
      <c r="M14" s="5">
        <f t="shared" si="24"/>
        <v>0</v>
      </c>
      <c r="N14" s="5"/>
      <c r="O14" s="5">
        <f t="shared" si="25"/>
        <v>0</v>
      </c>
      <c r="P14" s="5"/>
      <c r="Q14" s="5">
        <f t="shared" si="26"/>
        <v>0</v>
      </c>
      <c r="R14" s="5"/>
      <c r="S14" s="5">
        <f t="shared" si="27"/>
        <v>0</v>
      </c>
      <c r="T14" s="5"/>
      <c r="U14" s="5">
        <f t="shared" si="28"/>
        <v>0</v>
      </c>
      <c r="V14" s="5"/>
      <c r="W14" s="5">
        <f t="shared" si="29"/>
        <v>0</v>
      </c>
      <c r="X14" s="5"/>
      <c r="Y14" s="5">
        <f t="shared" si="30"/>
        <v>0</v>
      </c>
      <c r="Z14" s="5"/>
      <c r="AA14" s="11">
        <f t="shared" si="15"/>
        <v>0</v>
      </c>
      <c r="AB14" s="374">
        <f>6*0</f>
        <v>0</v>
      </c>
      <c r="AC14" s="374">
        <f t="shared" si="31"/>
        <v>0</v>
      </c>
      <c r="AD14" s="5"/>
      <c r="AE14" s="5">
        <f t="shared" si="32"/>
        <v>0</v>
      </c>
      <c r="AF14" s="5"/>
      <c r="AG14" s="5">
        <f t="shared" si="33"/>
        <v>0</v>
      </c>
      <c r="AH14" s="5"/>
      <c r="AI14" s="5">
        <f t="shared" si="34"/>
        <v>0</v>
      </c>
      <c r="AJ14" s="5">
        <v>15</v>
      </c>
      <c r="AK14" s="259">
        <f t="shared" si="35"/>
        <v>16500</v>
      </c>
      <c r="AL14" s="5"/>
      <c r="AM14" s="5">
        <f t="shared" si="36"/>
        <v>0</v>
      </c>
      <c r="AN14" s="5"/>
      <c r="AO14" s="5">
        <f t="shared" si="37"/>
        <v>0</v>
      </c>
      <c r="AP14" s="5">
        <v>4</v>
      </c>
      <c r="AQ14" s="5">
        <f t="shared" si="38"/>
        <v>4400</v>
      </c>
      <c r="AR14" s="5"/>
      <c r="AS14" s="5">
        <f t="shared" si="39"/>
        <v>0</v>
      </c>
      <c r="AT14" s="5"/>
      <c r="AU14" s="5">
        <f t="shared" si="40"/>
        <v>0</v>
      </c>
      <c r="AV14" s="5"/>
      <c r="AW14" s="5">
        <f t="shared" si="41"/>
        <v>0</v>
      </c>
      <c r="AX14" s="5"/>
      <c r="AY14" s="11">
        <f t="shared" si="16"/>
        <v>0</v>
      </c>
      <c r="AZ14" s="181"/>
      <c r="BA14" s="188">
        <f t="shared" si="17"/>
        <v>0</v>
      </c>
      <c r="BB14" s="181"/>
      <c r="BC14" s="188">
        <f t="shared" si="18"/>
        <v>0</v>
      </c>
      <c r="BD14" s="181"/>
      <c r="BE14" s="181">
        <f t="shared" si="0"/>
        <v>0</v>
      </c>
      <c r="BF14" s="5"/>
      <c r="BG14" s="5">
        <f t="shared" si="1"/>
        <v>0</v>
      </c>
      <c r="BH14" s="5"/>
      <c r="BI14" s="5">
        <f t="shared" si="2"/>
        <v>0</v>
      </c>
      <c r="BJ14" s="5"/>
      <c r="BK14" s="5">
        <f t="shared" si="3"/>
        <v>0</v>
      </c>
      <c r="BL14" s="5"/>
      <c r="BM14" s="5">
        <f t="shared" si="4"/>
        <v>0</v>
      </c>
      <c r="BN14" s="5"/>
      <c r="BO14" s="5">
        <f t="shared" si="5"/>
        <v>0</v>
      </c>
      <c r="BP14" s="5"/>
      <c r="BQ14" s="5">
        <f t="shared" si="6"/>
        <v>0</v>
      </c>
      <c r="BR14" s="5"/>
      <c r="BS14" s="5">
        <f t="shared" si="7"/>
        <v>0</v>
      </c>
      <c r="BT14" s="5"/>
      <c r="BU14" s="11">
        <f t="shared" si="19"/>
        <v>0</v>
      </c>
      <c r="BV14" s="5"/>
      <c r="BW14" s="11">
        <f t="shared" si="8"/>
        <v>0</v>
      </c>
      <c r="BX14" s="5"/>
      <c r="BY14" s="11">
        <f t="shared" si="9"/>
        <v>0</v>
      </c>
      <c r="BZ14" s="181"/>
      <c r="CA14" s="188">
        <f t="shared" si="10"/>
        <v>0</v>
      </c>
      <c r="CB14" s="181"/>
      <c r="CC14" s="188">
        <f t="shared" si="11"/>
        <v>0</v>
      </c>
      <c r="CD14" s="181"/>
      <c r="CE14" s="188">
        <f t="shared" si="12"/>
        <v>0</v>
      </c>
      <c r="CF14" s="181"/>
      <c r="CG14" s="188">
        <f t="shared" si="13"/>
        <v>0</v>
      </c>
      <c r="CH14" s="181"/>
      <c r="CI14" s="188">
        <f t="shared" si="14"/>
        <v>0</v>
      </c>
      <c r="CJ14" s="11">
        <f t="shared" si="20"/>
        <v>19</v>
      </c>
      <c r="CK14" s="11">
        <f t="shared" si="21"/>
        <v>20900</v>
      </c>
      <c r="CL14" s="189"/>
      <c r="CM14" s="189"/>
      <c r="CN14" s="189"/>
      <c r="CO14" s="189"/>
      <c r="CP14" s="189"/>
      <c r="CQ14" s="189"/>
    </row>
    <row r="15" spans="1:95" ht="21.75" customHeight="1">
      <c r="A15" s="226"/>
      <c r="B15" s="569" t="s">
        <v>47</v>
      </c>
      <c r="C15" s="543"/>
      <c r="D15" s="543"/>
      <c r="E15" s="544"/>
      <c r="F15" s="111"/>
      <c r="G15" s="111"/>
      <c r="H15" s="5"/>
      <c r="I15" s="5">
        <f t="shared" si="22"/>
        <v>0</v>
      </c>
      <c r="J15" s="5"/>
      <c r="K15" s="5">
        <f t="shared" si="23"/>
        <v>0</v>
      </c>
      <c r="L15" s="5"/>
      <c r="M15" s="5">
        <f t="shared" si="24"/>
        <v>0</v>
      </c>
      <c r="N15" s="5"/>
      <c r="O15" s="5">
        <f t="shared" si="25"/>
        <v>0</v>
      </c>
      <c r="P15" s="5"/>
      <c r="Q15" s="5">
        <f t="shared" si="26"/>
        <v>0</v>
      </c>
      <c r="R15" s="5"/>
      <c r="S15" s="5">
        <f t="shared" si="27"/>
        <v>0</v>
      </c>
      <c r="T15" s="5"/>
      <c r="U15" s="5">
        <f t="shared" si="28"/>
        <v>0</v>
      </c>
      <c r="V15" s="5"/>
      <c r="W15" s="5">
        <f t="shared" si="29"/>
        <v>0</v>
      </c>
      <c r="X15" s="5"/>
      <c r="Y15" s="5">
        <f t="shared" si="30"/>
        <v>0</v>
      </c>
      <c r="Z15" s="5"/>
      <c r="AA15" s="11">
        <f t="shared" si="15"/>
        <v>0</v>
      </c>
      <c r="AB15" s="5"/>
      <c r="AC15" s="5">
        <f t="shared" si="31"/>
        <v>0</v>
      </c>
      <c r="AD15" s="5"/>
      <c r="AE15" s="5">
        <f t="shared" si="32"/>
        <v>0</v>
      </c>
      <c r="AF15" s="5"/>
      <c r="AG15" s="5">
        <f t="shared" si="33"/>
        <v>0</v>
      </c>
      <c r="AH15" s="5"/>
      <c r="AI15" s="5">
        <f t="shared" si="34"/>
        <v>0</v>
      </c>
      <c r="AJ15" s="5"/>
      <c r="AK15" s="259">
        <f t="shared" si="35"/>
        <v>0</v>
      </c>
      <c r="AL15" s="5"/>
      <c r="AM15" s="5">
        <f t="shared" si="36"/>
        <v>0</v>
      </c>
      <c r="AN15" s="5"/>
      <c r="AO15" s="5">
        <f t="shared" si="37"/>
        <v>0</v>
      </c>
      <c r="AP15" s="5"/>
      <c r="AQ15" s="5">
        <f t="shared" si="38"/>
        <v>0</v>
      </c>
      <c r="AR15" s="5"/>
      <c r="AS15" s="5">
        <f t="shared" si="39"/>
        <v>0</v>
      </c>
      <c r="AT15" s="5"/>
      <c r="AU15" s="5">
        <f t="shared" si="40"/>
        <v>0</v>
      </c>
      <c r="AV15" s="5"/>
      <c r="AW15" s="5">
        <f t="shared" si="41"/>
        <v>0</v>
      </c>
      <c r="AX15" s="5"/>
      <c r="AY15" s="11">
        <f t="shared" si="16"/>
        <v>0</v>
      </c>
      <c r="AZ15" s="181"/>
      <c r="BA15" s="188">
        <f t="shared" si="17"/>
        <v>0</v>
      </c>
      <c r="BB15" s="181"/>
      <c r="BC15" s="188">
        <f t="shared" si="18"/>
        <v>0</v>
      </c>
      <c r="BD15" s="181"/>
      <c r="BE15" s="181">
        <f t="shared" si="0"/>
        <v>0</v>
      </c>
      <c r="BF15" s="5"/>
      <c r="BG15" s="5">
        <f t="shared" si="1"/>
        <v>0</v>
      </c>
      <c r="BH15" s="5"/>
      <c r="BI15" s="5">
        <f t="shared" si="2"/>
        <v>0</v>
      </c>
      <c r="BJ15" s="5"/>
      <c r="BK15" s="5">
        <f t="shared" si="3"/>
        <v>0</v>
      </c>
      <c r="BL15" s="5"/>
      <c r="BM15" s="5">
        <f t="shared" si="4"/>
        <v>0</v>
      </c>
      <c r="BN15" s="5"/>
      <c r="BO15" s="5">
        <f t="shared" si="5"/>
        <v>0</v>
      </c>
      <c r="BP15" s="5"/>
      <c r="BQ15" s="5">
        <f t="shared" si="6"/>
        <v>0</v>
      </c>
      <c r="BR15" s="5"/>
      <c r="BS15" s="5">
        <f t="shared" si="7"/>
        <v>0</v>
      </c>
      <c r="BT15" s="5"/>
      <c r="BU15" s="11">
        <f t="shared" si="19"/>
        <v>0</v>
      </c>
      <c r="BV15" s="5"/>
      <c r="BW15" s="11">
        <f t="shared" si="8"/>
        <v>0</v>
      </c>
      <c r="BX15" s="5"/>
      <c r="BY15" s="11">
        <f t="shared" si="9"/>
        <v>0</v>
      </c>
      <c r="BZ15" s="181"/>
      <c r="CA15" s="188">
        <f t="shared" si="10"/>
        <v>0</v>
      </c>
      <c r="CB15" s="181"/>
      <c r="CC15" s="188">
        <f t="shared" si="11"/>
        <v>0</v>
      </c>
      <c r="CD15" s="181"/>
      <c r="CE15" s="188">
        <f t="shared" si="12"/>
        <v>0</v>
      </c>
      <c r="CF15" s="181"/>
      <c r="CG15" s="188">
        <f t="shared" si="13"/>
        <v>0</v>
      </c>
      <c r="CH15" s="181"/>
      <c r="CI15" s="188">
        <f t="shared" si="14"/>
        <v>0</v>
      </c>
      <c r="CJ15" s="11">
        <f t="shared" si="20"/>
        <v>0</v>
      </c>
      <c r="CK15" s="11">
        <f t="shared" si="21"/>
        <v>0</v>
      </c>
      <c r="CL15" s="189"/>
      <c r="CM15" s="189"/>
      <c r="CN15" s="189"/>
      <c r="CO15" s="189"/>
      <c r="CP15" s="189"/>
      <c r="CQ15" s="189"/>
    </row>
    <row r="16" spans="1:95" ht="15" customHeight="1">
      <c r="A16" s="226">
        <v>9</v>
      </c>
      <c r="B16" s="528" t="s">
        <v>169</v>
      </c>
      <c r="C16" s="529"/>
      <c r="D16" s="529"/>
      <c r="E16" s="530"/>
      <c r="F16" s="111" t="s">
        <v>46</v>
      </c>
      <c r="G16" s="111">
        <v>550</v>
      </c>
      <c r="H16" s="5"/>
      <c r="I16" s="5">
        <f t="shared" si="22"/>
        <v>0</v>
      </c>
      <c r="J16" s="5"/>
      <c r="K16" s="5">
        <f t="shared" si="23"/>
        <v>0</v>
      </c>
      <c r="L16" s="5"/>
      <c r="M16" s="5">
        <f t="shared" si="24"/>
        <v>0</v>
      </c>
      <c r="N16" s="5">
        <v>60</v>
      </c>
      <c r="O16" s="5">
        <f t="shared" si="25"/>
        <v>33000</v>
      </c>
      <c r="P16" s="5"/>
      <c r="Q16" s="5">
        <f t="shared" si="26"/>
        <v>0</v>
      </c>
      <c r="R16" s="5"/>
      <c r="S16" s="5">
        <f t="shared" si="27"/>
        <v>0</v>
      </c>
      <c r="T16" s="5"/>
      <c r="U16" s="5">
        <f t="shared" si="28"/>
        <v>0</v>
      </c>
      <c r="V16" s="5"/>
      <c r="W16" s="5">
        <f t="shared" si="29"/>
        <v>0</v>
      </c>
      <c r="X16" s="5"/>
      <c r="Y16" s="5">
        <f t="shared" si="30"/>
        <v>0</v>
      </c>
      <c r="Z16" s="5"/>
      <c r="AA16" s="11">
        <f t="shared" si="15"/>
        <v>0</v>
      </c>
      <c r="AB16" s="5">
        <v>20</v>
      </c>
      <c r="AC16" s="5">
        <f t="shared" si="31"/>
        <v>11000</v>
      </c>
      <c r="AD16" s="5">
        <v>20</v>
      </c>
      <c r="AE16" s="5">
        <f t="shared" si="32"/>
        <v>11000</v>
      </c>
      <c r="AF16" s="5"/>
      <c r="AG16" s="5">
        <f t="shared" si="33"/>
        <v>0</v>
      </c>
      <c r="AH16" s="5"/>
      <c r="AI16" s="5">
        <f t="shared" si="34"/>
        <v>0</v>
      </c>
      <c r="AJ16" s="5"/>
      <c r="AK16" s="259">
        <f t="shared" si="35"/>
        <v>0</v>
      </c>
      <c r="AL16" s="5"/>
      <c r="AM16" s="5">
        <f t="shared" si="36"/>
        <v>0</v>
      </c>
      <c r="AN16" s="5"/>
      <c r="AO16" s="5">
        <f t="shared" si="37"/>
        <v>0</v>
      </c>
      <c r="AP16" s="5"/>
      <c r="AQ16" s="5">
        <f t="shared" si="38"/>
        <v>0</v>
      </c>
      <c r="AR16" s="5"/>
      <c r="AS16" s="5">
        <f t="shared" si="39"/>
        <v>0</v>
      </c>
      <c r="AT16" s="5">
        <v>100</v>
      </c>
      <c r="AU16" s="5">
        <f t="shared" si="40"/>
        <v>55000</v>
      </c>
      <c r="AV16" s="5">
        <v>10</v>
      </c>
      <c r="AW16" s="5">
        <f t="shared" si="41"/>
        <v>5500</v>
      </c>
      <c r="AX16" s="5">
        <v>100</v>
      </c>
      <c r="AY16" s="11">
        <f t="shared" si="16"/>
        <v>55000</v>
      </c>
      <c r="AZ16" s="181">
        <v>100</v>
      </c>
      <c r="BA16" s="188">
        <f>AZ16*G16</f>
        <v>55000</v>
      </c>
      <c r="BB16" s="181">
        <v>100</v>
      </c>
      <c r="BC16" s="188">
        <f t="shared" si="18"/>
        <v>55000</v>
      </c>
      <c r="BD16" s="181"/>
      <c r="BE16" s="181">
        <f t="shared" si="0"/>
        <v>0</v>
      </c>
      <c r="BF16" s="5"/>
      <c r="BG16" s="5">
        <f t="shared" si="1"/>
        <v>0</v>
      </c>
      <c r="BH16" s="5"/>
      <c r="BI16" s="5">
        <f t="shared" si="2"/>
        <v>0</v>
      </c>
      <c r="BJ16" s="5"/>
      <c r="BK16" s="5">
        <f t="shared" si="3"/>
        <v>0</v>
      </c>
      <c r="BL16" s="5"/>
      <c r="BM16" s="5">
        <f t="shared" si="4"/>
        <v>0</v>
      </c>
      <c r="BN16" s="5"/>
      <c r="BO16" s="5">
        <f t="shared" si="5"/>
        <v>0</v>
      </c>
      <c r="BP16" s="5"/>
      <c r="BQ16" s="5">
        <f t="shared" si="6"/>
        <v>0</v>
      </c>
      <c r="BR16" s="5"/>
      <c r="BS16" s="5">
        <f t="shared" si="7"/>
        <v>0</v>
      </c>
      <c r="BT16" s="5"/>
      <c r="BU16" s="11">
        <f t="shared" si="19"/>
        <v>0</v>
      </c>
      <c r="BV16" s="5">
        <v>15</v>
      </c>
      <c r="BW16" s="11">
        <f>BV16*G16</f>
        <v>8250</v>
      </c>
      <c r="BX16" s="5">
        <v>15</v>
      </c>
      <c r="BY16" s="11">
        <f t="shared" si="9"/>
        <v>8250</v>
      </c>
      <c r="BZ16" s="181"/>
      <c r="CA16" s="188">
        <f t="shared" si="10"/>
        <v>0</v>
      </c>
      <c r="CB16" s="181"/>
      <c r="CC16" s="188">
        <f t="shared" si="11"/>
        <v>0</v>
      </c>
      <c r="CD16" s="181"/>
      <c r="CE16" s="188">
        <f t="shared" si="12"/>
        <v>0</v>
      </c>
      <c r="CF16" s="181"/>
      <c r="CG16" s="188">
        <f t="shared" si="13"/>
        <v>0</v>
      </c>
      <c r="CH16" s="181"/>
      <c r="CI16" s="188">
        <f t="shared" si="14"/>
        <v>0</v>
      </c>
      <c r="CJ16" s="11">
        <f t="shared" si="20"/>
        <v>540</v>
      </c>
      <c r="CK16" s="11">
        <f t="shared" si="21"/>
        <v>297000</v>
      </c>
      <c r="CL16" s="189"/>
      <c r="CM16" s="189"/>
      <c r="CN16" s="189"/>
      <c r="CO16" s="189"/>
      <c r="CP16" s="189"/>
      <c r="CQ16" s="189"/>
    </row>
    <row r="17" spans="1:95" ht="15" customHeight="1">
      <c r="A17" s="226">
        <v>10</v>
      </c>
      <c r="B17" s="528" t="s">
        <v>199</v>
      </c>
      <c r="C17" s="529"/>
      <c r="D17" s="529"/>
      <c r="E17" s="530"/>
      <c r="F17" s="111" t="s">
        <v>17</v>
      </c>
      <c r="G17" s="111">
        <v>4800</v>
      </c>
      <c r="H17" s="5"/>
      <c r="I17" s="5">
        <f t="shared" si="22"/>
        <v>0</v>
      </c>
      <c r="J17" s="5"/>
      <c r="K17" s="5">
        <f t="shared" si="23"/>
        <v>0</v>
      </c>
      <c r="L17" s="5"/>
      <c r="M17" s="5">
        <f t="shared" si="24"/>
        <v>0</v>
      </c>
      <c r="N17" s="5"/>
      <c r="O17" s="5">
        <f t="shared" si="25"/>
        <v>0</v>
      </c>
      <c r="P17" s="5"/>
      <c r="Q17" s="5">
        <f t="shared" si="26"/>
        <v>0</v>
      </c>
      <c r="R17" s="5"/>
      <c r="S17" s="5">
        <f t="shared" si="27"/>
        <v>0</v>
      </c>
      <c r="T17" s="5"/>
      <c r="U17" s="5">
        <f t="shared" si="28"/>
        <v>0</v>
      </c>
      <c r="V17" s="5"/>
      <c r="W17" s="5">
        <f t="shared" si="29"/>
        <v>0</v>
      </c>
      <c r="X17" s="5"/>
      <c r="Y17" s="5">
        <f t="shared" si="30"/>
        <v>0</v>
      </c>
      <c r="Z17" s="5"/>
      <c r="AA17" s="11">
        <f t="shared" si="15"/>
        <v>0</v>
      </c>
      <c r="AB17" s="5"/>
      <c r="AC17" s="5">
        <f t="shared" si="31"/>
        <v>0</v>
      </c>
      <c r="AD17" s="5"/>
      <c r="AE17" s="5">
        <f t="shared" si="32"/>
        <v>0</v>
      </c>
      <c r="AF17" s="5"/>
      <c r="AG17" s="5">
        <f t="shared" si="33"/>
        <v>0</v>
      </c>
      <c r="AH17" s="5"/>
      <c r="AI17" s="5">
        <f t="shared" si="34"/>
        <v>0</v>
      </c>
      <c r="AJ17" s="5"/>
      <c r="AK17" s="259">
        <f t="shared" si="35"/>
        <v>0</v>
      </c>
      <c r="AL17" s="5"/>
      <c r="AM17" s="5">
        <f t="shared" si="36"/>
        <v>0</v>
      </c>
      <c r="AN17" s="5"/>
      <c r="AO17" s="5">
        <f t="shared" si="37"/>
        <v>0</v>
      </c>
      <c r="AP17" s="5"/>
      <c r="AQ17" s="5">
        <f t="shared" si="38"/>
        <v>0</v>
      </c>
      <c r="AR17" s="5"/>
      <c r="AS17" s="5">
        <f t="shared" si="39"/>
        <v>0</v>
      </c>
      <c r="AT17" s="5"/>
      <c r="AU17" s="5">
        <f t="shared" si="40"/>
        <v>0</v>
      </c>
      <c r="AV17" s="5"/>
      <c r="AW17" s="5">
        <f t="shared" si="41"/>
        <v>0</v>
      </c>
      <c r="AX17" s="5"/>
      <c r="AY17" s="11">
        <f t="shared" si="16"/>
        <v>0</v>
      </c>
      <c r="AZ17" s="181"/>
      <c r="BA17" s="188">
        <f>AZ17*G17</f>
        <v>0</v>
      </c>
      <c r="BB17" s="181"/>
      <c r="BC17" s="188">
        <f t="shared" si="18"/>
        <v>0</v>
      </c>
      <c r="BD17" s="181"/>
      <c r="BE17" s="181">
        <f t="shared" si="0"/>
        <v>0</v>
      </c>
      <c r="BF17" s="5"/>
      <c r="BG17" s="5">
        <f t="shared" si="1"/>
        <v>0</v>
      </c>
      <c r="BH17" s="5"/>
      <c r="BI17" s="5">
        <f t="shared" si="2"/>
        <v>0</v>
      </c>
      <c r="BJ17" s="5"/>
      <c r="BK17" s="5">
        <f t="shared" si="3"/>
        <v>0</v>
      </c>
      <c r="BL17" s="5"/>
      <c r="BM17" s="5">
        <f t="shared" si="4"/>
        <v>0</v>
      </c>
      <c r="BN17" s="5"/>
      <c r="BO17" s="5">
        <f t="shared" si="5"/>
        <v>0</v>
      </c>
      <c r="BP17" s="5"/>
      <c r="BQ17" s="5">
        <f t="shared" si="6"/>
        <v>0</v>
      </c>
      <c r="BR17" s="5"/>
      <c r="BS17" s="5">
        <f t="shared" si="7"/>
        <v>0</v>
      </c>
      <c r="BT17" s="5"/>
      <c r="BU17" s="11">
        <f t="shared" si="19"/>
        <v>0</v>
      </c>
      <c r="BV17" s="5"/>
      <c r="BW17" s="11">
        <f>BV17*G17</f>
        <v>0</v>
      </c>
      <c r="BX17" s="5"/>
      <c r="BY17" s="11">
        <f t="shared" si="9"/>
        <v>0</v>
      </c>
      <c r="BZ17" s="181"/>
      <c r="CA17" s="188">
        <f t="shared" si="10"/>
        <v>0</v>
      </c>
      <c r="CB17" s="181"/>
      <c r="CC17" s="188">
        <f t="shared" si="11"/>
        <v>0</v>
      </c>
      <c r="CD17" s="181"/>
      <c r="CE17" s="188">
        <f t="shared" si="12"/>
        <v>0</v>
      </c>
      <c r="CF17" s="181"/>
      <c r="CG17" s="188">
        <f t="shared" si="13"/>
        <v>0</v>
      </c>
      <c r="CH17" s="181"/>
      <c r="CI17" s="188">
        <f t="shared" si="14"/>
        <v>0</v>
      </c>
      <c r="CJ17" s="11"/>
      <c r="CK17" s="11">
        <f t="shared" si="21"/>
        <v>0</v>
      </c>
      <c r="CL17" s="189"/>
      <c r="CM17" s="189"/>
      <c r="CN17" s="189"/>
      <c r="CO17" s="189"/>
      <c r="CP17" s="189"/>
      <c r="CQ17" s="189"/>
    </row>
    <row r="18" spans="1:95" ht="17.25" customHeight="1">
      <c r="A18" s="226">
        <v>11</v>
      </c>
      <c r="B18" s="535" t="s">
        <v>190</v>
      </c>
      <c r="C18" s="529"/>
      <c r="D18" s="529"/>
      <c r="E18" s="530"/>
      <c r="F18" s="111" t="s">
        <v>45</v>
      </c>
      <c r="G18" s="111">
        <v>2700</v>
      </c>
      <c r="H18" s="5">
        <v>17.5</v>
      </c>
      <c r="I18" s="5">
        <v>24000</v>
      </c>
      <c r="J18" s="5"/>
      <c r="K18" s="5">
        <f t="shared" si="23"/>
        <v>0</v>
      </c>
      <c r="L18" s="5"/>
      <c r="M18" s="5">
        <f t="shared" si="24"/>
        <v>0</v>
      </c>
      <c r="N18" s="5"/>
      <c r="O18" s="5">
        <f t="shared" si="25"/>
        <v>0</v>
      </c>
      <c r="P18" s="5"/>
      <c r="Q18" s="5">
        <f t="shared" si="26"/>
        <v>0</v>
      </c>
      <c r="R18" s="5"/>
      <c r="S18" s="5">
        <f t="shared" si="27"/>
        <v>0</v>
      </c>
      <c r="T18" s="5"/>
      <c r="U18" s="5">
        <f t="shared" si="28"/>
        <v>0</v>
      </c>
      <c r="V18" s="5"/>
      <c r="W18" s="5">
        <f t="shared" si="29"/>
        <v>0</v>
      </c>
      <c r="X18" s="5"/>
      <c r="Y18" s="5">
        <f t="shared" si="30"/>
        <v>0</v>
      </c>
      <c r="Z18" s="5"/>
      <c r="AA18" s="11">
        <f t="shared" si="15"/>
        <v>0</v>
      </c>
      <c r="AB18" s="5"/>
      <c r="AC18" s="5">
        <f t="shared" si="31"/>
        <v>0</v>
      </c>
      <c r="AD18" s="5">
        <v>12</v>
      </c>
      <c r="AE18" s="5">
        <f t="shared" si="32"/>
        <v>32400</v>
      </c>
      <c r="AF18" s="5"/>
      <c r="AG18" s="5">
        <f t="shared" si="33"/>
        <v>0</v>
      </c>
      <c r="AH18" s="5"/>
      <c r="AI18" s="5">
        <f t="shared" si="34"/>
        <v>0</v>
      </c>
      <c r="AJ18" s="5"/>
      <c r="AK18" s="259">
        <f t="shared" si="35"/>
        <v>0</v>
      </c>
      <c r="AL18" s="5"/>
      <c r="AM18" s="5">
        <f t="shared" si="36"/>
        <v>0</v>
      </c>
      <c r="AN18" s="5"/>
      <c r="AO18" s="5">
        <f t="shared" si="37"/>
        <v>0</v>
      </c>
      <c r="AP18" s="5"/>
      <c r="AQ18" s="5">
        <f t="shared" si="38"/>
        <v>0</v>
      </c>
      <c r="AR18" s="5"/>
      <c r="AS18" s="5">
        <f t="shared" si="39"/>
        <v>0</v>
      </c>
      <c r="AT18" s="5"/>
      <c r="AU18" s="5">
        <f t="shared" si="40"/>
        <v>0</v>
      </c>
      <c r="AV18" s="5"/>
      <c r="AW18" s="5">
        <f t="shared" si="41"/>
        <v>0</v>
      </c>
      <c r="AX18" s="5"/>
      <c r="AY18" s="11">
        <f t="shared" si="16"/>
        <v>0</v>
      </c>
      <c r="AZ18" s="181"/>
      <c r="BA18" s="188">
        <f t="shared" si="17"/>
        <v>0</v>
      </c>
      <c r="BB18" s="181"/>
      <c r="BC18" s="188">
        <f t="shared" si="18"/>
        <v>0</v>
      </c>
      <c r="BD18" s="181"/>
      <c r="BE18" s="181">
        <f t="shared" si="0"/>
        <v>0</v>
      </c>
      <c r="BF18" s="5"/>
      <c r="BG18" s="5">
        <f t="shared" si="1"/>
        <v>0</v>
      </c>
      <c r="BH18" s="5"/>
      <c r="BI18" s="5">
        <f t="shared" si="2"/>
        <v>0</v>
      </c>
      <c r="BJ18" s="5"/>
      <c r="BK18" s="5">
        <f t="shared" si="3"/>
        <v>0</v>
      </c>
      <c r="BL18" s="5"/>
      <c r="BM18" s="5">
        <f t="shared" si="4"/>
        <v>0</v>
      </c>
      <c r="BN18" s="5"/>
      <c r="BO18" s="5">
        <f t="shared" si="5"/>
        <v>0</v>
      </c>
      <c r="BP18" s="5"/>
      <c r="BQ18" s="5">
        <f t="shared" si="6"/>
        <v>0</v>
      </c>
      <c r="BR18" s="5"/>
      <c r="BS18" s="5">
        <f t="shared" si="7"/>
        <v>0</v>
      </c>
      <c r="BT18" s="5"/>
      <c r="BU18" s="11">
        <f t="shared" si="19"/>
        <v>0</v>
      </c>
      <c r="BV18" s="5"/>
      <c r="BW18" s="11">
        <f t="shared" si="8"/>
        <v>0</v>
      </c>
      <c r="BX18" s="5"/>
      <c r="BY18" s="11">
        <f t="shared" si="9"/>
        <v>0</v>
      </c>
      <c r="BZ18" s="181"/>
      <c r="CA18" s="188">
        <f t="shared" si="10"/>
        <v>0</v>
      </c>
      <c r="CB18" s="181"/>
      <c r="CC18" s="188">
        <f t="shared" si="11"/>
        <v>0</v>
      </c>
      <c r="CD18" s="181"/>
      <c r="CE18" s="188">
        <f t="shared" si="12"/>
        <v>0</v>
      </c>
      <c r="CF18" s="181"/>
      <c r="CG18" s="188">
        <f t="shared" si="13"/>
        <v>0</v>
      </c>
      <c r="CH18" s="181"/>
      <c r="CI18" s="188">
        <f t="shared" si="14"/>
        <v>0</v>
      </c>
      <c r="CJ18" s="11">
        <f t="shared" si="20"/>
        <v>29.5</v>
      </c>
      <c r="CK18" s="11">
        <f t="shared" si="21"/>
        <v>56400</v>
      </c>
      <c r="CL18" s="189"/>
      <c r="CM18" s="189"/>
      <c r="CN18" s="189"/>
      <c r="CO18" s="189"/>
      <c r="CP18" s="189"/>
      <c r="CQ18" s="189"/>
    </row>
    <row r="19" spans="1:95" ht="15" customHeight="1">
      <c r="A19" s="226">
        <v>12</v>
      </c>
      <c r="B19" s="535" t="s">
        <v>48</v>
      </c>
      <c r="C19" s="536"/>
      <c r="D19" s="536"/>
      <c r="E19" s="537"/>
      <c r="F19" s="111" t="s">
        <v>45</v>
      </c>
      <c r="G19" s="111">
        <v>770</v>
      </c>
      <c r="H19" s="5"/>
      <c r="I19" s="5">
        <f t="shared" si="22"/>
        <v>0</v>
      </c>
      <c r="J19" s="5"/>
      <c r="K19" s="5">
        <f t="shared" si="23"/>
        <v>0</v>
      </c>
      <c r="L19" s="5"/>
      <c r="M19" s="5">
        <f t="shared" si="24"/>
        <v>0</v>
      </c>
      <c r="N19" s="5"/>
      <c r="O19" s="5">
        <f t="shared" si="25"/>
        <v>0</v>
      </c>
      <c r="P19" s="5">
        <v>67</v>
      </c>
      <c r="Q19" s="5">
        <f t="shared" si="26"/>
        <v>51590</v>
      </c>
      <c r="R19" s="5">
        <v>18</v>
      </c>
      <c r="S19" s="5">
        <f t="shared" si="27"/>
        <v>13860</v>
      </c>
      <c r="T19" s="5"/>
      <c r="U19" s="5">
        <f t="shared" si="28"/>
        <v>0</v>
      </c>
      <c r="V19" s="5">
        <v>30</v>
      </c>
      <c r="W19" s="5">
        <f t="shared" si="29"/>
        <v>23100</v>
      </c>
      <c r="X19" s="5"/>
      <c r="Y19" s="5">
        <f t="shared" si="30"/>
        <v>0</v>
      </c>
      <c r="Z19" s="5"/>
      <c r="AA19" s="11">
        <f t="shared" si="15"/>
        <v>0</v>
      </c>
      <c r="AB19" s="5">
        <v>17.5</v>
      </c>
      <c r="AC19" s="5">
        <f t="shared" si="31"/>
        <v>13475</v>
      </c>
      <c r="AD19" s="5"/>
      <c r="AE19" s="5">
        <f t="shared" si="32"/>
        <v>0</v>
      </c>
      <c r="AF19" s="5"/>
      <c r="AG19" s="5">
        <f t="shared" si="33"/>
        <v>0</v>
      </c>
      <c r="AH19" s="5"/>
      <c r="AI19" s="5">
        <f t="shared" si="34"/>
        <v>0</v>
      </c>
      <c r="AJ19" s="5">
        <v>20.3</v>
      </c>
      <c r="AK19" s="259">
        <f t="shared" si="35"/>
        <v>15631</v>
      </c>
      <c r="AL19" s="5"/>
      <c r="AM19" s="5">
        <f t="shared" si="36"/>
        <v>0</v>
      </c>
      <c r="AN19" s="5"/>
      <c r="AO19" s="5">
        <f t="shared" si="37"/>
        <v>0</v>
      </c>
      <c r="AP19" s="5"/>
      <c r="AQ19" s="5">
        <f t="shared" si="38"/>
        <v>0</v>
      </c>
      <c r="AR19" s="5">
        <v>57</v>
      </c>
      <c r="AS19" s="5">
        <f t="shared" si="39"/>
        <v>43890</v>
      </c>
      <c r="AT19" s="5">
        <v>1.3</v>
      </c>
      <c r="AU19" s="5">
        <f t="shared" si="40"/>
        <v>1001</v>
      </c>
      <c r="AV19" s="5">
        <v>19</v>
      </c>
      <c r="AW19" s="5">
        <f t="shared" si="41"/>
        <v>14630</v>
      </c>
      <c r="AX19" s="5"/>
      <c r="AY19" s="11">
        <f t="shared" si="16"/>
        <v>0</v>
      </c>
      <c r="AZ19" s="181"/>
      <c r="BA19" s="188">
        <f t="shared" si="17"/>
        <v>0</v>
      </c>
      <c r="BB19" s="181"/>
      <c r="BC19" s="188">
        <f t="shared" si="18"/>
        <v>0</v>
      </c>
      <c r="BD19" s="181"/>
      <c r="BE19" s="181">
        <f t="shared" si="0"/>
        <v>0</v>
      </c>
      <c r="BF19" s="5">
        <v>100</v>
      </c>
      <c r="BG19" s="5">
        <f t="shared" si="1"/>
        <v>77000</v>
      </c>
      <c r="BH19" s="5"/>
      <c r="BI19" s="5">
        <f t="shared" si="2"/>
        <v>0</v>
      </c>
      <c r="BJ19" s="5"/>
      <c r="BK19" s="5">
        <f t="shared" si="3"/>
        <v>0</v>
      </c>
      <c r="BL19" s="5"/>
      <c r="BM19" s="5">
        <f t="shared" si="4"/>
        <v>0</v>
      </c>
      <c r="BN19" s="5"/>
      <c r="BO19" s="5">
        <f t="shared" si="5"/>
        <v>0</v>
      </c>
      <c r="BP19" s="5"/>
      <c r="BQ19" s="5">
        <f t="shared" si="6"/>
        <v>0</v>
      </c>
      <c r="BR19" s="5"/>
      <c r="BS19" s="5">
        <f t="shared" si="7"/>
        <v>0</v>
      </c>
      <c r="BT19" s="5"/>
      <c r="BU19" s="11">
        <f t="shared" si="19"/>
        <v>0</v>
      </c>
      <c r="BV19" s="5"/>
      <c r="BW19" s="11">
        <f t="shared" si="8"/>
        <v>0</v>
      </c>
      <c r="BX19" s="5"/>
      <c r="BY19" s="11">
        <f t="shared" si="9"/>
        <v>0</v>
      </c>
      <c r="BZ19" s="181"/>
      <c r="CA19" s="188">
        <f t="shared" si="10"/>
        <v>0</v>
      </c>
      <c r="CB19" s="181"/>
      <c r="CC19" s="188">
        <f t="shared" si="11"/>
        <v>0</v>
      </c>
      <c r="CD19" s="181"/>
      <c r="CE19" s="188">
        <f t="shared" si="12"/>
        <v>0</v>
      </c>
      <c r="CF19" s="181"/>
      <c r="CG19" s="188">
        <f t="shared" si="13"/>
        <v>0</v>
      </c>
      <c r="CH19" s="181"/>
      <c r="CI19" s="188">
        <f t="shared" si="14"/>
        <v>0</v>
      </c>
      <c r="CJ19" s="11">
        <f t="shared" si="20"/>
        <v>330.1</v>
      </c>
      <c r="CK19" s="11">
        <f t="shared" si="21"/>
        <v>254177</v>
      </c>
      <c r="CL19" s="189"/>
      <c r="CM19" s="189"/>
      <c r="CN19" s="189"/>
      <c r="CO19" s="189"/>
      <c r="CP19" s="189"/>
      <c r="CQ19" s="189"/>
    </row>
    <row r="20" spans="1:95" ht="12.75" customHeight="1">
      <c r="A20" s="226">
        <v>13</v>
      </c>
      <c r="B20" s="535" t="s">
        <v>109</v>
      </c>
      <c r="C20" s="536"/>
      <c r="D20" s="536"/>
      <c r="E20" s="537"/>
      <c r="F20" s="111" t="s">
        <v>106</v>
      </c>
      <c r="G20" s="111">
        <v>250</v>
      </c>
      <c r="H20" s="5"/>
      <c r="I20" s="5">
        <f t="shared" si="22"/>
        <v>0</v>
      </c>
      <c r="J20" s="5"/>
      <c r="K20" s="5">
        <f t="shared" si="23"/>
        <v>0</v>
      </c>
      <c r="L20" s="5"/>
      <c r="M20" s="5">
        <f t="shared" si="24"/>
        <v>0</v>
      </c>
      <c r="N20" s="5"/>
      <c r="O20" s="5">
        <f t="shared" si="25"/>
        <v>0</v>
      </c>
      <c r="P20" s="5">
        <v>75</v>
      </c>
      <c r="Q20" s="5">
        <f t="shared" si="26"/>
        <v>18750</v>
      </c>
      <c r="R20" s="5">
        <v>36</v>
      </c>
      <c r="S20" s="5">
        <f t="shared" si="27"/>
        <v>9000</v>
      </c>
      <c r="T20" s="5"/>
      <c r="U20" s="5">
        <f t="shared" si="28"/>
        <v>0</v>
      </c>
      <c r="V20" s="5"/>
      <c r="W20" s="5">
        <f t="shared" si="29"/>
        <v>0</v>
      </c>
      <c r="X20" s="5"/>
      <c r="Y20" s="5">
        <f t="shared" si="30"/>
        <v>0</v>
      </c>
      <c r="Z20" s="5"/>
      <c r="AA20" s="11">
        <f t="shared" si="15"/>
        <v>0</v>
      </c>
      <c r="AB20" s="5"/>
      <c r="AC20" s="5">
        <f t="shared" si="31"/>
        <v>0</v>
      </c>
      <c r="AD20" s="5"/>
      <c r="AE20" s="5">
        <f t="shared" si="32"/>
        <v>0</v>
      </c>
      <c r="AF20" s="5"/>
      <c r="AG20" s="5">
        <f t="shared" si="33"/>
        <v>0</v>
      </c>
      <c r="AH20" s="5"/>
      <c r="AI20" s="5">
        <f t="shared" si="34"/>
        <v>0</v>
      </c>
      <c r="AJ20" s="5">
        <v>37</v>
      </c>
      <c r="AK20" s="259">
        <f t="shared" si="35"/>
        <v>9250</v>
      </c>
      <c r="AL20" s="5"/>
      <c r="AM20" s="5">
        <f t="shared" si="36"/>
        <v>0</v>
      </c>
      <c r="AN20" s="5"/>
      <c r="AO20" s="5">
        <f t="shared" si="37"/>
        <v>0</v>
      </c>
      <c r="AP20" s="5"/>
      <c r="AQ20" s="5">
        <f t="shared" si="38"/>
        <v>0</v>
      </c>
      <c r="AR20" s="5">
        <v>60</v>
      </c>
      <c r="AS20" s="5">
        <f t="shared" si="39"/>
        <v>15000</v>
      </c>
      <c r="AT20" s="5">
        <v>13</v>
      </c>
      <c r="AU20" s="5">
        <f t="shared" si="40"/>
        <v>3250</v>
      </c>
      <c r="AV20" s="5">
        <v>24</v>
      </c>
      <c r="AW20" s="5">
        <f t="shared" si="41"/>
        <v>6000</v>
      </c>
      <c r="AX20" s="5"/>
      <c r="AY20" s="11">
        <f t="shared" si="16"/>
        <v>0</v>
      </c>
      <c r="AZ20" s="181"/>
      <c r="BA20" s="188">
        <f t="shared" si="17"/>
        <v>0</v>
      </c>
      <c r="BB20" s="181"/>
      <c r="BC20" s="188">
        <f t="shared" si="18"/>
        <v>0</v>
      </c>
      <c r="BD20" s="181"/>
      <c r="BE20" s="181">
        <f t="shared" si="0"/>
        <v>0</v>
      </c>
      <c r="BF20" s="5">
        <v>180</v>
      </c>
      <c r="BG20" s="5">
        <f t="shared" si="1"/>
        <v>45000</v>
      </c>
      <c r="BH20" s="5"/>
      <c r="BI20" s="5">
        <f t="shared" si="2"/>
        <v>0</v>
      </c>
      <c r="BJ20" s="5"/>
      <c r="BK20" s="5">
        <f t="shared" si="3"/>
        <v>0</v>
      </c>
      <c r="BL20" s="5"/>
      <c r="BM20" s="5">
        <f t="shared" si="4"/>
        <v>0</v>
      </c>
      <c r="BN20" s="5"/>
      <c r="BO20" s="5">
        <f t="shared" si="5"/>
        <v>0</v>
      </c>
      <c r="BP20" s="5"/>
      <c r="BQ20" s="5">
        <f t="shared" si="6"/>
        <v>0</v>
      </c>
      <c r="BR20" s="5"/>
      <c r="BS20" s="5">
        <f t="shared" si="7"/>
        <v>0</v>
      </c>
      <c r="BT20" s="5"/>
      <c r="BU20" s="11">
        <f t="shared" si="19"/>
        <v>0</v>
      </c>
      <c r="BV20" s="5"/>
      <c r="BW20" s="11">
        <f t="shared" si="8"/>
        <v>0</v>
      </c>
      <c r="BX20" s="5"/>
      <c r="BY20" s="11">
        <f t="shared" si="9"/>
        <v>0</v>
      </c>
      <c r="BZ20" s="181"/>
      <c r="CA20" s="188">
        <f t="shared" si="10"/>
        <v>0</v>
      </c>
      <c r="CB20" s="181"/>
      <c r="CC20" s="188">
        <f t="shared" si="11"/>
        <v>0</v>
      </c>
      <c r="CD20" s="181"/>
      <c r="CE20" s="188">
        <f t="shared" si="12"/>
        <v>0</v>
      </c>
      <c r="CF20" s="181"/>
      <c r="CG20" s="188">
        <f t="shared" si="13"/>
        <v>0</v>
      </c>
      <c r="CH20" s="181"/>
      <c r="CI20" s="188">
        <f t="shared" si="14"/>
        <v>0</v>
      </c>
      <c r="CJ20" s="11">
        <f t="shared" si="20"/>
        <v>425</v>
      </c>
      <c r="CK20" s="11">
        <f t="shared" si="21"/>
        <v>106250</v>
      </c>
      <c r="CL20" s="189"/>
      <c r="CM20" s="189"/>
      <c r="CN20" s="189"/>
      <c r="CO20" s="189"/>
      <c r="CP20" s="189"/>
      <c r="CQ20" s="189"/>
    </row>
    <row r="21" spans="1:95" ht="15" customHeight="1">
      <c r="A21" s="226">
        <v>14</v>
      </c>
      <c r="B21" s="535" t="s">
        <v>170</v>
      </c>
      <c r="C21" s="536"/>
      <c r="D21" s="536"/>
      <c r="E21" s="537"/>
      <c r="F21" s="111" t="s">
        <v>45</v>
      </c>
      <c r="G21" s="111">
        <v>450</v>
      </c>
      <c r="H21" s="5"/>
      <c r="I21" s="5">
        <f t="shared" si="22"/>
        <v>0</v>
      </c>
      <c r="J21" s="5"/>
      <c r="K21" s="5">
        <f t="shared" si="23"/>
        <v>0</v>
      </c>
      <c r="L21" s="5"/>
      <c r="M21" s="5">
        <f t="shared" si="24"/>
        <v>0</v>
      </c>
      <c r="N21" s="5"/>
      <c r="O21" s="5">
        <f t="shared" si="25"/>
        <v>0</v>
      </c>
      <c r="P21" s="5"/>
      <c r="Q21" s="5">
        <f t="shared" si="26"/>
        <v>0</v>
      </c>
      <c r="R21" s="5"/>
      <c r="S21" s="5">
        <f t="shared" si="27"/>
        <v>0</v>
      </c>
      <c r="T21" s="5"/>
      <c r="U21" s="5">
        <f t="shared" si="28"/>
        <v>0</v>
      </c>
      <c r="V21" s="5"/>
      <c r="W21" s="5">
        <f>V21*G21</f>
        <v>0</v>
      </c>
      <c r="X21" s="5"/>
      <c r="Y21" s="5">
        <f>X21*G21</f>
        <v>0</v>
      </c>
      <c r="Z21" s="5"/>
      <c r="AA21" s="11">
        <f t="shared" si="15"/>
        <v>0</v>
      </c>
      <c r="AB21" s="5"/>
      <c r="AC21" s="5">
        <f>AB21*G21</f>
        <v>0</v>
      </c>
      <c r="AD21" s="5"/>
      <c r="AE21" s="5">
        <f>AD21*G21</f>
        <v>0</v>
      </c>
      <c r="AF21" s="5"/>
      <c r="AG21" s="5">
        <f>AF21*G21</f>
        <v>0</v>
      </c>
      <c r="AH21" s="5"/>
      <c r="AI21" s="5">
        <f>AH21*G21</f>
        <v>0</v>
      </c>
      <c r="AJ21" s="5"/>
      <c r="AK21" s="259">
        <f>AJ21*G21</f>
        <v>0</v>
      </c>
      <c r="AL21" s="5"/>
      <c r="AM21" s="5">
        <f>AL21*G21</f>
        <v>0</v>
      </c>
      <c r="AN21" s="5"/>
      <c r="AO21" s="5">
        <f>AN21*G21</f>
        <v>0</v>
      </c>
      <c r="AP21" s="5"/>
      <c r="AQ21" s="5">
        <f>AP21*G21</f>
        <v>0</v>
      </c>
      <c r="AR21" s="5"/>
      <c r="AS21" s="5">
        <f>AR21*G21</f>
        <v>0</v>
      </c>
      <c r="AT21" s="5"/>
      <c r="AU21" s="5">
        <f>AT21*G21</f>
        <v>0</v>
      </c>
      <c r="AV21" s="5"/>
      <c r="AW21" s="5">
        <f>AV21*G21</f>
        <v>0</v>
      </c>
      <c r="AX21" s="5"/>
      <c r="AY21" s="11">
        <f t="shared" si="16"/>
        <v>0</v>
      </c>
      <c r="AZ21" s="181"/>
      <c r="BA21" s="188">
        <f t="shared" si="17"/>
        <v>0</v>
      </c>
      <c r="BB21" s="181"/>
      <c r="BC21" s="188">
        <f t="shared" si="18"/>
        <v>0</v>
      </c>
      <c r="BD21" s="181"/>
      <c r="BE21" s="181">
        <f t="shared" si="0"/>
        <v>0</v>
      </c>
      <c r="BF21" s="5"/>
      <c r="BG21" s="5">
        <f t="shared" si="1"/>
        <v>0</v>
      </c>
      <c r="BH21" s="5"/>
      <c r="BI21" s="5">
        <f t="shared" si="2"/>
        <v>0</v>
      </c>
      <c r="BJ21" s="5"/>
      <c r="BK21" s="5">
        <f t="shared" si="3"/>
        <v>0</v>
      </c>
      <c r="BL21" s="5"/>
      <c r="BM21" s="5">
        <f t="shared" si="4"/>
        <v>0</v>
      </c>
      <c r="BN21" s="5"/>
      <c r="BO21" s="5">
        <f t="shared" si="5"/>
        <v>0</v>
      </c>
      <c r="BP21" s="5"/>
      <c r="BQ21" s="5">
        <f t="shared" si="6"/>
        <v>0</v>
      </c>
      <c r="BR21" s="5">
        <v>11</v>
      </c>
      <c r="BS21" s="5">
        <f t="shared" si="7"/>
        <v>4950</v>
      </c>
      <c r="BT21" s="5">
        <v>70</v>
      </c>
      <c r="BU21" s="11">
        <f t="shared" si="19"/>
        <v>31500</v>
      </c>
      <c r="BV21" s="5"/>
      <c r="BW21" s="11">
        <f t="shared" si="8"/>
        <v>0</v>
      </c>
      <c r="BX21" s="5">
        <v>48</v>
      </c>
      <c r="BY21" s="11">
        <f t="shared" si="9"/>
        <v>21600</v>
      </c>
      <c r="BZ21" s="181"/>
      <c r="CA21" s="188">
        <f t="shared" si="10"/>
        <v>0</v>
      </c>
      <c r="CB21" s="181"/>
      <c r="CC21" s="188">
        <f t="shared" si="11"/>
        <v>0</v>
      </c>
      <c r="CD21" s="181"/>
      <c r="CE21" s="188">
        <f t="shared" si="12"/>
        <v>0</v>
      </c>
      <c r="CF21" s="181"/>
      <c r="CG21" s="188">
        <f t="shared" si="13"/>
        <v>0</v>
      </c>
      <c r="CH21" s="181"/>
      <c r="CI21" s="188">
        <f t="shared" si="14"/>
        <v>0</v>
      </c>
      <c r="CJ21" s="11">
        <f t="shared" si="20"/>
        <v>129</v>
      </c>
      <c r="CK21" s="11">
        <f t="shared" si="21"/>
        <v>58050</v>
      </c>
      <c r="CL21" s="189"/>
      <c r="CM21" s="189"/>
      <c r="CN21" s="189"/>
      <c r="CO21" s="189"/>
      <c r="CP21" s="189"/>
      <c r="CQ21" s="189"/>
    </row>
    <row r="22" spans="1:95" ht="15" customHeight="1">
      <c r="A22" s="226">
        <v>15</v>
      </c>
      <c r="B22" s="528" t="s">
        <v>156</v>
      </c>
      <c r="C22" s="536"/>
      <c r="D22" s="536"/>
      <c r="E22" s="537"/>
      <c r="F22" s="111" t="s">
        <v>45</v>
      </c>
      <c r="G22" s="111">
        <v>860</v>
      </c>
      <c r="H22" s="5"/>
      <c r="I22" s="5">
        <f t="shared" si="22"/>
        <v>0</v>
      </c>
      <c r="J22" s="5"/>
      <c r="K22" s="5">
        <f t="shared" si="23"/>
        <v>0</v>
      </c>
      <c r="L22" s="5"/>
      <c r="M22" s="5">
        <f t="shared" si="24"/>
        <v>0</v>
      </c>
      <c r="N22" s="5"/>
      <c r="O22" s="5">
        <f t="shared" si="25"/>
        <v>0</v>
      </c>
      <c r="P22" s="5"/>
      <c r="Q22" s="5">
        <f t="shared" si="26"/>
        <v>0</v>
      </c>
      <c r="R22" s="5"/>
      <c r="S22" s="5">
        <f t="shared" si="27"/>
        <v>0</v>
      </c>
      <c r="T22" s="5"/>
      <c r="U22" s="5">
        <f t="shared" si="28"/>
        <v>0</v>
      </c>
      <c r="V22" s="5"/>
      <c r="W22" s="5">
        <f t="shared" si="29"/>
        <v>0</v>
      </c>
      <c r="X22" s="5"/>
      <c r="Y22" s="5">
        <f t="shared" si="30"/>
        <v>0</v>
      </c>
      <c r="Z22" s="5"/>
      <c r="AA22" s="11">
        <f t="shared" si="15"/>
        <v>0</v>
      </c>
      <c r="AB22" s="5"/>
      <c r="AC22" s="5">
        <f t="shared" si="31"/>
        <v>0</v>
      </c>
      <c r="AD22" s="5"/>
      <c r="AE22" s="5">
        <f t="shared" si="32"/>
        <v>0</v>
      </c>
      <c r="AF22" s="5"/>
      <c r="AG22" s="5">
        <f t="shared" si="33"/>
        <v>0</v>
      </c>
      <c r="AH22" s="5"/>
      <c r="AI22" s="5">
        <f t="shared" si="34"/>
        <v>0</v>
      </c>
      <c r="AJ22" s="5"/>
      <c r="AK22" s="259">
        <f t="shared" si="35"/>
        <v>0</v>
      </c>
      <c r="AL22" s="5"/>
      <c r="AM22" s="5">
        <f t="shared" si="36"/>
        <v>0</v>
      </c>
      <c r="AN22" s="5"/>
      <c r="AO22" s="5">
        <f t="shared" si="37"/>
        <v>0</v>
      </c>
      <c r="AP22" s="5"/>
      <c r="AQ22" s="5">
        <f t="shared" si="38"/>
        <v>0</v>
      </c>
      <c r="AR22" s="5"/>
      <c r="AS22" s="5">
        <f t="shared" si="39"/>
        <v>0</v>
      </c>
      <c r="AT22" s="5"/>
      <c r="AU22" s="5">
        <f t="shared" si="40"/>
        <v>0</v>
      </c>
      <c r="AV22" s="5"/>
      <c r="AW22" s="5">
        <f t="shared" si="41"/>
        <v>0</v>
      </c>
      <c r="AX22" s="5"/>
      <c r="AY22" s="11">
        <f t="shared" si="16"/>
        <v>0</v>
      </c>
      <c r="AZ22" s="181"/>
      <c r="BA22" s="188">
        <f t="shared" si="17"/>
        <v>0</v>
      </c>
      <c r="BB22" s="181"/>
      <c r="BC22" s="188">
        <f t="shared" si="18"/>
        <v>0</v>
      </c>
      <c r="BD22" s="181"/>
      <c r="BE22" s="181">
        <f t="shared" si="0"/>
        <v>0</v>
      </c>
      <c r="BF22" s="5"/>
      <c r="BG22" s="5">
        <f t="shared" si="1"/>
        <v>0</v>
      </c>
      <c r="BH22" s="5"/>
      <c r="BI22" s="5">
        <f t="shared" si="2"/>
        <v>0</v>
      </c>
      <c r="BJ22" s="5"/>
      <c r="BK22" s="5">
        <f t="shared" si="3"/>
        <v>0</v>
      </c>
      <c r="BL22" s="5"/>
      <c r="BM22" s="5">
        <f t="shared" si="4"/>
        <v>0</v>
      </c>
      <c r="BN22" s="5"/>
      <c r="BO22" s="5">
        <f t="shared" si="5"/>
        <v>0</v>
      </c>
      <c r="BP22" s="5"/>
      <c r="BQ22" s="5">
        <f t="shared" si="6"/>
        <v>0</v>
      </c>
      <c r="BR22" s="5"/>
      <c r="BS22" s="5">
        <f t="shared" si="7"/>
        <v>0</v>
      </c>
      <c r="BT22" s="5"/>
      <c r="BU22" s="11">
        <f t="shared" si="19"/>
        <v>0</v>
      </c>
      <c r="BV22" s="5"/>
      <c r="BW22" s="11">
        <f t="shared" si="8"/>
        <v>0</v>
      </c>
      <c r="BX22" s="5"/>
      <c r="BY22" s="11">
        <f t="shared" si="9"/>
        <v>0</v>
      </c>
      <c r="BZ22" s="181"/>
      <c r="CA22" s="188">
        <f t="shared" si="10"/>
        <v>0</v>
      </c>
      <c r="CB22" s="181"/>
      <c r="CC22" s="188">
        <f t="shared" si="11"/>
        <v>0</v>
      </c>
      <c r="CD22" s="181"/>
      <c r="CE22" s="188">
        <f t="shared" si="12"/>
        <v>0</v>
      </c>
      <c r="CF22" s="181"/>
      <c r="CG22" s="188">
        <f t="shared" si="13"/>
        <v>0</v>
      </c>
      <c r="CH22" s="181"/>
      <c r="CI22" s="188">
        <f t="shared" si="14"/>
        <v>0</v>
      </c>
      <c r="CJ22" s="11">
        <f t="shared" si="20"/>
        <v>0</v>
      </c>
      <c r="CK22" s="11">
        <f t="shared" si="21"/>
        <v>0</v>
      </c>
      <c r="CL22" s="190"/>
      <c r="CM22" s="190"/>
      <c r="CN22" s="190"/>
      <c r="CO22" s="190"/>
      <c r="CP22" s="190"/>
      <c r="CQ22" s="190"/>
    </row>
    <row r="23" spans="1:95" ht="15" customHeight="1">
      <c r="A23" s="226">
        <v>16</v>
      </c>
      <c r="B23" s="528" t="s">
        <v>212</v>
      </c>
      <c r="C23" s="536"/>
      <c r="D23" s="536"/>
      <c r="E23" s="537"/>
      <c r="F23" s="111" t="s">
        <v>45</v>
      </c>
      <c r="G23" s="111">
        <v>330</v>
      </c>
      <c r="H23" s="5"/>
      <c r="I23" s="5">
        <f t="shared" si="22"/>
        <v>0</v>
      </c>
      <c r="J23" s="5"/>
      <c r="K23" s="5">
        <f t="shared" si="23"/>
        <v>0</v>
      </c>
      <c r="L23" s="5"/>
      <c r="M23" s="5">
        <f t="shared" si="24"/>
        <v>0</v>
      </c>
      <c r="N23" s="5"/>
      <c r="O23" s="5">
        <f t="shared" si="25"/>
        <v>0</v>
      </c>
      <c r="P23" s="5">
        <v>16</v>
      </c>
      <c r="Q23" s="5">
        <f t="shared" si="26"/>
        <v>5280</v>
      </c>
      <c r="R23" s="5"/>
      <c r="S23" s="5">
        <f t="shared" si="27"/>
        <v>0</v>
      </c>
      <c r="T23" s="5"/>
      <c r="U23" s="5">
        <f t="shared" si="28"/>
        <v>0</v>
      </c>
      <c r="V23" s="5">
        <v>50</v>
      </c>
      <c r="W23" s="5">
        <f t="shared" si="29"/>
        <v>16500</v>
      </c>
      <c r="X23" s="5"/>
      <c r="Y23" s="5">
        <f t="shared" si="30"/>
        <v>0</v>
      </c>
      <c r="Z23" s="5"/>
      <c r="AA23" s="11">
        <f t="shared" si="15"/>
        <v>0</v>
      </c>
      <c r="AB23" s="5"/>
      <c r="AC23" s="5">
        <f t="shared" si="31"/>
        <v>0</v>
      </c>
      <c r="AD23" s="5"/>
      <c r="AE23" s="5">
        <f t="shared" si="32"/>
        <v>0</v>
      </c>
      <c r="AF23" s="5"/>
      <c r="AG23" s="5">
        <f t="shared" si="33"/>
        <v>0</v>
      </c>
      <c r="AH23" s="5"/>
      <c r="AI23" s="5">
        <f t="shared" si="34"/>
        <v>0</v>
      </c>
      <c r="AJ23" s="5">
        <v>8</v>
      </c>
      <c r="AK23" s="259">
        <f t="shared" si="35"/>
        <v>2640</v>
      </c>
      <c r="AL23" s="5"/>
      <c r="AM23" s="5">
        <f t="shared" si="36"/>
        <v>0</v>
      </c>
      <c r="AN23" s="5"/>
      <c r="AO23" s="5">
        <f t="shared" si="37"/>
        <v>0</v>
      </c>
      <c r="AP23" s="5"/>
      <c r="AQ23" s="5">
        <f t="shared" si="38"/>
        <v>0</v>
      </c>
      <c r="AR23" s="5">
        <v>40</v>
      </c>
      <c r="AS23" s="5">
        <f t="shared" si="39"/>
        <v>13200</v>
      </c>
      <c r="AT23" s="5"/>
      <c r="AU23" s="5">
        <f t="shared" si="40"/>
        <v>0</v>
      </c>
      <c r="AV23" s="5">
        <v>8</v>
      </c>
      <c r="AW23" s="5">
        <f t="shared" si="41"/>
        <v>2640</v>
      </c>
      <c r="AX23" s="5"/>
      <c r="AY23" s="11">
        <f t="shared" si="16"/>
        <v>0</v>
      </c>
      <c r="AZ23" s="181"/>
      <c r="BA23" s="188">
        <f t="shared" si="17"/>
        <v>0</v>
      </c>
      <c r="BB23" s="181"/>
      <c r="BC23" s="188">
        <f t="shared" si="18"/>
        <v>0</v>
      </c>
      <c r="BD23" s="181"/>
      <c r="BE23" s="181">
        <f t="shared" si="0"/>
        <v>0</v>
      </c>
      <c r="BF23" s="5"/>
      <c r="BG23" s="5">
        <f t="shared" si="1"/>
        <v>0</v>
      </c>
      <c r="BH23" s="5"/>
      <c r="BI23" s="5">
        <f t="shared" si="2"/>
        <v>0</v>
      </c>
      <c r="BJ23" s="5"/>
      <c r="BK23" s="5">
        <f t="shared" si="3"/>
        <v>0</v>
      </c>
      <c r="BL23" s="5"/>
      <c r="BM23" s="5">
        <f t="shared" si="4"/>
        <v>0</v>
      </c>
      <c r="BN23" s="5"/>
      <c r="BO23" s="5">
        <f t="shared" si="5"/>
        <v>0</v>
      </c>
      <c r="BP23" s="5">
        <v>30</v>
      </c>
      <c r="BQ23" s="5">
        <f t="shared" si="6"/>
        <v>9900</v>
      </c>
      <c r="BR23" s="5"/>
      <c r="BS23" s="5">
        <f t="shared" si="7"/>
        <v>0</v>
      </c>
      <c r="BT23" s="5"/>
      <c r="BU23" s="11">
        <f t="shared" si="19"/>
        <v>0</v>
      </c>
      <c r="BV23" s="5"/>
      <c r="BW23" s="11">
        <f t="shared" si="8"/>
        <v>0</v>
      </c>
      <c r="BX23" s="5"/>
      <c r="BY23" s="11">
        <f t="shared" si="9"/>
        <v>0</v>
      </c>
      <c r="BZ23" s="181"/>
      <c r="CA23" s="188">
        <f t="shared" si="10"/>
        <v>0</v>
      </c>
      <c r="CB23" s="181"/>
      <c r="CC23" s="188">
        <f t="shared" si="11"/>
        <v>0</v>
      </c>
      <c r="CD23" s="181"/>
      <c r="CE23" s="188">
        <f t="shared" si="12"/>
        <v>0</v>
      </c>
      <c r="CF23" s="181"/>
      <c r="CG23" s="188">
        <f t="shared" si="13"/>
        <v>0</v>
      </c>
      <c r="CH23" s="181"/>
      <c r="CI23" s="188">
        <f t="shared" si="14"/>
        <v>0</v>
      </c>
      <c r="CJ23" s="11">
        <f t="shared" si="20"/>
        <v>152</v>
      </c>
      <c r="CK23" s="11">
        <f t="shared" si="21"/>
        <v>50160</v>
      </c>
      <c r="CL23" s="189"/>
      <c r="CM23" s="189"/>
      <c r="CN23" s="189"/>
      <c r="CO23" s="189"/>
      <c r="CP23" s="189"/>
      <c r="CQ23" s="189"/>
    </row>
    <row r="24" spans="1:95" ht="15" customHeight="1">
      <c r="A24" s="226">
        <v>17</v>
      </c>
      <c r="B24" s="535" t="s">
        <v>211</v>
      </c>
      <c r="C24" s="529"/>
      <c r="D24" s="529"/>
      <c r="E24" s="530"/>
      <c r="F24" s="111" t="s">
        <v>45</v>
      </c>
      <c r="G24" s="111">
        <v>25</v>
      </c>
      <c r="H24" s="5"/>
      <c r="I24" s="5">
        <f t="shared" si="22"/>
        <v>0</v>
      </c>
      <c r="J24" s="5"/>
      <c r="K24" s="5">
        <f t="shared" si="23"/>
        <v>0</v>
      </c>
      <c r="L24" s="5"/>
      <c r="M24" s="5">
        <f t="shared" si="24"/>
        <v>0</v>
      </c>
      <c r="N24" s="5"/>
      <c r="O24" s="5">
        <f t="shared" si="25"/>
        <v>0</v>
      </c>
      <c r="P24" s="5">
        <v>16</v>
      </c>
      <c r="Q24" s="5">
        <f t="shared" si="26"/>
        <v>400</v>
      </c>
      <c r="R24" s="5"/>
      <c r="S24" s="5">
        <f t="shared" si="27"/>
        <v>0</v>
      </c>
      <c r="T24" s="5"/>
      <c r="U24" s="5">
        <f t="shared" si="28"/>
        <v>0</v>
      </c>
      <c r="V24" s="5">
        <v>290</v>
      </c>
      <c r="W24" s="5">
        <f t="shared" si="29"/>
        <v>7250</v>
      </c>
      <c r="X24" s="5"/>
      <c r="Y24" s="5">
        <f t="shared" si="30"/>
        <v>0</v>
      </c>
      <c r="Z24" s="5"/>
      <c r="AA24" s="11">
        <f t="shared" si="15"/>
        <v>0</v>
      </c>
      <c r="AB24" s="5"/>
      <c r="AC24" s="5">
        <f t="shared" si="31"/>
        <v>0</v>
      </c>
      <c r="AD24" s="5"/>
      <c r="AE24" s="5">
        <f t="shared" si="32"/>
        <v>0</v>
      </c>
      <c r="AF24" s="5"/>
      <c r="AG24" s="5">
        <f t="shared" si="33"/>
        <v>0</v>
      </c>
      <c r="AH24" s="5"/>
      <c r="AI24" s="5">
        <f t="shared" si="34"/>
        <v>0</v>
      </c>
      <c r="AJ24" s="5">
        <v>8</v>
      </c>
      <c r="AK24" s="259">
        <f t="shared" si="35"/>
        <v>200</v>
      </c>
      <c r="AL24" s="5"/>
      <c r="AM24" s="5">
        <f t="shared" si="36"/>
        <v>0</v>
      </c>
      <c r="AN24" s="5"/>
      <c r="AO24" s="5">
        <f t="shared" si="37"/>
        <v>0</v>
      </c>
      <c r="AP24" s="5"/>
      <c r="AQ24" s="5">
        <f t="shared" si="38"/>
        <v>0</v>
      </c>
      <c r="AR24" s="5">
        <v>40</v>
      </c>
      <c r="AS24" s="5">
        <f t="shared" si="39"/>
        <v>1000</v>
      </c>
      <c r="AT24" s="5"/>
      <c r="AU24" s="5">
        <f t="shared" si="40"/>
        <v>0</v>
      </c>
      <c r="AV24" s="5">
        <v>8</v>
      </c>
      <c r="AW24" s="5">
        <f t="shared" si="41"/>
        <v>200</v>
      </c>
      <c r="AX24" s="5"/>
      <c r="AY24" s="11">
        <f t="shared" si="16"/>
        <v>0</v>
      </c>
      <c r="AZ24" s="181"/>
      <c r="BA24" s="188">
        <f t="shared" si="17"/>
        <v>0</v>
      </c>
      <c r="BB24" s="181"/>
      <c r="BC24" s="188">
        <f t="shared" si="18"/>
        <v>0</v>
      </c>
      <c r="BD24" s="181"/>
      <c r="BE24" s="181">
        <f t="shared" si="0"/>
        <v>0</v>
      </c>
      <c r="BF24" s="5"/>
      <c r="BG24" s="5">
        <f t="shared" si="1"/>
        <v>0</v>
      </c>
      <c r="BH24" s="5"/>
      <c r="BI24" s="5">
        <f t="shared" si="2"/>
        <v>0</v>
      </c>
      <c r="BJ24" s="5"/>
      <c r="BK24" s="5">
        <f t="shared" si="3"/>
        <v>0</v>
      </c>
      <c r="BL24" s="5"/>
      <c r="BM24" s="5">
        <f t="shared" si="4"/>
        <v>0</v>
      </c>
      <c r="BN24" s="5"/>
      <c r="BO24" s="5">
        <f t="shared" si="5"/>
        <v>0</v>
      </c>
      <c r="BP24" s="5">
        <v>58</v>
      </c>
      <c r="BQ24" s="5">
        <f t="shared" si="6"/>
        <v>1450</v>
      </c>
      <c r="BR24" s="5">
        <v>20</v>
      </c>
      <c r="BS24" s="5">
        <f t="shared" si="7"/>
        <v>500</v>
      </c>
      <c r="BT24" s="5"/>
      <c r="BU24" s="11">
        <f t="shared" si="19"/>
        <v>0</v>
      </c>
      <c r="BV24" s="5"/>
      <c r="BW24" s="11">
        <f t="shared" si="8"/>
        <v>0</v>
      </c>
      <c r="BX24" s="5"/>
      <c r="BY24" s="11">
        <f t="shared" si="9"/>
        <v>0</v>
      </c>
      <c r="BZ24" s="181"/>
      <c r="CA24" s="188">
        <f t="shared" si="10"/>
        <v>0</v>
      </c>
      <c r="CB24" s="181"/>
      <c r="CC24" s="188">
        <f t="shared" si="11"/>
        <v>0</v>
      </c>
      <c r="CD24" s="181"/>
      <c r="CE24" s="188">
        <f t="shared" si="12"/>
        <v>0</v>
      </c>
      <c r="CF24" s="181"/>
      <c r="CG24" s="188">
        <f t="shared" si="13"/>
        <v>0</v>
      </c>
      <c r="CH24" s="181"/>
      <c r="CI24" s="188">
        <f t="shared" si="14"/>
        <v>0</v>
      </c>
      <c r="CJ24" s="11">
        <f t="shared" si="20"/>
        <v>440</v>
      </c>
      <c r="CK24" s="11">
        <f t="shared" si="21"/>
        <v>11000</v>
      </c>
      <c r="CL24" s="189"/>
      <c r="CM24" s="189"/>
      <c r="CN24" s="189"/>
      <c r="CO24" s="189"/>
      <c r="CP24" s="189"/>
      <c r="CQ24" s="189"/>
    </row>
    <row r="25" spans="1:95" ht="15" customHeight="1">
      <c r="A25" s="226">
        <v>18</v>
      </c>
      <c r="B25" s="528" t="s">
        <v>200</v>
      </c>
      <c r="C25" s="536"/>
      <c r="D25" s="536"/>
      <c r="E25" s="537"/>
      <c r="F25" s="111" t="s">
        <v>45</v>
      </c>
      <c r="G25" s="111">
        <v>250</v>
      </c>
      <c r="H25" s="5"/>
      <c r="I25" s="5">
        <f t="shared" si="22"/>
        <v>0</v>
      </c>
      <c r="J25" s="5"/>
      <c r="K25" s="5">
        <f t="shared" si="23"/>
        <v>0</v>
      </c>
      <c r="L25" s="5"/>
      <c r="M25" s="5">
        <f t="shared" si="24"/>
        <v>0</v>
      </c>
      <c r="N25" s="5"/>
      <c r="O25" s="5">
        <f t="shared" si="25"/>
        <v>0</v>
      </c>
      <c r="P25" s="5"/>
      <c r="Q25" s="5">
        <f t="shared" si="26"/>
        <v>0</v>
      </c>
      <c r="R25" s="5"/>
      <c r="S25" s="5">
        <f t="shared" si="27"/>
        <v>0</v>
      </c>
      <c r="T25" s="5"/>
      <c r="U25" s="5">
        <f t="shared" si="28"/>
        <v>0</v>
      </c>
      <c r="V25" s="5"/>
      <c r="W25" s="5">
        <f t="shared" si="29"/>
        <v>0</v>
      </c>
      <c r="X25" s="5"/>
      <c r="Y25" s="5">
        <f t="shared" si="30"/>
        <v>0</v>
      </c>
      <c r="Z25" s="5"/>
      <c r="AA25" s="11">
        <f t="shared" si="15"/>
        <v>0</v>
      </c>
      <c r="AB25" s="374">
        <f>106*0</f>
        <v>0</v>
      </c>
      <c r="AC25" s="374">
        <f t="shared" si="31"/>
        <v>0</v>
      </c>
      <c r="AD25" s="5"/>
      <c r="AE25" s="5">
        <f t="shared" si="32"/>
        <v>0</v>
      </c>
      <c r="AF25" s="5"/>
      <c r="AG25" s="5">
        <f t="shared" si="33"/>
        <v>0</v>
      </c>
      <c r="AH25" s="5"/>
      <c r="AI25" s="5">
        <f t="shared" si="34"/>
        <v>0</v>
      </c>
      <c r="AJ25" s="5"/>
      <c r="AK25" s="259">
        <f t="shared" si="35"/>
        <v>0</v>
      </c>
      <c r="AL25" s="5"/>
      <c r="AM25" s="5">
        <f t="shared" si="36"/>
        <v>0</v>
      </c>
      <c r="AN25" s="5"/>
      <c r="AO25" s="5">
        <f t="shared" si="37"/>
        <v>0</v>
      </c>
      <c r="AP25" s="5"/>
      <c r="AQ25" s="5">
        <f t="shared" si="38"/>
        <v>0</v>
      </c>
      <c r="AR25" s="5"/>
      <c r="AS25" s="5">
        <f t="shared" si="39"/>
        <v>0</v>
      </c>
      <c r="AT25" s="5"/>
      <c r="AU25" s="5">
        <f t="shared" si="40"/>
        <v>0</v>
      </c>
      <c r="AV25" s="5"/>
      <c r="AW25" s="5">
        <f t="shared" si="41"/>
        <v>0</v>
      </c>
      <c r="AX25" s="5"/>
      <c r="AY25" s="11">
        <f t="shared" si="16"/>
        <v>0</v>
      </c>
      <c r="AZ25" s="181"/>
      <c r="BA25" s="188">
        <f t="shared" si="17"/>
        <v>0</v>
      </c>
      <c r="BB25" s="181"/>
      <c r="BC25" s="188">
        <f t="shared" si="18"/>
        <v>0</v>
      </c>
      <c r="BD25" s="181"/>
      <c r="BE25" s="181">
        <f t="shared" si="0"/>
        <v>0</v>
      </c>
      <c r="BF25" s="5"/>
      <c r="BG25" s="5">
        <f t="shared" si="1"/>
        <v>0</v>
      </c>
      <c r="BH25" s="5"/>
      <c r="BI25" s="5">
        <f t="shared" si="2"/>
        <v>0</v>
      </c>
      <c r="BJ25" s="5"/>
      <c r="BK25" s="5">
        <f t="shared" si="3"/>
        <v>0</v>
      </c>
      <c r="BL25" s="5"/>
      <c r="BM25" s="5">
        <f t="shared" si="4"/>
        <v>0</v>
      </c>
      <c r="BN25" s="5"/>
      <c r="BO25" s="5">
        <f t="shared" si="5"/>
        <v>0</v>
      </c>
      <c r="BP25" s="5"/>
      <c r="BQ25" s="5">
        <f t="shared" si="6"/>
        <v>0</v>
      </c>
      <c r="BR25" s="5"/>
      <c r="BS25" s="5">
        <f t="shared" si="7"/>
        <v>0</v>
      </c>
      <c r="BT25" s="5">
        <v>70</v>
      </c>
      <c r="BU25" s="11">
        <f t="shared" si="19"/>
        <v>17500</v>
      </c>
      <c r="BV25" s="5"/>
      <c r="BW25" s="11">
        <f t="shared" si="8"/>
        <v>0</v>
      </c>
      <c r="BX25" s="5"/>
      <c r="BY25" s="11">
        <f t="shared" si="9"/>
        <v>0</v>
      </c>
      <c r="BZ25" s="181"/>
      <c r="CA25" s="188">
        <f t="shared" si="10"/>
        <v>0</v>
      </c>
      <c r="CB25" s="181"/>
      <c r="CC25" s="188">
        <f t="shared" si="11"/>
        <v>0</v>
      </c>
      <c r="CD25" s="181"/>
      <c r="CE25" s="188">
        <f t="shared" si="12"/>
        <v>0</v>
      </c>
      <c r="CF25" s="181"/>
      <c r="CG25" s="188">
        <f t="shared" si="13"/>
        <v>0</v>
      </c>
      <c r="CH25" s="181"/>
      <c r="CI25" s="188">
        <f t="shared" si="14"/>
        <v>0</v>
      </c>
      <c r="CJ25" s="11">
        <f t="shared" si="20"/>
        <v>70</v>
      </c>
      <c r="CK25" s="11">
        <f t="shared" si="21"/>
        <v>17500</v>
      </c>
      <c r="CL25" s="189"/>
      <c r="CM25" s="189"/>
      <c r="CN25" s="189"/>
      <c r="CO25" s="189"/>
      <c r="CP25" s="189"/>
      <c r="CQ25" s="189"/>
    </row>
    <row r="26" spans="1:95" ht="15" customHeight="1">
      <c r="A26" s="226">
        <v>19</v>
      </c>
      <c r="B26" s="535" t="s">
        <v>191</v>
      </c>
      <c r="C26" s="529"/>
      <c r="D26" s="529"/>
      <c r="E26" s="530"/>
      <c r="F26" s="111" t="s">
        <v>17</v>
      </c>
      <c r="G26" s="111">
        <v>11500</v>
      </c>
      <c r="H26" s="5"/>
      <c r="I26" s="5">
        <f t="shared" si="22"/>
        <v>0</v>
      </c>
      <c r="J26" s="5"/>
      <c r="K26" s="5">
        <f t="shared" si="23"/>
        <v>0</v>
      </c>
      <c r="L26" s="5"/>
      <c r="M26" s="5">
        <f t="shared" si="24"/>
        <v>0</v>
      </c>
      <c r="N26" s="5">
        <v>1</v>
      </c>
      <c r="O26" s="5">
        <f t="shared" si="25"/>
        <v>11500</v>
      </c>
      <c r="P26" s="5"/>
      <c r="Q26" s="5">
        <f t="shared" si="26"/>
        <v>0</v>
      </c>
      <c r="R26" s="5">
        <v>2</v>
      </c>
      <c r="S26" s="5">
        <f t="shared" si="27"/>
        <v>23000</v>
      </c>
      <c r="T26" s="5"/>
      <c r="U26" s="5">
        <f t="shared" si="28"/>
        <v>0</v>
      </c>
      <c r="V26" s="5">
        <v>2</v>
      </c>
      <c r="W26" s="5">
        <f t="shared" si="29"/>
        <v>23000</v>
      </c>
      <c r="X26" s="5"/>
      <c r="Y26" s="5">
        <f>X26*G26</f>
        <v>0</v>
      </c>
      <c r="Z26" s="5"/>
      <c r="AA26" s="11">
        <f t="shared" si="15"/>
        <v>0</v>
      </c>
      <c r="AB26" s="5"/>
      <c r="AC26" s="5">
        <f t="shared" si="31"/>
        <v>0</v>
      </c>
      <c r="AD26" s="5"/>
      <c r="AE26" s="5">
        <f t="shared" si="32"/>
        <v>0</v>
      </c>
      <c r="AF26" s="5"/>
      <c r="AG26" s="5">
        <f t="shared" si="33"/>
        <v>0</v>
      </c>
      <c r="AH26" s="5"/>
      <c r="AI26" s="5">
        <f t="shared" si="34"/>
        <v>0</v>
      </c>
      <c r="AJ26" s="5"/>
      <c r="AK26" s="259">
        <f t="shared" si="35"/>
        <v>0</v>
      </c>
      <c r="AL26" s="5"/>
      <c r="AM26" s="5">
        <f t="shared" si="36"/>
        <v>0</v>
      </c>
      <c r="AN26" s="5"/>
      <c r="AO26" s="5">
        <f t="shared" si="37"/>
        <v>0</v>
      </c>
      <c r="AP26" s="5"/>
      <c r="AQ26" s="5">
        <f t="shared" si="38"/>
        <v>0</v>
      </c>
      <c r="AR26" s="5"/>
      <c r="AS26" s="5">
        <f t="shared" si="39"/>
        <v>0</v>
      </c>
      <c r="AT26" s="5"/>
      <c r="AU26" s="5">
        <f t="shared" si="40"/>
        <v>0</v>
      </c>
      <c r="AV26" s="5"/>
      <c r="AW26" s="5">
        <f t="shared" si="41"/>
        <v>0</v>
      </c>
      <c r="AX26" s="5"/>
      <c r="AY26" s="11">
        <f t="shared" si="16"/>
        <v>0</v>
      </c>
      <c r="AZ26" s="181"/>
      <c r="BA26" s="188">
        <f t="shared" si="17"/>
        <v>0</v>
      </c>
      <c r="BB26" s="181"/>
      <c r="BC26" s="188">
        <f t="shared" si="18"/>
        <v>0</v>
      </c>
      <c r="BD26" s="181"/>
      <c r="BE26" s="181">
        <f t="shared" si="0"/>
        <v>0</v>
      </c>
      <c r="BF26" s="5"/>
      <c r="BG26" s="5">
        <f t="shared" si="1"/>
        <v>0</v>
      </c>
      <c r="BH26" s="5"/>
      <c r="BI26" s="5">
        <f t="shared" si="2"/>
        <v>0</v>
      </c>
      <c r="BJ26" s="5"/>
      <c r="BK26" s="5">
        <f t="shared" si="3"/>
        <v>0</v>
      </c>
      <c r="BL26" s="5"/>
      <c r="BM26" s="5">
        <f t="shared" si="4"/>
        <v>0</v>
      </c>
      <c r="BN26" s="5"/>
      <c r="BO26" s="5">
        <f t="shared" si="5"/>
        <v>0</v>
      </c>
      <c r="BP26" s="5"/>
      <c r="BQ26" s="5">
        <f t="shared" si="6"/>
        <v>0</v>
      </c>
      <c r="BR26" s="5"/>
      <c r="BS26" s="5">
        <f t="shared" si="7"/>
        <v>0</v>
      </c>
      <c r="BT26" s="5"/>
      <c r="BU26" s="11">
        <f t="shared" si="19"/>
        <v>0</v>
      </c>
      <c r="BV26" s="5"/>
      <c r="BW26" s="11">
        <f t="shared" si="8"/>
        <v>0</v>
      </c>
      <c r="BX26" s="5"/>
      <c r="BY26" s="11">
        <f t="shared" si="9"/>
        <v>0</v>
      </c>
      <c r="BZ26" s="181"/>
      <c r="CA26" s="188">
        <f t="shared" si="10"/>
        <v>0</v>
      </c>
      <c r="CB26" s="181"/>
      <c r="CC26" s="188">
        <f t="shared" si="11"/>
        <v>0</v>
      </c>
      <c r="CD26" s="181"/>
      <c r="CE26" s="188">
        <f t="shared" si="12"/>
        <v>0</v>
      </c>
      <c r="CF26" s="181"/>
      <c r="CG26" s="188">
        <f t="shared" si="13"/>
        <v>0</v>
      </c>
      <c r="CH26" s="181"/>
      <c r="CI26" s="188">
        <f t="shared" si="14"/>
        <v>0</v>
      </c>
      <c r="CJ26" s="11">
        <f t="shared" si="20"/>
        <v>5</v>
      </c>
      <c r="CK26" s="11">
        <f t="shared" si="21"/>
        <v>57500</v>
      </c>
      <c r="CL26" s="189"/>
      <c r="CM26" s="189"/>
      <c r="CN26" s="189"/>
      <c r="CO26" s="189"/>
      <c r="CP26" s="189"/>
      <c r="CQ26" s="189"/>
    </row>
    <row r="27" spans="1:95" ht="15" customHeight="1">
      <c r="A27" s="226">
        <v>20</v>
      </c>
      <c r="B27" s="528" t="s">
        <v>112</v>
      </c>
      <c r="C27" s="529"/>
      <c r="D27" s="529"/>
      <c r="E27" s="530"/>
      <c r="F27" s="338" t="s">
        <v>45</v>
      </c>
      <c r="G27" s="111">
        <v>700</v>
      </c>
      <c r="H27" s="5"/>
      <c r="I27" s="5">
        <f t="shared" si="22"/>
        <v>0</v>
      </c>
      <c r="J27" s="5"/>
      <c r="K27" s="5">
        <f>J27*G27</f>
        <v>0</v>
      </c>
      <c r="L27" s="5"/>
      <c r="M27" s="5">
        <f>L27*G27</f>
        <v>0</v>
      </c>
      <c r="N27" s="5"/>
      <c r="O27" s="5">
        <f t="shared" si="25"/>
        <v>0</v>
      </c>
      <c r="P27" s="5"/>
      <c r="Q27" s="5">
        <f t="shared" si="26"/>
        <v>0</v>
      </c>
      <c r="R27" s="5"/>
      <c r="S27" s="5">
        <f t="shared" si="27"/>
        <v>0</v>
      </c>
      <c r="T27" s="5"/>
      <c r="U27" s="5">
        <f t="shared" si="28"/>
        <v>0</v>
      </c>
      <c r="V27" s="5"/>
      <c r="W27" s="5">
        <f t="shared" si="29"/>
        <v>0</v>
      </c>
      <c r="X27" s="5"/>
      <c r="Y27" s="5">
        <f t="shared" si="30"/>
        <v>0</v>
      </c>
      <c r="Z27" s="5"/>
      <c r="AA27" s="11">
        <f t="shared" si="15"/>
        <v>0</v>
      </c>
      <c r="AB27" s="5"/>
      <c r="AC27" s="5">
        <f t="shared" si="31"/>
        <v>0</v>
      </c>
      <c r="AD27" s="5"/>
      <c r="AE27" s="5">
        <f t="shared" si="32"/>
        <v>0</v>
      </c>
      <c r="AF27" s="5"/>
      <c r="AG27" s="5">
        <f t="shared" si="33"/>
        <v>0</v>
      </c>
      <c r="AH27" s="5"/>
      <c r="AI27" s="5">
        <f t="shared" si="34"/>
        <v>0</v>
      </c>
      <c r="AJ27" s="5"/>
      <c r="AK27" s="259">
        <f t="shared" si="35"/>
        <v>0</v>
      </c>
      <c r="AL27" s="5"/>
      <c r="AM27" s="5">
        <f t="shared" si="36"/>
        <v>0</v>
      </c>
      <c r="AN27" s="5"/>
      <c r="AO27" s="5">
        <f t="shared" si="37"/>
        <v>0</v>
      </c>
      <c r="AP27" s="5"/>
      <c r="AQ27" s="5">
        <f t="shared" si="38"/>
        <v>0</v>
      </c>
      <c r="AR27" s="5"/>
      <c r="AS27" s="5">
        <f t="shared" si="39"/>
        <v>0</v>
      </c>
      <c r="AT27" s="5"/>
      <c r="AU27" s="5">
        <f t="shared" si="40"/>
        <v>0</v>
      </c>
      <c r="AV27" s="5"/>
      <c r="AW27" s="5">
        <f t="shared" si="41"/>
        <v>0</v>
      </c>
      <c r="AX27" s="5"/>
      <c r="AY27" s="11">
        <f t="shared" si="16"/>
        <v>0</v>
      </c>
      <c r="AZ27" s="181"/>
      <c r="BA27" s="188">
        <f t="shared" si="17"/>
        <v>0</v>
      </c>
      <c r="BB27" s="181"/>
      <c r="BC27" s="188">
        <f t="shared" si="18"/>
        <v>0</v>
      </c>
      <c r="BD27" s="181"/>
      <c r="BE27" s="181">
        <f t="shared" si="0"/>
        <v>0</v>
      </c>
      <c r="BF27" s="5"/>
      <c r="BG27" s="5">
        <f t="shared" si="1"/>
        <v>0</v>
      </c>
      <c r="BH27" s="5"/>
      <c r="BI27" s="5">
        <f t="shared" si="2"/>
        <v>0</v>
      </c>
      <c r="BJ27" s="5"/>
      <c r="BK27" s="5">
        <f t="shared" si="3"/>
        <v>0</v>
      </c>
      <c r="BL27" s="5"/>
      <c r="BM27" s="5">
        <f t="shared" si="4"/>
        <v>0</v>
      </c>
      <c r="BN27" s="5"/>
      <c r="BO27" s="5">
        <f t="shared" si="5"/>
        <v>0</v>
      </c>
      <c r="BP27" s="5"/>
      <c r="BQ27" s="5">
        <f t="shared" si="6"/>
        <v>0</v>
      </c>
      <c r="BR27" s="5"/>
      <c r="BS27" s="5">
        <f t="shared" si="7"/>
        <v>0</v>
      </c>
      <c r="BT27" s="5"/>
      <c r="BU27" s="11">
        <f t="shared" si="19"/>
        <v>0</v>
      </c>
      <c r="BV27" s="5"/>
      <c r="BW27" s="11">
        <f t="shared" si="8"/>
        <v>0</v>
      </c>
      <c r="BX27" s="5"/>
      <c r="BY27" s="11">
        <f t="shared" si="9"/>
        <v>0</v>
      </c>
      <c r="BZ27" s="181"/>
      <c r="CA27" s="188">
        <f t="shared" si="10"/>
        <v>0</v>
      </c>
      <c r="CB27" s="181"/>
      <c r="CC27" s="188">
        <f t="shared" si="11"/>
        <v>0</v>
      </c>
      <c r="CD27" s="181"/>
      <c r="CE27" s="188">
        <f t="shared" si="12"/>
        <v>0</v>
      </c>
      <c r="CF27" s="181"/>
      <c r="CG27" s="188">
        <f t="shared" si="13"/>
        <v>0</v>
      </c>
      <c r="CH27" s="181"/>
      <c r="CI27" s="188">
        <f t="shared" si="14"/>
        <v>0</v>
      </c>
      <c r="CJ27" s="11">
        <f t="shared" si="20"/>
        <v>0</v>
      </c>
      <c r="CK27" s="11">
        <f t="shared" si="21"/>
        <v>0</v>
      </c>
      <c r="CL27" s="189"/>
      <c r="CM27" s="189"/>
      <c r="CN27" s="189"/>
      <c r="CO27" s="189"/>
      <c r="CP27" s="189"/>
      <c r="CQ27" s="189"/>
    </row>
    <row r="28" spans="1:95" ht="18" customHeight="1">
      <c r="A28" s="226">
        <v>21</v>
      </c>
      <c r="B28" s="535" t="s">
        <v>49</v>
      </c>
      <c r="C28" s="536"/>
      <c r="D28" s="536"/>
      <c r="E28" s="537"/>
      <c r="F28" s="111" t="s">
        <v>17</v>
      </c>
      <c r="G28" s="111">
        <v>6000</v>
      </c>
      <c r="H28" s="5"/>
      <c r="I28" s="5">
        <f t="shared" si="22"/>
        <v>0</v>
      </c>
      <c r="J28" s="5">
        <v>4</v>
      </c>
      <c r="K28" s="5">
        <f t="shared" si="23"/>
        <v>24000</v>
      </c>
      <c r="L28" s="5">
        <v>3</v>
      </c>
      <c r="M28" s="5">
        <f t="shared" si="24"/>
        <v>18000</v>
      </c>
      <c r="N28" s="5">
        <v>10</v>
      </c>
      <c r="O28" s="5">
        <f t="shared" si="25"/>
        <v>60000</v>
      </c>
      <c r="P28" s="5"/>
      <c r="Q28" s="5">
        <f t="shared" si="26"/>
        <v>0</v>
      </c>
      <c r="R28" s="5"/>
      <c r="S28" s="5">
        <f t="shared" si="27"/>
        <v>0</v>
      </c>
      <c r="T28" s="5">
        <v>2</v>
      </c>
      <c r="U28" s="5">
        <f t="shared" si="28"/>
        <v>12000</v>
      </c>
      <c r="V28" s="5"/>
      <c r="W28" s="5">
        <f t="shared" si="29"/>
        <v>0</v>
      </c>
      <c r="X28" s="5"/>
      <c r="Y28" s="5">
        <f t="shared" si="30"/>
        <v>0</v>
      </c>
      <c r="Z28" s="5"/>
      <c r="AA28" s="11">
        <f t="shared" si="15"/>
        <v>0</v>
      </c>
      <c r="AB28" s="5"/>
      <c r="AC28" s="5">
        <f t="shared" si="31"/>
        <v>0</v>
      </c>
      <c r="AD28" s="5"/>
      <c r="AE28" s="5">
        <f t="shared" si="32"/>
        <v>0</v>
      </c>
      <c r="AF28" s="5"/>
      <c r="AG28" s="5">
        <f t="shared" si="33"/>
        <v>0</v>
      </c>
      <c r="AH28" s="5"/>
      <c r="AI28" s="5">
        <f t="shared" si="34"/>
        <v>0</v>
      </c>
      <c r="AJ28" s="5"/>
      <c r="AK28" s="259">
        <f t="shared" si="35"/>
        <v>0</v>
      </c>
      <c r="AL28" s="5"/>
      <c r="AM28" s="5">
        <f t="shared" si="36"/>
        <v>0</v>
      </c>
      <c r="AN28" s="5"/>
      <c r="AO28" s="5">
        <f t="shared" si="37"/>
        <v>0</v>
      </c>
      <c r="AP28" s="5"/>
      <c r="AQ28" s="5">
        <f t="shared" si="38"/>
        <v>0</v>
      </c>
      <c r="AR28" s="5"/>
      <c r="AS28" s="5">
        <f t="shared" si="39"/>
        <v>0</v>
      </c>
      <c r="AT28" s="5"/>
      <c r="AU28" s="5">
        <f t="shared" si="40"/>
        <v>0</v>
      </c>
      <c r="AV28" s="5"/>
      <c r="AW28" s="5">
        <f t="shared" si="41"/>
        <v>0</v>
      </c>
      <c r="AX28" s="5">
        <v>4</v>
      </c>
      <c r="AY28" s="11">
        <f t="shared" si="16"/>
        <v>24000</v>
      </c>
      <c r="AZ28" s="181"/>
      <c r="BA28" s="188">
        <f t="shared" si="17"/>
        <v>0</v>
      </c>
      <c r="BB28" s="181"/>
      <c r="BC28" s="188">
        <f t="shared" si="18"/>
        <v>0</v>
      </c>
      <c r="BD28" s="181"/>
      <c r="BE28" s="181">
        <f t="shared" si="0"/>
        <v>0</v>
      </c>
      <c r="BF28" s="5">
        <v>4</v>
      </c>
      <c r="BG28" s="5">
        <f t="shared" si="1"/>
        <v>24000</v>
      </c>
      <c r="BH28" s="5"/>
      <c r="BI28" s="5">
        <f t="shared" si="2"/>
        <v>0</v>
      </c>
      <c r="BJ28" s="5"/>
      <c r="BK28" s="5">
        <f t="shared" si="3"/>
        <v>0</v>
      </c>
      <c r="BL28" s="5"/>
      <c r="BM28" s="5">
        <f t="shared" si="4"/>
        <v>0</v>
      </c>
      <c r="BN28" s="5"/>
      <c r="BO28" s="5">
        <f t="shared" si="5"/>
        <v>0</v>
      </c>
      <c r="BP28" s="5"/>
      <c r="BQ28" s="5">
        <f t="shared" si="6"/>
        <v>0</v>
      </c>
      <c r="BR28" s="5"/>
      <c r="BS28" s="5">
        <f t="shared" si="7"/>
        <v>0</v>
      </c>
      <c r="BT28" s="5"/>
      <c r="BU28" s="11">
        <f t="shared" si="19"/>
        <v>0</v>
      </c>
      <c r="BV28" s="5"/>
      <c r="BW28" s="11">
        <f t="shared" si="8"/>
        <v>0</v>
      </c>
      <c r="BX28" s="5"/>
      <c r="BY28" s="11">
        <f t="shared" si="9"/>
        <v>0</v>
      </c>
      <c r="BZ28" s="181"/>
      <c r="CA28" s="188">
        <f t="shared" si="10"/>
        <v>0</v>
      </c>
      <c r="CB28" s="181"/>
      <c r="CC28" s="188">
        <f t="shared" si="11"/>
        <v>0</v>
      </c>
      <c r="CD28" s="181"/>
      <c r="CE28" s="188">
        <f t="shared" si="12"/>
        <v>0</v>
      </c>
      <c r="CF28" s="181"/>
      <c r="CG28" s="188">
        <f t="shared" si="13"/>
        <v>0</v>
      </c>
      <c r="CH28" s="181"/>
      <c r="CI28" s="188">
        <f t="shared" si="14"/>
        <v>0</v>
      </c>
      <c r="CJ28" s="279">
        <f t="shared" si="20"/>
        <v>27</v>
      </c>
      <c r="CK28" s="11">
        <f t="shared" si="21"/>
        <v>162000</v>
      </c>
      <c r="CL28" s="189"/>
      <c r="CM28" s="189"/>
      <c r="CN28" s="189"/>
      <c r="CO28" s="189"/>
      <c r="CP28" s="189"/>
      <c r="CQ28" s="189"/>
    </row>
    <row r="29" spans="1:95" ht="14.25" customHeight="1">
      <c r="A29" s="226">
        <v>22</v>
      </c>
      <c r="B29" s="535" t="s">
        <v>184</v>
      </c>
      <c r="C29" s="536"/>
      <c r="D29" s="536"/>
      <c r="E29" s="537"/>
      <c r="F29" s="111" t="s">
        <v>44</v>
      </c>
      <c r="G29" s="111">
        <v>8000</v>
      </c>
      <c r="H29" s="5"/>
      <c r="I29" s="5">
        <f t="shared" si="22"/>
        <v>0</v>
      </c>
      <c r="J29" s="5"/>
      <c r="K29" s="5">
        <f t="shared" si="23"/>
        <v>0</v>
      </c>
      <c r="L29" s="5"/>
      <c r="M29" s="5">
        <f t="shared" si="24"/>
        <v>0</v>
      </c>
      <c r="N29" s="5"/>
      <c r="O29" s="5">
        <f t="shared" si="25"/>
        <v>0</v>
      </c>
      <c r="P29" s="5"/>
      <c r="Q29" s="5">
        <f t="shared" si="26"/>
        <v>0</v>
      </c>
      <c r="R29" s="5"/>
      <c r="S29" s="5">
        <f t="shared" si="27"/>
        <v>0</v>
      </c>
      <c r="T29" s="5"/>
      <c r="U29" s="5">
        <f t="shared" si="28"/>
        <v>0</v>
      </c>
      <c r="V29" s="5"/>
      <c r="W29" s="5">
        <f t="shared" si="29"/>
        <v>0</v>
      </c>
      <c r="X29" s="5"/>
      <c r="Y29" s="5">
        <f t="shared" si="30"/>
        <v>0</v>
      </c>
      <c r="Z29" s="5"/>
      <c r="AA29" s="11">
        <f t="shared" si="15"/>
        <v>0</v>
      </c>
      <c r="AB29" s="5"/>
      <c r="AC29" s="5">
        <f t="shared" si="31"/>
        <v>0</v>
      </c>
      <c r="AD29" s="5"/>
      <c r="AE29" s="5">
        <f t="shared" si="32"/>
        <v>0</v>
      </c>
      <c r="AF29" s="5"/>
      <c r="AG29" s="5">
        <f t="shared" si="33"/>
        <v>0</v>
      </c>
      <c r="AH29" s="5"/>
      <c r="AI29" s="5">
        <f t="shared" si="34"/>
        <v>0</v>
      </c>
      <c r="AJ29" s="5"/>
      <c r="AK29" s="259">
        <f t="shared" si="35"/>
        <v>0</v>
      </c>
      <c r="AL29" s="5"/>
      <c r="AM29" s="5">
        <f t="shared" si="36"/>
        <v>0</v>
      </c>
      <c r="AN29" s="5"/>
      <c r="AO29" s="5">
        <f t="shared" si="37"/>
        <v>0</v>
      </c>
      <c r="AP29" s="5"/>
      <c r="AQ29" s="5">
        <f t="shared" si="38"/>
        <v>0</v>
      </c>
      <c r="AR29" s="5">
        <v>0.3</v>
      </c>
      <c r="AS29" s="5">
        <f t="shared" si="39"/>
        <v>2400</v>
      </c>
      <c r="AT29" s="5"/>
      <c r="AU29" s="5">
        <f t="shared" si="40"/>
        <v>0</v>
      </c>
      <c r="AV29" s="5">
        <v>0.2</v>
      </c>
      <c r="AW29" s="5">
        <f t="shared" si="41"/>
        <v>1600</v>
      </c>
      <c r="AX29" s="5">
        <v>0.25</v>
      </c>
      <c r="AY29" s="11">
        <f t="shared" si="16"/>
        <v>2000</v>
      </c>
      <c r="AZ29" s="181"/>
      <c r="BA29" s="188">
        <f t="shared" si="17"/>
        <v>0</v>
      </c>
      <c r="BB29" s="181"/>
      <c r="BC29" s="188">
        <f t="shared" si="18"/>
        <v>0</v>
      </c>
      <c r="BD29" s="181"/>
      <c r="BE29" s="181">
        <f t="shared" si="0"/>
        <v>0</v>
      </c>
      <c r="BF29" s="5"/>
      <c r="BG29" s="5">
        <f t="shared" si="1"/>
        <v>0</v>
      </c>
      <c r="BH29" s="5"/>
      <c r="BI29" s="5">
        <f t="shared" si="2"/>
        <v>0</v>
      </c>
      <c r="BJ29" s="5"/>
      <c r="BK29" s="5">
        <f t="shared" si="3"/>
        <v>0</v>
      </c>
      <c r="BL29" s="5"/>
      <c r="BM29" s="5">
        <f t="shared" si="4"/>
        <v>0</v>
      </c>
      <c r="BN29" s="5"/>
      <c r="BO29" s="5">
        <f t="shared" si="5"/>
        <v>0</v>
      </c>
      <c r="BP29" s="5"/>
      <c r="BQ29" s="5">
        <f t="shared" si="6"/>
        <v>0</v>
      </c>
      <c r="BR29" s="5"/>
      <c r="BS29" s="5">
        <f t="shared" si="7"/>
        <v>0</v>
      </c>
      <c r="BT29" s="5"/>
      <c r="BU29" s="11">
        <f t="shared" si="19"/>
        <v>0</v>
      </c>
      <c r="BV29" s="5"/>
      <c r="BW29" s="11">
        <f t="shared" si="8"/>
        <v>0</v>
      </c>
      <c r="BX29" s="5"/>
      <c r="BY29" s="11">
        <f t="shared" si="9"/>
        <v>0</v>
      </c>
      <c r="BZ29" s="181"/>
      <c r="CA29" s="188">
        <f t="shared" si="10"/>
        <v>0</v>
      </c>
      <c r="CB29" s="181"/>
      <c r="CC29" s="188">
        <f t="shared" si="11"/>
        <v>0</v>
      </c>
      <c r="CD29" s="181"/>
      <c r="CE29" s="188">
        <f t="shared" si="12"/>
        <v>0</v>
      </c>
      <c r="CF29" s="181"/>
      <c r="CG29" s="188">
        <f t="shared" si="13"/>
        <v>0</v>
      </c>
      <c r="CH29" s="181"/>
      <c r="CI29" s="188">
        <f t="shared" si="14"/>
        <v>0</v>
      </c>
      <c r="CJ29" s="11">
        <f t="shared" si="20"/>
        <v>0.75</v>
      </c>
      <c r="CK29" s="11">
        <f t="shared" si="21"/>
        <v>6000</v>
      </c>
      <c r="CL29" s="189"/>
      <c r="CM29" s="189"/>
      <c r="CN29" s="189"/>
      <c r="CO29" s="189"/>
      <c r="CP29" s="189"/>
      <c r="CQ29" s="189"/>
    </row>
    <row r="30" spans="1:95" ht="16.5" customHeight="1">
      <c r="A30" s="226">
        <v>23</v>
      </c>
      <c r="B30" s="528" t="s">
        <v>194</v>
      </c>
      <c r="C30" s="529"/>
      <c r="D30" s="529"/>
      <c r="E30" s="530"/>
      <c r="F30" s="111" t="s">
        <v>45</v>
      </c>
      <c r="G30" s="111">
        <v>3000</v>
      </c>
      <c r="H30" s="5"/>
      <c r="I30" s="5">
        <f t="shared" si="22"/>
        <v>0</v>
      </c>
      <c r="J30" s="5"/>
      <c r="K30" s="5">
        <f t="shared" si="23"/>
        <v>0</v>
      </c>
      <c r="L30" s="5"/>
      <c r="M30" s="5">
        <f t="shared" si="24"/>
        <v>0</v>
      </c>
      <c r="N30" s="5"/>
      <c r="O30" s="5">
        <f t="shared" si="25"/>
        <v>0</v>
      </c>
      <c r="P30" s="5"/>
      <c r="Q30" s="5">
        <f t="shared" si="26"/>
        <v>0</v>
      </c>
      <c r="R30" s="5"/>
      <c r="S30" s="5">
        <f t="shared" si="27"/>
        <v>0</v>
      </c>
      <c r="T30" s="5"/>
      <c r="U30" s="5">
        <f t="shared" si="28"/>
        <v>0</v>
      </c>
      <c r="V30" s="5"/>
      <c r="W30" s="5">
        <f t="shared" si="29"/>
        <v>0</v>
      </c>
      <c r="X30" s="5"/>
      <c r="Y30" s="5">
        <f t="shared" si="30"/>
        <v>0</v>
      </c>
      <c r="Z30" s="5"/>
      <c r="AA30" s="11">
        <f t="shared" si="15"/>
        <v>0</v>
      </c>
      <c r="AB30" s="5"/>
      <c r="AC30" s="5">
        <f t="shared" si="31"/>
        <v>0</v>
      </c>
      <c r="AD30" s="5"/>
      <c r="AE30" s="5">
        <f t="shared" si="32"/>
        <v>0</v>
      </c>
      <c r="AF30" s="5"/>
      <c r="AG30" s="5">
        <f t="shared" si="33"/>
        <v>0</v>
      </c>
      <c r="AH30" s="5"/>
      <c r="AI30" s="5">
        <f t="shared" si="34"/>
        <v>0</v>
      </c>
      <c r="AJ30" s="5"/>
      <c r="AK30" s="259">
        <f t="shared" si="35"/>
        <v>0</v>
      </c>
      <c r="AL30" s="5"/>
      <c r="AM30" s="5">
        <f t="shared" si="36"/>
        <v>0</v>
      </c>
      <c r="AN30" s="5"/>
      <c r="AO30" s="5">
        <f t="shared" si="37"/>
        <v>0</v>
      </c>
      <c r="AP30" s="5"/>
      <c r="AQ30" s="5">
        <f t="shared" si="38"/>
        <v>0</v>
      </c>
      <c r="AR30" s="5"/>
      <c r="AS30" s="5">
        <f t="shared" si="39"/>
        <v>0</v>
      </c>
      <c r="AT30" s="5"/>
      <c r="AU30" s="5">
        <f t="shared" si="40"/>
        <v>0</v>
      </c>
      <c r="AV30" s="5"/>
      <c r="AW30" s="5">
        <f t="shared" si="41"/>
        <v>0</v>
      </c>
      <c r="AX30" s="5"/>
      <c r="AY30" s="11">
        <v>45000</v>
      </c>
      <c r="AZ30" s="5"/>
      <c r="BA30" s="11">
        <f t="shared" si="17"/>
        <v>0</v>
      </c>
      <c r="BB30" s="5"/>
      <c r="BC30" s="11">
        <f t="shared" si="18"/>
        <v>0</v>
      </c>
      <c r="BD30" s="5"/>
      <c r="BE30" s="5">
        <f t="shared" si="0"/>
        <v>0</v>
      </c>
      <c r="BF30" s="5"/>
      <c r="BG30" s="5">
        <f t="shared" si="1"/>
        <v>0</v>
      </c>
      <c r="BH30" s="5"/>
      <c r="BI30" s="5">
        <f t="shared" si="2"/>
        <v>0</v>
      </c>
      <c r="BJ30" s="5"/>
      <c r="BK30" s="5">
        <f t="shared" si="3"/>
        <v>0</v>
      </c>
      <c r="BL30" s="5"/>
      <c r="BM30" s="5">
        <f t="shared" si="4"/>
        <v>0</v>
      </c>
      <c r="BN30" s="5"/>
      <c r="BO30" s="5">
        <f t="shared" si="5"/>
        <v>0</v>
      </c>
      <c r="BP30" s="5"/>
      <c r="BQ30" s="5">
        <f t="shared" si="6"/>
        <v>0</v>
      </c>
      <c r="BR30" s="5"/>
      <c r="BS30" s="5">
        <f t="shared" si="7"/>
        <v>0</v>
      </c>
      <c r="BT30" s="5"/>
      <c r="BU30" s="11">
        <f t="shared" si="19"/>
        <v>0</v>
      </c>
      <c r="BV30" s="5"/>
      <c r="BW30" s="11">
        <f t="shared" si="8"/>
        <v>0</v>
      </c>
      <c r="BX30" s="5"/>
      <c r="BY30" s="11">
        <f t="shared" si="9"/>
        <v>0</v>
      </c>
      <c r="BZ30" s="5"/>
      <c r="CA30" s="11">
        <f t="shared" si="10"/>
        <v>0</v>
      </c>
      <c r="CB30" s="5"/>
      <c r="CC30" s="11">
        <f t="shared" si="11"/>
        <v>0</v>
      </c>
      <c r="CD30" s="5"/>
      <c r="CE30" s="11">
        <f t="shared" si="12"/>
        <v>0</v>
      </c>
      <c r="CF30" s="5"/>
      <c r="CG30" s="11">
        <f t="shared" si="13"/>
        <v>0</v>
      </c>
      <c r="CH30" s="5"/>
      <c r="CI30" s="11">
        <f t="shared" si="14"/>
        <v>0</v>
      </c>
      <c r="CJ30" s="11">
        <f t="shared" si="20"/>
        <v>0</v>
      </c>
      <c r="CK30" s="11">
        <f t="shared" si="21"/>
        <v>45000</v>
      </c>
      <c r="CL30" s="189"/>
      <c r="CM30" s="189"/>
      <c r="CN30" s="189"/>
      <c r="CO30" s="189"/>
      <c r="CP30" s="189"/>
      <c r="CQ30" s="189"/>
    </row>
    <row r="31" spans="1:95" s="57" customFormat="1" ht="15" customHeight="1">
      <c r="A31" s="226">
        <v>24</v>
      </c>
      <c r="B31" s="528" t="s">
        <v>192</v>
      </c>
      <c r="C31" s="540"/>
      <c r="D31" s="540"/>
      <c r="E31" s="541"/>
      <c r="F31" s="111" t="s">
        <v>45</v>
      </c>
      <c r="G31" s="111">
        <v>1250</v>
      </c>
      <c r="H31" s="5"/>
      <c r="I31" s="5">
        <f>H31*G31</f>
        <v>0</v>
      </c>
      <c r="J31" s="5"/>
      <c r="K31" s="5">
        <f>J31*G31</f>
        <v>0</v>
      </c>
      <c r="L31" s="5"/>
      <c r="M31" s="5">
        <f>L31*G31</f>
        <v>0</v>
      </c>
      <c r="N31" s="5"/>
      <c r="O31" s="5">
        <f>N31*G31</f>
        <v>0</v>
      </c>
      <c r="P31" s="5"/>
      <c r="Q31" s="5">
        <f>P31*G31</f>
        <v>0</v>
      </c>
      <c r="R31" s="5"/>
      <c r="S31" s="5">
        <f>R31*G31</f>
        <v>0</v>
      </c>
      <c r="T31" s="5"/>
      <c r="U31" s="5">
        <f>T31*G31</f>
        <v>0</v>
      </c>
      <c r="V31" s="5"/>
      <c r="W31" s="5">
        <f>V31*G31</f>
        <v>0</v>
      </c>
      <c r="X31" s="5"/>
      <c r="Y31" s="5">
        <f>X31*G31</f>
        <v>0</v>
      </c>
      <c r="Z31" s="5"/>
      <c r="AA31" s="11">
        <f t="shared" si="15"/>
        <v>0</v>
      </c>
      <c r="AB31" s="5"/>
      <c r="AC31" s="5">
        <f>AB31*G31</f>
        <v>0</v>
      </c>
      <c r="AD31" s="5"/>
      <c r="AE31" s="5">
        <f>AD31*G31</f>
        <v>0</v>
      </c>
      <c r="AF31" s="5"/>
      <c r="AG31" s="5">
        <f>AF31*G31</f>
        <v>0</v>
      </c>
      <c r="AH31" s="5"/>
      <c r="AI31" s="5">
        <f>AH31*G31</f>
        <v>0</v>
      </c>
      <c r="AJ31" s="5"/>
      <c r="AK31" s="259">
        <f>AJ31*G31</f>
        <v>0</v>
      </c>
      <c r="AL31" s="5"/>
      <c r="AM31" s="5">
        <f>AL31*G31</f>
        <v>0</v>
      </c>
      <c r="AN31" s="5"/>
      <c r="AO31" s="5">
        <f>AN31*G31</f>
        <v>0</v>
      </c>
      <c r="AP31" s="5"/>
      <c r="AQ31" s="5">
        <f>AP31*G31</f>
        <v>0</v>
      </c>
      <c r="AR31" s="5"/>
      <c r="AS31" s="5">
        <f>AR31*G31</f>
        <v>0</v>
      </c>
      <c r="AT31" s="5"/>
      <c r="AU31" s="5">
        <f>AT31*G31</f>
        <v>0</v>
      </c>
      <c r="AV31" s="5"/>
      <c r="AW31" s="5">
        <f>AV31*G31</f>
        <v>0</v>
      </c>
      <c r="AX31" s="5"/>
      <c r="AY31" s="11">
        <f t="shared" si="16"/>
        <v>0</v>
      </c>
      <c r="AZ31" s="5"/>
      <c r="BA31" s="11">
        <f t="shared" si="17"/>
        <v>0</v>
      </c>
      <c r="BB31" s="5"/>
      <c r="BC31" s="11">
        <f t="shared" si="18"/>
        <v>0</v>
      </c>
      <c r="BD31" s="5"/>
      <c r="BE31" s="5">
        <f t="shared" si="0"/>
        <v>0</v>
      </c>
      <c r="BF31" s="5"/>
      <c r="BG31" s="5">
        <f t="shared" si="1"/>
        <v>0</v>
      </c>
      <c r="BH31" s="5"/>
      <c r="BI31" s="5">
        <f t="shared" si="2"/>
        <v>0</v>
      </c>
      <c r="BJ31" s="5"/>
      <c r="BK31" s="5">
        <f t="shared" si="3"/>
        <v>0</v>
      </c>
      <c r="BL31" s="5"/>
      <c r="BM31" s="5">
        <f t="shared" si="4"/>
        <v>0</v>
      </c>
      <c r="BN31" s="5"/>
      <c r="BO31" s="5">
        <f t="shared" si="5"/>
        <v>0</v>
      </c>
      <c r="BP31" s="5"/>
      <c r="BQ31" s="5">
        <f t="shared" si="6"/>
        <v>0</v>
      </c>
      <c r="BR31" s="5"/>
      <c r="BS31" s="5">
        <f t="shared" si="7"/>
        <v>0</v>
      </c>
      <c r="BT31" s="5"/>
      <c r="BU31" s="11">
        <f t="shared" si="19"/>
        <v>0</v>
      </c>
      <c r="BV31" s="5"/>
      <c r="BW31" s="11">
        <f t="shared" si="8"/>
        <v>0</v>
      </c>
      <c r="BX31" s="5"/>
      <c r="BY31" s="11">
        <f t="shared" si="9"/>
        <v>0</v>
      </c>
      <c r="BZ31" s="5"/>
      <c r="CA31" s="11">
        <f t="shared" si="10"/>
        <v>0</v>
      </c>
      <c r="CB31" s="5"/>
      <c r="CC31" s="11">
        <f t="shared" si="11"/>
        <v>0</v>
      </c>
      <c r="CD31" s="5"/>
      <c r="CE31" s="11">
        <f t="shared" si="12"/>
        <v>0</v>
      </c>
      <c r="CF31" s="5"/>
      <c r="CG31" s="11">
        <f t="shared" si="13"/>
        <v>0</v>
      </c>
      <c r="CH31" s="5"/>
      <c r="CI31" s="11">
        <f t="shared" si="14"/>
        <v>0</v>
      </c>
      <c r="CJ31" s="11">
        <f t="shared" si="20"/>
        <v>0</v>
      </c>
      <c r="CK31" s="11">
        <f t="shared" si="21"/>
        <v>0</v>
      </c>
      <c r="CL31" s="190"/>
      <c r="CM31" s="190"/>
      <c r="CN31" s="190"/>
      <c r="CO31" s="190"/>
      <c r="CP31" s="190"/>
      <c r="CQ31" s="190"/>
    </row>
    <row r="32" spans="1:95" ht="18" customHeight="1">
      <c r="A32" s="542" t="s">
        <v>50</v>
      </c>
      <c r="B32" s="543"/>
      <c r="C32" s="543"/>
      <c r="D32" s="543"/>
      <c r="E32" s="544"/>
      <c r="F32" s="111"/>
      <c r="G32" s="111"/>
      <c r="H32" s="5"/>
      <c r="I32" s="5">
        <f t="shared" si="22"/>
        <v>0</v>
      </c>
      <c r="J32" s="5"/>
      <c r="K32" s="5">
        <f t="shared" si="23"/>
        <v>0</v>
      </c>
      <c r="L32" s="5"/>
      <c r="M32" s="5">
        <f t="shared" si="24"/>
        <v>0</v>
      </c>
      <c r="N32" s="5"/>
      <c r="O32" s="5">
        <f t="shared" si="25"/>
        <v>0</v>
      </c>
      <c r="P32" s="5"/>
      <c r="Q32" s="5">
        <f t="shared" si="26"/>
        <v>0</v>
      </c>
      <c r="R32" s="5"/>
      <c r="S32" s="5">
        <f t="shared" si="27"/>
        <v>0</v>
      </c>
      <c r="T32" s="5"/>
      <c r="U32" s="5">
        <f t="shared" si="28"/>
        <v>0</v>
      </c>
      <c r="V32" s="5"/>
      <c r="W32" s="5">
        <f t="shared" si="29"/>
        <v>0</v>
      </c>
      <c r="X32" s="5"/>
      <c r="Y32" s="5">
        <f t="shared" si="30"/>
        <v>0</v>
      </c>
      <c r="Z32" s="5"/>
      <c r="AA32" s="11">
        <f t="shared" si="15"/>
        <v>0</v>
      </c>
      <c r="AB32" s="5"/>
      <c r="AC32" s="5">
        <f t="shared" si="31"/>
        <v>0</v>
      </c>
      <c r="AD32" s="5"/>
      <c r="AE32" s="5">
        <f t="shared" si="32"/>
        <v>0</v>
      </c>
      <c r="AF32" s="5"/>
      <c r="AG32" s="5">
        <f t="shared" si="33"/>
        <v>0</v>
      </c>
      <c r="AH32" s="5"/>
      <c r="AI32" s="5">
        <f t="shared" si="34"/>
        <v>0</v>
      </c>
      <c r="AJ32" s="5"/>
      <c r="AK32" s="259">
        <f t="shared" si="35"/>
        <v>0</v>
      </c>
      <c r="AL32" s="5"/>
      <c r="AM32" s="5">
        <f t="shared" si="36"/>
        <v>0</v>
      </c>
      <c r="AN32" s="5"/>
      <c r="AO32" s="5">
        <f t="shared" si="37"/>
        <v>0</v>
      </c>
      <c r="AP32" s="5"/>
      <c r="AQ32" s="5">
        <f t="shared" si="38"/>
        <v>0</v>
      </c>
      <c r="AR32" s="5"/>
      <c r="AS32" s="5">
        <f t="shared" si="39"/>
        <v>0</v>
      </c>
      <c r="AT32" s="5"/>
      <c r="AU32" s="5">
        <f t="shared" si="40"/>
        <v>0</v>
      </c>
      <c r="AV32" s="5"/>
      <c r="AW32" s="5">
        <f t="shared" si="41"/>
        <v>0</v>
      </c>
      <c r="AX32" s="5"/>
      <c r="AY32" s="11">
        <f t="shared" si="16"/>
        <v>0</v>
      </c>
      <c r="AZ32" s="5"/>
      <c r="BA32" s="11">
        <f t="shared" si="17"/>
        <v>0</v>
      </c>
      <c r="BB32" s="5"/>
      <c r="BC32" s="11">
        <f t="shared" si="18"/>
        <v>0</v>
      </c>
      <c r="BD32" s="5"/>
      <c r="BE32" s="5">
        <f t="shared" si="0"/>
        <v>0</v>
      </c>
      <c r="BF32" s="5"/>
      <c r="BG32" s="5">
        <f t="shared" si="1"/>
        <v>0</v>
      </c>
      <c r="BH32" s="5"/>
      <c r="BI32" s="5">
        <f t="shared" si="2"/>
        <v>0</v>
      </c>
      <c r="BJ32" s="5"/>
      <c r="BK32" s="5">
        <f t="shared" si="3"/>
        <v>0</v>
      </c>
      <c r="BL32" s="5"/>
      <c r="BM32" s="5">
        <f t="shared" si="4"/>
        <v>0</v>
      </c>
      <c r="BN32" s="5"/>
      <c r="BO32" s="5">
        <f t="shared" si="5"/>
        <v>0</v>
      </c>
      <c r="BP32" s="5"/>
      <c r="BQ32" s="5">
        <f t="shared" si="6"/>
        <v>0</v>
      </c>
      <c r="BR32" s="5"/>
      <c r="BS32" s="5">
        <f t="shared" si="7"/>
        <v>0</v>
      </c>
      <c r="BT32" s="5"/>
      <c r="BU32" s="11">
        <f t="shared" si="19"/>
        <v>0</v>
      </c>
      <c r="BV32" s="5"/>
      <c r="BW32" s="11">
        <f t="shared" si="8"/>
        <v>0</v>
      </c>
      <c r="BX32" s="5"/>
      <c r="BY32" s="11">
        <f t="shared" si="9"/>
        <v>0</v>
      </c>
      <c r="BZ32" s="5"/>
      <c r="CA32" s="11">
        <f t="shared" si="10"/>
        <v>0</v>
      </c>
      <c r="CB32" s="5"/>
      <c r="CC32" s="11">
        <f t="shared" si="11"/>
        <v>0</v>
      </c>
      <c r="CD32" s="5"/>
      <c r="CE32" s="11">
        <f t="shared" si="12"/>
        <v>0</v>
      </c>
      <c r="CF32" s="5"/>
      <c r="CG32" s="11">
        <f t="shared" si="13"/>
        <v>0</v>
      </c>
      <c r="CH32" s="5"/>
      <c r="CI32" s="11">
        <f t="shared" si="14"/>
        <v>0</v>
      </c>
      <c r="CJ32" s="11">
        <f t="shared" si="20"/>
        <v>0</v>
      </c>
      <c r="CK32" s="11">
        <f t="shared" si="21"/>
        <v>0</v>
      </c>
      <c r="CL32" s="189"/>
      <c r="CM32" s="189"/>
      <c r="CN32" s="189"/>
      <c r="CO32" s="189"/>
      <c r="CP32" s="189"/>
      <c r="CQ32" s="189"/>
    </row>
    <row r="33" spans="1:95" ht="17.25" customHeight="1">
      <c r="A33" s="226">
        <v>25</v>
      </c>
      <c r="B33" s="535" t="s">
        <v>75</v>
      </c>
      <c r="C33" s="536"/>
      <c r="D33" s="536"/>
      <c r="E33" s="537"/>
      <c r="F33" s="111" t="s">
        <v>17</v>
      </c>
      <c r="G33" s="111">
        <v>25000</v>
      </c>
      <c r="H33" s="5"/>
      <c r="I33" s="5">
        <v>6000</v>
      </c>
      <c r="J33" s="5"/>
      <c r="K33" s="5">
        <v>30000</v>
      </c>
      <c r="L33" s="5"/>
      <c r="M33" s="5">
        <f t="shared" si="24"/>
        <v>0</v>
      </c>
      <c r="N33" s="5"/>
      <c r="O33" s="5">
        <f t="shared" si="25"/>
        <v>0</v>
      </c>
      <c r="P33" s="5">
        <v>3</v>
      </c>
      <c r="Q33" s="5">
        <f t="shared" si="26"/>
        <v>75000</v>
      </c>
      <c r="R33" s="5"/>
      <c r="S33" s="5">
        <f t="shared" si="27"/>
        <v>0</v>
      </c>
      <c r="T33" s="5"/>
      <c r="U33" s="5">
        <f t="shared" si="28"/>
        <v>0</v>
      </c>
      <c r="V33" s="5"/>
      <c r="W33" s="5">
        <f t="shared" si="29"/>
        <v>0</v>
      </c>
      <c r="X33" s="5"/>
      <c r="Y33" s="5">
        <f>200000*0</f>
        <v>0</v>
      </c>
      <c r="Z33" s="5">
        <v>8</v>
      </c>
      <c r="AA33" s="11">
        <f t="shared" si="15"/>
        <v>200000</v>
      </c>
      <c r="AB33" s="5"/>
      <c r="AC33" s="5">
        <f t="shared" si="31"/>
        <v>0</v>
      </c>
      <c r="AD33" s="5"/>
      <c r="AE33" s="5">
        <f t="shared" si="32"/>
        <v>0</v>
      </c>
      <c r="AF33" s="5"/>
      <c r="AG33" s="5">
        <f t="shared" si="33"/>
        <v>0</v>
      </c>
      <c r="AH33" s="5"/>
      <c r="AI33" s="5">
        <f t="shared" si="34"/>
        <v>0</v>
      </c>
      <c r="AJ33" s="5"/>
      <c r="AK33" s="259">
        <v>12000</v>
      </c>
      <c r="AL33" s="5"/>
      <c r="AM33" s="5">
        <v>30000</v>
      </c>
      <c r="AN33" s="5"/>
      <c r="AO33" s="5">
        <f t="shared" si="37"/>
        <v>0</v>
      </c>
      <c r="AP33" s="5"/>
      <c r="AQ33" s="5">
        <f t="shared" si="38"/>
        <v>0</v>
      </c>
      <c r="AR33" s="5"/>
      <c r="AS33" s="5">
        <f t="shared" si="39"/>
        <v>0</v>
      </c>
      <c r="AT33" s="5"/>
      <c r="AU33" s="5">
        <f t="shared" si="40"/>
        <v>0</v>
      </c>
      <c r="AV33" s="5"/>
      <c r="AW33" s="5">
        <f t="shared" si="41"/>
        <v>0</v>
      </c>
      <c r="AX33" s="5"/>
      <c r="AY33" s="11">
        <f t="shared" si="16"/>
        <v>0</v>
      </c>
      <c r="AZ33" s="5"/>
      <c r="BA33" s="11">
        <f t="shared" si="17"/>
        <v>0</v>
      </c>
      <c r="BB33" s="5"/>
      <c r="BC33" s="11">
        <f t="shared" si="18"/>
        <v>0</v>
      </c>
      <c r="BD33" s="5"/>
      <c r="BE33" s="5">
        <f t="shared" si="0"/>
        <v>0</v>
      </c>
      <c r="BF33" s="5"/>
      <c r="BG33" s="5">
        <f t="shared" si="1"/>
        <v>0</v>
      </c>
      <c r="BH33" s="5"/>
      <c r="BI33" s="5">
        <v>6000</v>
      </c>
      <c r="BJ33" s="5"/>
      <c r="BK33" s="5">
        <f t="shared" si="3"/>
        <v>0</v>
      </c>
      <c r="BL33" s="5"/>
      <c r="BM33" s="5">
        <f t="shared" si="4"/>
        <v>0</v>
      </c>
      <c r="BN33" s="5"/>
      <c r="BO33" s="5">
        <f t="shared" si="5"/>
        <v>0</v>
      </c>
      <c r="BP33" s="5"/>
      <c r="BQ33" s="5">
        <f t="shared" si="6"/>
        <v>0</v>
      </c>
      <c r="BR33" s="5"/>
      <c r="BS33" s="5">
        <f t="shared" si="7"/>
        <v>0</v>
      </c>
      <c r="BT33" s="5"/>
      <c r="BU33" s="11">
        <f t="shared" si="19"/>
        <v>0</v>
      </c>
      <c r="BV33" s="5"/>
      <c r="BW33" s="11">
        <v>2000</v>
      </c>
      <c r="BX33" s="5"/>
      <c r="BY33" s="11">
        <f t="shared" si="9"/>
        <v>0</v>
      </c>
      <c r="BZ33" s="5"/>
      <c r="CA33" s="11">
        <f t="shared" si="10"/>
        <v>0</v>
      </c>
      <c r="CB33" s="5"/>
      <c r="CC33" s="11">
        <f t="shared" si="11"/>
        <v>0</v>
      </c>
      <c r="CD33" s="5"/>
      <c r="CE33" s="11">
        <f t="shared" si="12"/>
        <v>0</v>
      </c>
      <c r="CF33" s="5"/>
      <c r="CG33" s="11">
        <f t="shared" si="13"/>
        <v>0</v>
      </c>
      <c r="CH33" s="5"/>
      <c r="CI33" s="11">
        <f t="shared" si="14"/>
        <v>0</v>
      </c>
      <c r="CJ33" s="11">
        <f t="shared" si="20"/>
        <v>11</v>
      </c>
      <c r="CK33" s="11">
        <f t="shared" si="21"/>
        <v>361000</v>
      </c>
      <c r="CL33" s="189"/>
      <c r="CM33" s="189"/>
      <c r="CN33" s="189"/>
      <c r="CO33" s="189"/>
      <c r="CP33" s="189"/>
      <c r="CQ33" s="189"/>
    </row>
    <row r="34" spans="1:95" ht="15" customHeight="1">
      <c r="A34" s="226">
        <v>26</v>
      </c>
      <c r="B34" s="535" t="s">
        <v>51</v>
      </c>
      <c r="C34" s="536"/>
      <c r="D34" s="536"/>
      <c r="E34" s="537"/>
      <c r="F34" s="111" t="s">
        <v>45</v>
      </c>
      <c r="G34" s="111">
        <v>5500</v>
      </c>
      <c r="H34" s="374">
        <f>13.5*0</f>
        <v>0</v>
      </c>
      <c r="I34" s="374">
        <f t="shared" si="22"/>
        <v>0</v>
      </c>
      <c r="J34" s="5"/>
      <c r="K34" s="5">
        <f t="shared" si="23"/>
        <v>0</v>
      </c>
      <c r="L34" s="5"/>
      <c r="M34" s="5">
        <f t="shared" si="24"/>
        <v>0</v>
      </c>
      <c r="N34" s="5">
        <v>3</v>
      </c>
      <c r="O34" s="5">
        <f t="shared" si="25"/>
        <v>16500</v>
      </c>
      <c r="P34" s="5"/>
      <c r="Q34" s="5">
        <f t="shared" si="26"/>
        <v>0</v>
      </c>
      <c r="R34" s="5"/>
      <c r="S34" s="5">
        <f t="shared" si="27"/>
        <v>0</v>
      </c>
      <c r="T34" s="5"/>
      <c r="U34" s="5">
        <f t="shared" si="28"/>
        <v>0</v>
      </c>
      <c r="V34" s="5"/>
      <c r="W34" s="5">
        <f t="shared" si="29"/>
        <v>0</v>
      </c>
      <c r="X34" s="5"/>
      <c r="Y34" s="5">
        <f t="shared" si="30"/>
        <v>0</v>
      </c>
      <c r="Z34" s="5"/>
      <c r="AA34" s="11">
        <f t="shared" si="15"/>
        <v>0</v>
      </c>
      <c r="AB34" s="5"/>
      <c r="AC34" s="5">
        <f t="shared" si="31"/>
        <v>0</v>
      </c>
      <c r="AD34" s="5"/>
      <c r="AE34" s="5">
        <f t="shared" si="32"/>
        <v>0</v>
      </c>
      <c r="AF34" s="5"/>
      <c r="AG34" s="5">
        <f t="shared" si="33"/>
        <v>0</v>
      </c>
      <c r="AH34" s="5"/>
      <c r="AI34" s="5">
        <f t="shared" si="34"/>
        <v>0</v>
      </c>
      <c r="AJ34" s="5"/>
      <c r="AK34" s="259">
        <f t="shared" si="35"/>
        <v>0</v>
      </c>
      <c r="AL34" s="5"/>
      <c r="AM34" s="5">
        <f t="shared" si="36"/>
        <v>0</v>
      </c>
      <c r="AN34" s="5"/>
      <c r="AO34" s="5">
        <f t="shared" si="37"/>
        <v>0</v>
      </c>
      <c r="AP34" s="5"/>
      <c r="AQ34" s="5">
        <f t="shared" si="38"/>
        <v>0</v>
      </c>
      <c r="AR34" s="5"/>
      <c r="AS34" s="5">
        <f t="shared" si="39"/>
        <v>0</v>
      </c>
      <c r="AT34" s="5"/>
      <c r="AU34" s="5">
        <f t="shared" si="40"/>
        <v>0</v>
      </c>
      <c r="AV34" s="5">
        <v>8.1</v>
      </c>
      <c r="AW34" s="5">
        <f t="shared" si="41"/>
        <v>44550</v>
      </c>
      <c r="AX34" s="5"/>
      <c r="AY34" s="11">
        <f t="shared" si="16"/>
        <v>0</v>
      </c>
      <c r="AZ34" s="5"/>
      <c r="BA34" s="11">
        <f t="shared" si="17"/>
        <v>0</v>
      </c>
      <c r="BB34" s="5"/>
      <c r="BC34" s="11">
        <f t="shared" si="18"/>
        <v>0</v>
      </c>
      <c r="BD34" s="5"/>
      <c r="BE34" s="5">
        <f t="shared" si="0"/>
        <v>0</v>
      </c>
      <c r="BF34" s="5"/>
      <c r="BG34" s="5">
        <f t="shared" si="1"/>
        <v>0</v>
      </c>
      <c r="BH34" s="5"/>
      <c r="BI34" s="5">
        <f t="shared" si="2"/>
        <v>0</v>
      </c>
      <c r="BJ34" s="5"/>
      <c r="BK34" s="5">
        <f t="shared" si="3"/>
        <v>0</v>
      </c>
      <c r="BL34" s="5"/>
      <c r="BM34" s="5">
        <f t="shared" si="4"/>
        <v>0</v>
      </c>
      <c r="BN34" s="5"/>
      <c r="BO34" s="5">
        <f t="shared" si="5"/>
        <v>0</v>
      </c>
      <c r="BP34" s="5"/>
      <c r="BQ34" s="5">
        <f t="shared" si="6"/>
        <v>0</v>
      </c>
      <c r="BR34" s="5"/>
      <c r="BS34" s="5">
        <f t="shared" si="7"/>
        <v>0</v>
      </c>
      <c r="BT34" s="5"/>
      <c r="BU34" s="11">
        <f t="shared" si="19"/>
        <v>0</v>
      </c>
      <c r="BV34" s="5"/>
      <c r="BW34" s="11">
        <f t="shared" si="8"/>
        <v>0</v>
      </c>
      <c r="BX34" s="5"/>
      <c r="BY34" s="11">
        <f t="shared" si="9"/>
        <v>0</v>
      </c>
      <c r="BZ34" s="5"/>
      <c r="CA34" s="11">
        <f t="shared" si="10"/>
        <v>0</v>
      </c>
      <c r="CB34" s="5"/>
      <c r="CC34" s="11">
        <f t="shared" si="11"/>
        <v>0</v>
      </c>
      <c r="CD34" s="5"/>
      <c r="CE34" s="11">
        <f t="shared" si="12"/>
        <v>0</v>
      </c>
      <c r="CF34" s="5"/>
      <c r="CG34" s="11">
        <f t="shared" si="13"/>
        <v>0</v>
      </c>
      <c r="CH34" s="5"/>
      <c r="CI34" s="11">
        <f t="shared" si="14"/>
        <v>0</v>
      </c>
      <c r="CJ34" s="11">
        <f t="shared" si="20"/>
        <v>11.1</v>
      </c>
      <c r="CK34" s="11">
        <f t="shared" si="21"/>
        <v>61050</v>
      </c>
      <c r="CL34" s="189"/>
      <c r="CM34" s="189"/>
      <c r="CN34" s="189"/>
      <c r="CO34" s="189"/>
      <c r="CP34" s="189"/>
      <c r="CQ34" s="189"/>
    </row>
    <row r="35" spans="1:95" ht="15" customHeight="1">
      <c r="A35" s="226">
        <v>27</v>
      </c>
      <c r="B35" s="528" t="s">
        <v>113</v>
      </c>
      <c r="C35" s="529"/>
      <c r="D35" s="529"/>
      <c r="E35" s="530"/>
      <c r="F35" s="111" t="s">
        <v>17</v>
      </c>
      <c r="G35" s="111">
        <v>4500</v>
      </c>
      <c r="H35" s="5"/>
      <c r="I35" s="5">
        <f t="shared" si="22"/>
        <v>0</v>
      </c>
      <c r="J35" s="5"/>
      <c r="K35" s="5">
        <f t="shared" si="23"/>
        <v>0</v>
      </c>
      <c r="L35" s="5"/>
      <c r="M35" s="5">
        <f t="shared" si="24"/>
        <v>0</v>
      </c>
      <c r="N35" s="5"/>
      <c r="O35" s="5">
        <f t="shared" si="25"/>
        <v>0</v>
      </c>
      <c r="P35" s="5"/>
      <c r="Q35" s="5">
        <f t="shared" si="26"/>
        <v>0</v>
      </c>
      <c r="R35" s="5"/>
      <c r="S35" s="5">
        <f t="shared" si="27"/>
        <v>0</v>
      </c>
      <c r="T35" s="5"/>
      <c r="U35" s="5">
        <f t="shared" si="28"/>
        <v>0</v>
      </c>
      <c r="V35" s="5"/>
      <c r="W35" s="5">
        <f t="shared" si="29"/>
        <v>0</v>
      </c>
      <c r="X35" s="5"/>
      <c r="Y35" s="5">
        <f t="shared" si="30"/>
        <v>0</v>
      </c>
      <c r="Z35" s="5"/>
      <c r="AA35" s="11">
        <f t="shared" si="15"/>
        <v>0</v>
      </c>
      <c r="AB35" s="5"/>
      <c r="AC35" s="5">
        <f t="shared" si="31"/>
        <v>0</v>
      </c>
      <c r="AD35" s="5"/>
      <c r="AE35" s="5">
        <f t="shared" si="32"/>
        <v>0</v>
      </c>
      <c r="AF35" s="5"/>
      <c r="AG35" s="5">
        <f t="shared" si="33"/>
        <v>0</v>
      </c>
      <c r="AH35" s="5"/>
      <c r="AI35" s="5">
        <f t="shared" si="34"/>
        <v>0</v>
      </c>
      <c r="AJ35" s="5"/>
      <c r="AK35" s="259">
        <f t="shared" si="35"/>
        <v>0</v>
      </c>
      <c r="AL35" s="5"/>
      <c r="AM35" s="5">
        <f t="shared" si="36"/>
        <v>0</v>
      </c>
      <c r="AN35" s="5"/>
      <c r="AO35" s="5">
        <f t="shared" si="37"/>
        <v>0</v>
      </c>
      <c r="AP35" s="5"/>
      <c r="AQ35" s="5">
        <f t="shared" si="38"/>
        <v>0</v>
      </c>
      <c r="AR35" s="5"/>
      <c r="AS35" s="5">
        <f t="shared" si="39"/>
        <v>0</v>
      </c>
      <c r="AT35" s="5"/>
      <c r="AU35" s="5">
        <f t="shared" si="40"/>
        <v>0</v>
      </c>
      <c r="AV35" s="5"/>
      <c r="AW35" s="5">
        <f t="shared" si="41"/>
        <v>0</v>
      </c>
      <c r="AX35" s="5"/>
      <c r="AY35" s="11">
        <f t="shared" si="16"/>
        <v>0</v>
      </c>
      <c r="AZ35" s="5"/>
      <c r="BA35" s="11">
        <f t="shared" si="17"/>
        <v>0</v>
      </c>
      <c r="BB35" s="5"/>
      <c r="BC35" s="11">
        <f t="shared" si="18"/>
        <v>0</v>
      </c>
      <c r="BD35" s="5"/>
      <c r="BE35" s="5">
        <f t="shared" si="0"/>
        <v>0</v>
      </c>
      <c r="BF35" s="5"/>
      <c r="BG35" s="5">
        <f t="shared" si="1"/>
        <v>0</v>
      </c>
      <c r="BH35" s="5"/>
      <c r="BI35" s="5">
        <f t="shared" si="2"/>
        <v>0</v>
      </c>
      <c r="BJ35" s="5">
        <v>2</v>
      </c>
      <c r="BK35" s="5">
        <f t="shared" si="3"/>
        <v>9000</v>
      </c>
      <c r="BL35" s="5"/>
      <c r="BM35" s="5">
        <f t="shared" si="4"/>
        <v>0</v>
      </c>
      <c r="BN35" s="5"/>
      <c r="BO35" s="5">
        <f t="shared" si="5"/>
        <v>0</v>
      </c>
      <c r="BP35" s="5"/>
      <c r="BQ35" s="5">
        <f t="shared" si="6"/>
        <v>0</v>
      </c>
      <c r="BR35" s="5"/>
      <c r="BS35" s="5">
        <f t="shared" si="7"/>
        <v>0</v>
      </c>
      <c r="BT35" s="5"/>
      <c r="BU35" s="11">
        <f t="shared" si="19"/>
        <v>0</v>
      </c>
      <c r="BV35" s="5"/>
      <c r="BW35" s="11">
        <f t="shared" si="8"/>
        <v>0</v>
      </c>
      <c r="BX35" s="5"/>
      <c r="BY35" s="11">
        <f t="shared" si="9"/>
        <v>0</v>
      </c>
      <c r="BZ35" s="5"/>
      <c r="CA35" s="11">
        <f t="shared" si="10"/>
        <v>0</v>
      </c>
      <c r="CB35" s="5"/>
      <c r="CC35" s="11">
        <f t="shared" si="11"/>
        <v>0</v>
      </c>
      <c r="CD35" s="5"/>
      <c r="CE35" s="11">
        <f t="shared" si="12"/>
        <v>0</v>
      </c>
      <c r="CF35" s="5"/>
      <c r="CG35" s="11">
        <f t="shared" si="13"/>
        <v>0</v>
      </c>
      <c r="CH35" s="5"/>
      <c r="CI35" s="11">
        <f t="shared" si="14"/>
        <v>0</v>
      </c>
      <c r="CJ35" s="11">
        <f t="shared" si="20"/>
        <v>2</v>
      </c>
      <c r="CK35" s="11">
        <f t="shared" si="21"/>
        <v>9000</v>
      </c>
      <c r="CL35" s="189"/>
      <c r="CM35" s="189"/>
      <c r="CN35" s="189"/>
      <c r="CO35" s="189"/>
      <c r="CP35" s="189"/>
      <c r="CQ35" s="189"/>
    </row>
    <row r="36" spans="1:95" ht="15" customHeight="1">
      <c r="A36" s="226">
        <v>28</v>
      </c>
      <c r="B36" s="535" t="s">
        <v>172</v>
      </c>
      <c r="C36" s="529"/>
      <c r="D36" s="529"/>
      <c r="E36" s="530"/>
      <c r="F36" s="111" t="s">
        <v>17</v>
      </c>
      <c r="G36" s="111">
        <v>11000</v>
      </c>
      <c r="H36" s="5"/>
      <c r="I36" s="5">
        <f t="shared" si="22"/>
        <v>0</v>
      </c>
      <c r="J36" s="5"/>
      <c r="K36" s="5">
        <f t="shared" si="23"/>
        <v>0</v>
      </c>
      <c r="L36" s="5"/>
      <c r="M36" s="5">
        <f t="shared" si="24"/>
        <v>0</v>
      </c>
      <c r="N36" s="5"/>
      <c r="O36" s="5">
        <f t="shared" si="25"/>
        <v>0</v>
      </c>
      <c r="P36" s="5">
        <v>4</v>
      </c>
      <c r="Q36" s="5">
        <f t="shared" si="26"/>
        <v>44000</v>
      </c>
      <c r="R36" s="5"/>
      <c r="S36" s="5">
        <f t="shared" si="27"/>
        <v>0</v>
      </c>
      <c r="T36" s="5"/>
      <c r="U36" s="5">
        <f t="shared" si="28"/>
        <v>0</v>
      </c>
      <c r="V36" s="5">
        <v>1</v>
      </c>
      <c r="W36" s="5">
        <f t="shared" si="29"/>
        <v>11000</v>
      </c>
      <c r="X36" s="376">
        <f>1*0+2</f>
        <v>2</v>
      </c>
      <c r="Y36" s="376">
        <f t="shared" si="30"/>
        <v>22000</v>
      </c>
      <c r="Z36" s="5"/>
      <c r="AA36" s="11">
        <f t="shared" si="15"/>
        <v>0</v>
      </c>
      <c r="AB36" s="5"/>
      <c r="AC36" s="5">
        <f t="shared" si="31"/>
        <v>0</v>
      </c>
      <c r="AD36" s="5"/>
      <c r="AE36" s="5">
        <f t="shared" si="32"/>
        <v>0</v>
      </c>
      <c r="AF36" s="5"/>
      <c r="AG36" s="5">
        <f t="shared" si="33"/>
        <v>0</v>
      </c>
      <c r="AH36" s="5"/>
      <c r="AI36" s="5">
        <f t="shared" si="34"/>
        <v>0</v>
      </c>
      <c r="AJ36" s="5"/>
      <c r="AK36" s="259">
        <f t="shared" si="35"/>
        <v>0</v>
      </c>
      <c r="AL36" s="5"/>
      <c r="AM36" s="5">
        <f t="shared" si="36"/>
        <v>0</v>
      </c>
      <c r="AN36" s="5">
        <v>1</v>
      </c>
      <c r="AO36" s="5">
        <f t="shared" si="37"/>
        <v>11000</v>
      </c>
      <c r="AP36" s="5"/>
      <c r="AQ36" s="5">
        <f t="shared" si="38"/>
        <v>0</v>
      </c>
      <c r="AR36" s="5"/>
      <c r="AS36" s="5">
        <f t="shared" si="39"/>
        <v>0</v>
      </c>
      <c r="AT36" s="5"/>
      <c r="AU36" s="5">
        <f t="shared" si="40"/>
        <v>0</v>
      </c>
      <c r="AV36" s="5"/>
      <c r="AW36" s="5">
        <f t="shared" si="41"/>
        <v>0</v>
      </c>
      <c r="AX36" s="5"/>
      <c r="AY36" s="11">
        <f t="shared" si="16"/>
        <v>0</v>
      </c>
      <c r="AZ36" s="5"/>
      <c r="BA36" s="11">
        <f t="shared" si="17"/>
        <v>0</v>
      </c>
      <c r="BB36" s="5"/>
      <c r="BC36" s="11">
        <f t="shared" si="18"/>
        <v>0</v>
      </c>
      <c r="BD36" s="5"/>
      <c r="BE36" s="5">
        <f aca="true" t="shared" si="42" ref="BE36:BE58">BD36*G36</f>
        <v>0</v>
      </c>
      <c r="BF36" s="5"/>
      <c r="BG36" s="5">
        <f aca="true" t="shared" si="43" ref="BG36:BG61">BF36*G36</f>
        <v>0</v>
      </c>
      <c r="BH36" s="5"/>
      <c r="BI36" s="5">
        <f aca="true" t="shared" si="44" ref="BI36:BI61">BH36*G36</f>
        <v>0</v>
      </c>
      <c r="BJ36" s="5"/>
      <c r="BK36" s="5">
        <f aca="true" t="shared" si="45" ref="BK36:BK61">BJ36*G36</f>
        <v>0</v>
      </c>
      <c r="BL36" s="5"/>
      <c r="BM36" s="5">
        <f t="shared" si="4"/>
        <v>0</v>
      </c>
      <c r="BN36" s="5"/>
      <c r="BO36" s="5">
        <f aca="true" t="shared" si="46" ref="BO36:BO61">BN36*G36</f>
        <v>0</v>
      </c>
      <c r="BP36" s="5"/>
      <c r="BQ36" s="5">
        <f aca="true" t="shared" si="47" ref="BQ36:BQ61">BP36*G36</f>
        <v>0</v>
      </c>
      <c r="BR36" s="5"/>
      <c r="BS36" s="5">
        <f aca="true" t="shared" si="48" ref="BS36:BS61">BR36*G36</f>
        <v>0</v>
      </c>
      <c r="BT36" s="5"/>
      <c r="BU36" s="11">
        <f t="shared" si="19"/>
        <v>0</v>
      </c>
      <c r="BV36" s="5"/>
      <c r="BW36" s="11">
        <f aca="true" t="shared" si="49" ref="BW36:BW61">BV36*G36</f>
        <v>0</v>
      </c>
      <c r="BX36" s="5"/>
      <c r="BY36" s="11">
        <f aca="true" t="shared" si="50" ref="BY36:BY61">BX36*G36</f>
        <v>0</v>
      </c>
      <c r="BZ36" s="5"/>
      <c r="CA36" s="11">
        <f aca="true" t="shared" si="51" ref="CA36:CA61">BZ36*G36</f>
        <v>0</v>
      </c>
      <c r="CB36" s="5"/>
      <c r="CC36" s="11">
        <f aca="true" t="shared" si="52" ref="CC36:CC61">CB36*G36</f>
        <v>0</v>
      </c>
      <c r="CD36" s="5"/>
      <c r="CE36" s="11">
        <f aca="true" t="shared" si="53" ref="CE36:CE58">CD36*G36</f>
        <v>0</v>
      </c>
      <c r="CF36" s="5"/>
      <c r="CG36" s="11">
        <f aca="true" t="shared" si="54" ref="CG36:CG61">CF36*G36</f>
        <v>0</v>
      </c>
      <c r="CH36" s="5"/>
      <c r="CI36" s="11">
        <f aca="true" t="shared" si="55" ref="CI36:CI61">CH36*G36</f>
        <v>0</v>
      </c>
      <c r="CJ36" s="11">
        <f t="shared" si="20"/>
        <v>8</v>
      </c>
      <c r="CK36" s="11">
        <f t="shared" si="21"/>
        <v>88000</v>
      </c>
      <c r="CL36" s="189"/>
      <c r="CM36" s="189"/>
      <c r="CN36" s="189"/>
      <c r="CO36" s="189"/>
      <c r="CP36" s="189"/>
      <c r="CQ36" s="189"/>
    </row>
    <row r="37" spans="1:95" ht="12.75" customHeight="1">
      <c r="A37" s="226">
        <v>29</v>
      </c>
      <c r="B37" s="535" t="s">
        <v>52</v>
      </c>
      <c r="C37" s="536"/>
      <c r="D37" s="536"/>
      <c r="E37" s="537"/>
      <c r="F37" s="338" t="s">
        <v>17</v>
      </c>
      <c r="G37" s="111">
        <v>2100</v>
      </c>
      <c r="H37" s="5"/>
      <c r="I37" s="5">
        <f t="shared" si="22"/>
        <v>0</v>
      </c>
      <c r="J37" s="5"/>
      <c r="K37" s="5">
        <f t="shared" si="23"/>
        <v>0</v>
      </c>
      <c r="L37" s="5"/>
      <c r="M37" s="5">
        <f t="shared" si="24"/>
        <v>0</v>
      </c>
      <c r="N37" s="5"/>
      <c r="O37" s="5">
        <f t="shared" si="25"/>
        <v>0</v>
      </c>
      <c r="P37" s="5"/>
      <c r="Q37" s="5">
        <f t="shared" si="26"/>
        <v>0</v>
      </c>
      <c r="R37" s="5"/>
      <c r="S37" s="5">
        <f t="shared" si="27"/>
        <v>0</v>
      </c>
      <c r="T37" s="5">
        <v>14</v>
      </c>
      <c r="U37" s="5">
        <f t="shared" si="28"/>
        <v>29400</v>
      </c>
      <c r="V37" s="5"/>
      <c r="W37" s="5">
        <f t="shared" si="29"/>
        <v>0</v>
      </c>
      <c r="X37" s="5"/>
      <c r="Y37" s="5">
        <f t="shared" si="30"/>
        <v>0</v>
      </c>
      <c r="Z37" s="5"/>
      <c r="AA37" s="11">
        <f t="shared" si="15"/>
        <v>0</v>
      </c>
      <c r="AB37" s="374">
        <f>40*0</f>
        <v>0</v>
      </c>
      <c r="AC37" s="374">
        <f t="shared" si="31"/>
        <v>0</v>
      </c>
      <c r="AD37" s="5"/>
      <c r="AE37" s="5">
        <f t="shared" si="32"/>
        <v>0</v>
      </c>
      <c r="AF37" s="5"/>
      <c r="AG37" s="5">
        <f t="shared" si="33"/>
        <v>0</v>
      </c>
      <c r="AH37" s="5"/>
      <c r="AI37" s="5">
        <f t="shared" si="34"/>
        <v>0</v>
      </c>
      <c r="AJ37" s="5"/>
      <c r="AK37" s="259">
        <f t="shared" si="35"/>
        <v>0</v>
      </c>
      <c r="AL37" s="5"/>
      <c r="AM37" s="5">
        <f t="shared" si="36"/>
        <v>0</v>
      </c>
      <c r="AN37" s="5"/>
      <c r="AO37" s="5">
        <f t="shared" si="37"/>
        <v>0</v>
      </c>
      <c r="AP37" s="5"/>
      <c r="AQ37" s="5">
        <f t="shared" si="38"/>
        <v>0</v>
      </c>
      <c r="AR37" s="5"/>
      <c r="AS37" s="5">
        <f t="shared" si="39"/>
        <v>0</v>
      </c>
      <c r="AT37" s="5"/>
      <c r="AU37" s="5">
        <f t="shared" si="40"/>
        <v>0</v>
      </c>
      <c r="AV37" s="5"/>
      <c r="AW37" s="5">
        <f t="shared" si="41"/>
        <v>0</v>
      </c>
      <c r="AX37" s="5"/>
      <c r="AY37" s="11">
        <f t="shared" si="16"/>
        <v>0</v>
      </c>
      <c r="AZ37" s="5"/>
      <c r="BA37" s="11">
        <f t="shared" si="17"/>
        <v>0</v>
      </c>
      <c r="BB37" s="5"/>
      <c r="BC37" s="11">
        <f t="shared" si="18"/>
        <v>0</v>
      </c>
      <c r="BD37" s="5"/>
      <c r="BE37" s="5">
        <f t="shared" si="42"/>
        <v>0</v>
      </c>
      <c r="BF37" s="5"/>
      <c r="BG37" s="5">
        <f t="shared" si="43"/>
        <v>0</v>
      </c>
      <c r="BH37" s="5"/>
      <c r="BI37" s="5">
        <f t="shared" si="44"/>
        <v>0</v>
      </c>
      <c r="BJ37" s="5"/>
      <c r="BK37" s="5">
        <f t="shared" si="45"/>
        <v>0</v>
      </c>
      <c r="BL37" s="5"/>
      <c r="BM37" s="5">
        <f t="shared" si="4"/>
        <v>0</v>
      </c>
      <c r="BN37" s="5"/>
      <c r="BO37" s="5">
        <f t="shared" si="46"/>
        <v>0</v>
      </c>
      <c r="BP37" s="5"/>
      <c r="BQ37" s="5">
        <f t="shared" si="47"/>
        <v>0</v>
      </c>
      <c r="BR37" s="5"/>
      <c r="BS37" s="5">
        <f t="shared" si="48"/>
        <v>0</v>
      </c>
      <c r="BT37" s="5"/>
      <c r="BU37" s="11">
        <f t="shared" si="19"/>
        <v>0</v>
      </c>
      <c r="BV37" s="5"/>
      <c r="BW37" s="11">
        <f t="shared" si="49"/>
        <v>0</v>
      </c>
      <c r="BX37" s="5"/>
      <c r="BY37" s="11">
        <f t="shared" si="50"/>
        <v>0</v>
      </c>
      <c r="BZ37" s="5"/>
      <c r="CA37" s="11">
        <f t="shared" si="51"/>
        <v>0</v>
      </c>
      <c r="CB37" s="5"/>
      <c r="CC37" s="11">
        <f t="shared" si="52"/>
        <v>0</v>
      </c>
      <c r="CD37" s="5"/>
      <c r="CE37" s="11">
        <f t="shared" si="53"/>
        <v>0</v>
      </c>
      <c r="CF37" s="5"/>
      <c r="CG37" s="11">
        <f t="shared" si="54"/>
        <v>0</v>
      </c>
      <c r="CH37" s="5"/>
      <c r="CI37" s="11">
        <f t="shared" si="55"/>
        <v>0</v>
      </c>
      <c r="CJ37" s="11">
        <f t="shared" si="20"/>
        <v>14</v>
      </c>
      <c r="CK37" s="11">
        <f t="shared" si="21"/>
        <v>29400</v>
      </c>
      <c r="CL37" s="189"/>
      <c r="CM37" s="189"/>
      <c r="CN37" s="189"/>
      <c r="CO37" s="189"/>
      <c r="CP37" s="189"/>
      <c r="CQ37" s="189"/>
    </row>
    <row r="38" spans="1:95" ht="12.75" customHeight="1">
      <c r="A38" s="226">
        <v>30</v>
      </c>
      <c r="B38" s="528" t="s">
        <v>114</v>
      </c>
      <c r="C38" s="529"/>
      <c r="D38" s="529"/>
      <c r="E38" s="530"/>
      <c r="F38" s="111" t="s">
        <v>17</v>
      </c>
      <c r="G38" s="111">
        <v>8000</v>
      </c>
      <c r="H38" s="5"/>
      <c r="I38" s="5">
        <f t="shared" si="22"/>
        <v>0</v>
      </c>
      <c r="J38" s="5"/>
      <c r="K38" s="5">
        <f t="shared" si="23"/>
        <v>0</v>
      </c>
      <c r="L38" s="5"/>
      <c r="M38" s="5">
        <f t="shared" si="24"/>
        <v>0</v>
      </c>
      <c r="N38" s="5"/>
      <c r="O38" s="5">
        <f t="shared" si="25"/>
        <v>0</v>
      </c>
      <c r="P38" s="5"/>
      <c r="Q38" s="5">
        <f t="shared" si="26"/>
        <v>0</v>
      </c>
      <c r="R38" s="5"/>
      <c r="S38" s="5">
        <f t="shared" si="27"/>
        <v>0</v>
      </c>
      <c r="T38" s="5"/>
      <c r="U38" s="5">
        <f t="shared" si="28"/>
        <v>0</v>
      </c>
      <c r="V38" s="5"/>
      <c r="W38" s="5">
        <f t="shared" si="29"/>
        <v>0</v>
      </c>
      <c r="X38" s="5"/>
      <c r="Y38" s="5">
        <f t="shared" si="30"/>
        <v>0</v>
      </c>
      <c r="Z38" s="5"/>
      <c r="AA38" s="11">
        <f t="shared" si="15"/>
        <v>0</v>
      </c>
      <c r="AB38" s="5"/>
      <c r="AC38" s="5">
        <f t="shared" si="31"/>
        <v>0</v>
      </c>
      <c r="AD38" s="5"/>
      <c r="AE38" s="5">
        <f t="shared" si="32"/>
        <v>0</v>
      </c>
      <c r="AF38" s="5"/>
      <c r="AG38" s="5">
        <f t="shared" si="33"/>
        <v>0</v>
      </c>
      <c r="AH38" s="5"/>
      <c r="AI38" s="5">
        <f t="shared" si="34"/>
        <v>0</v>
      </c>
      <c r="AJ38" s="5"/>
      <c r="AK38" s="259">
        <f t="shared" si="35"/>
        <v>0</v>
      </c>
      <c r="AL38" s="5"/>
      <c r="AM38" s="5">
        <f t="shared" si="36"/>
        <v>0</v>
      </c>
      <c r="AN38" s="5"/>
      <c r="AO38" s="5">
        <f t="shared" si="37"/>
        <v>0</v>
      </c>
      <c r="AP38" s="5"/>
      <c r="AQ38" s="5">
        <f t="shared" si="38"/>
        <v>0</v>
      </c>
      <c r="AR38" s="5"/>
      <c r="AS38" s="5">
        <f t="shared" si="39"/>
        <v>0</v>
      </c>
      <c r="AT38" s="5"/>
      <c r="AU38" s="5">
        <f t="shared" si="40"/>
        <v>0</v>
      </c>
      <c r="AV38" s="5"/>
      <c r="AW38" s="5">
        <f t="shared" si="41"/>
        <v>0</v>
      </c>
      <c r="AX38" s="5"/>
      <c r="AY38" s="11">
        <f t="shared" si="16"/>
        <v>0</v>
      </c>
      <c r="AZ38" s="5"/>
      <c r="BA38" s="11">
        <f t="shared" si="17"/>
        <v>0</v>
      </c>
      <c r="BB38" s="5"/>
      <c r="BC38" s="11">
        <f t="shared" si="18"/>
        <v>0</v>
      </c>
      <c r="BD38" s="5"/>
      <c r="BE38" s="5">
        <f t="shared" si="42"/>
        <v>0</v>
      </c>
      <c r="BF38" s="5"/>
      <c r="BG38" s="5">
        <f t="shared" si="43"/>
        <v>0</v>
      </c>
      <c r="BH38" s="5"/>
      <c r="BI38" s="5">
        <f t="shared" si="44"/>
        <v>0</v>
      </c>
      <c r="BJ38" s="5"/>
      <c r="BK38" s="5">
        <f t="shared" si="45"/>
        <v>0</v>
      </c>
      <c r="BL38" s="5"/>
      <c r="BM38" s="5">
        <f t="shared" si="4"/>
        <v>0</v>
      </c>
      <c r="BN38" s="5"/>
      <c r="BO38" s="5">
        <f t="shared" si="46"/>
        <v>0</v>
      </c>
      <c r="BP38" s="5"/>
      <c r="BQ38" s="5">
        <f t="shared" si="47"/>
        <v>0</v>
      </c>
      <c r="BR38" s="5"/>
      <c r="BS38" s="5">
        <f t="shared" si="48"/>
        <v>0</v>
      </c>
      <c r="BT38" s="5"/>
      <c r="BU38" s="11">
        <f t="shared" si="19"/>
        <v>0</v>
      </c>
      <c r="BV38" s="5"/>
      <c r="BW38" s="11">
        <f t="shared" si="49"/>
        <v>0</v>
      </c>
      <c r="BX38" s="5"/>
      <c r="BY38" s="11">
        <f t="shared" si="50"/>
        <v>0</v>
      </c>
      <c r="BZ38" s="5"/>
      <c r="CA38" s="11">
        <f t="shared" si="51"/>
        <v>0</v>
      </c>
      <c r="CB38" s="5"/>
      <c r="CC38" s="11">
        <f t="shared" si="52"/>
        <v>0</v>
      </c>
      <c r="CD38" s="5"/>
      <c r="CE38" s="11">
        <f t="shared" si="53"/>
        <v>0</v>
      </c>
      <c r="CF38" s="5"/>
      <c r="CG38" s="11">
        <f t="shared" si="54"/>
        <v>0</v>
      </c>
      <c r="CH38" s="5"/>
      <c r="CI38" s="11">
        <f t="shared" si="55"/>
        <v>0</v>
      </c>
      <c r="CJ38" s="11">
        <f t="shared" si="20"/>
        <v>0</v>
      </c>
      <c r="CK38" s="11">
        <f t="shared" si="21"/>
        <v>0</v>
      </c>
      <c r="CL38" s="189"/>
      <c r="CM38" s="189"/>
      <c r="CN38" s="189"/>
      <c r="CO38" s="189"/>
      <c r="CP38" s="189"/>
      <c r="CQ38" s="189"/>
    </row>
    <row r="39" spans="1:95" ht="15" customHeight="1">
      <c r="A39" s="226">
        <v>31</v>
      </c>
      <c r="B39" s="528" t="s">
        <v>115</v>
      </c>
      <c r="C39" s="529"/>
      <c r="D39" s="529"/>
      <c r="E39" s="530"/>
      <c r="F39" s="111" t="s">
        <v>17</v>
      </c>
      <c r="G39" s="111">
        <v>12000</v>
      </c>
      <c r="H39" s="5"/>
      <c r="I39" s="5">
        <f t="shared" si="22"/>
        <v>0</v>
      </c>
      <c r="J39" s="5"/>
      <c r="K39" s="5">
        <f t="shared" si="23"/>
        <v>0</v>
      </c>
      <c r="L39" s="5"/>
      <c r="M39" s="5">
        <f t="shared" si="24"/>
        <v>0</v>
      </c>
      <c r="N39" s="5"/>
      <c r="O39" s="5">
        <f t="shared" si="25"/>
        <v>0</v>
      </c>
      <c r="P39" s="5"/>
      <c r="Q39" s="5">
        <f t="shared" si="26"/>
        <v>0</v>
      </c>
      <c r="R39" s="5"/>
      <c r="S39" s="5">
        <f t="shared" si="27"/>
        <v>0</v>
      </c>
      <c r="T39" s="5"/>
      <c r="U39" s="5">
        <f t="shared" si="28"/>
        <v>0</v>
      </c>
      <c r="V39" s="5"/>
      <c r="W39" s="5">
        <f t="shared" si="29"/>
        <v>0</v>
      </c>
      <c r="X39" s="5"/>
      <c r="Y39" s="5">
        <f t="shared" si="30"/>
        <v>0</v>
      </c>
      <c r="Z39" s="5"/>
      <c r="AA39" s="11">
        <f t="shared" si="15"/>
        <v>0</v>
      </c>
      <c r="AB39" s="5"/>
      <c r="AC39" s="5">
        <f t="shared" si="31"/>
        <v>0</v>
      </c>
      <c r="AD39" s="5"/>
      <c r="AE39" s="5">
        <f t="shared" si="32"/>
        <v>0</v>
      </c>
      <c r="AF39" s="5"/>
      <c r="AG39" s="5">
        <f t="shared" si="33"/>
        <v>0</v>
      </c>
      <c r="AH39" s="5"/>
      <c r="AI39" s="5">
        <f t="shared" si="34"/>
        <v>0</v>
      </c>
      <c r="AJ39" s="5"/>
      <c r="AK39" s="259">
        <f t="shared" si="35"/>
        <v>0</v>
      </c>
      <c r="AL39" s="5"/>
      <c r="AM39" s="5">
        <f t="shared" si="36"/>
        <v>0</v>
      </c>
      <c r="AN39" s="5"/>
      <c r="AO39" s="5">
        <f t="shared" si="37"/>
        <v>0</v>
      </c>
      <c r="AP39" s="5"/>
      <c r="AQ39" s="5">
        <f t="shared" si="38"/>
        <v>0</v>
      </c>
      <c r="AR39" s="5"/>
      <c r="AS39" s="5">
        <f t="shared" si="39"/>
        <v>0</v>
      </c>
      <c r="AT39" s="5"/>
      <c r="AU39" s="5">
        <f t="shared" si="40"/>
        <v>0</v>
      </c>
      <c r="AV39" s="5"/>
      <c r="AW39" s="5">
        <f t="shared" si="41"/>
        <v>0</v>
      </c>
      <c r="AX39" s="5"/>
      <c r="AY39" s="11">
        <f t="shared" si="16"/>
        <v>0</v>
      </c>
      <c r="AZ39" s="5"/>
      <c r="BA39" s="11">
        <f t="shared" si="17"/>
        <v>0</v>
      </c>
      <c r="BB39" s="5"/>
      <c r="BC39" s="11">
        <f t="shared" si="18"/>
        <v>0</v>
      </c>
      <c r="BD39" s="5"/>
      <c r="BE39" s="5">
        <f t="shared" si="42"/>
        <v>0</v>
      </c>
      <c r="BF39" s="5"/>
      <c r="BG39" s="5">
        <f t="shared" si="43"/>
        <v>0</v>
      </c>
      <c r="BH39" s="5"/>
      <c r="BI39" s="5">
        <f t="shared" si="44"/>
        <v>0</v>
      </c>
      <c r="BJ39" s="5"/>
      <c r="BK39" s="5">
        <f t="shared" si="45"/>
        <v>0</v>
      </c>
      <c r="BL39" s="5"/>
      <c r="BM39" s="5">
        <f t="shared" si="4"/>
        <v>0</v>
      </c>
      <c r="BN39" s="5"/>
      <c r="BO39" s="5">
        <f t="shared" si="46"/>
        <v>0</v>
      </c>
      <c r="BP39" s="5"/>
      <c r="BQ39" s="5">
        <f t="shared" si="47"/>
        <v>0</v>
      </c>
      <c r="BR39" s="5"/>
      <c r="BS39" s="5">
        <f t="shared" si="48"/>
        <v>0</v>
      </c>
      <c r="BT39" s="5"/>
      <c r="BU39" s="11">
        <f t="shared" si="19"/>
        <v>0</v>
      </c>
      <c r="BV39" s="5"/>
      <c r="BW39" s="11">
        <f t="shared" si="49"/>
        <v>0</v>
      </c>
      <c r="BX39" s="5"/>
      <c r="BY39" s="11">
        <f t="shared" si="50"/>
        <v>0</v>
      </c>
      <c r="BZ39" s="5"/>
      <c r="CA39" s="11">
        <f t="shared" si="51"/>
        <v>0</v>
      </c>
      <c r="CB39" s="5"/>
      <c r="CC39" s="11">
        <f t="shared" si="52"/>
        <v>0</v>
      </c>
      <c r="CD39" s="5"/>
      <c r="CE39" s="11">
        <f t="shared" si="53"/>
        <v>0</v>
      </c>
      <c r="CF39" s="5"/>
      <c r="CG39" s="11">
        <f t="shared" si="54"/>
        <v>0</v>
      </c>
      <c r="CH39" s="5"/>
      <c r="CI39" s="11">
        <f t="shared" si="55"/>
        <v>0</v>
      </c>
      <c r="CJ39" s="11">
        <f t="shared" si="20"/>
        <v>0</v>
      </c>
      <c r="CK39" s="11">
        <f t="shared" si="21"/>
        <v>0</v>
      </c>
      <c r="CL39" s="189"/>
      <c r="CM39" s="189"/>
      <c r="CN39" s="189"/>
      <c r="CO39" s="189"/>
      <c r="CP39" s="189"/>
      <c r="CQ39" s="189"/>
    </row>
    <row r="40" spans="1:95" ht="15" customHeight="1">
      <c r="A40" s="226">
        <v>32</v>
      </c>
      <c r="B40" s="528" t="s">
        <v>116</v>
      </c>
      <c r="C40" s="529"/>
      <c r="D40" s="529"/>
      <c r="E40" s="530"/>
      <c r="F40" s="111" t="s">
        <v>17</v>
      </c>
      <c r="G40" s="111">
        <v>6500</v>
      </c>
      <c r="H40" s="341">
        <f>24</f>
        <v>24</v>
      </c>
      <c r="I40" s="341">
        <f t="shared" si="22"/>
        <v>156000</v>
      </c>
      <c r="J40" s="5"/>
      <c r="K40" s="5">
        <f t="shared" si="23"/>
        <v>0</v>
      </c>
      <c r="L40" s="5"/>
      <c r="M40" s="5">
        <f t="shared" si="24"/>
        <v>0</v>
      </c>
      <c r="N40" s="5"/>
      <c r="O40" s="5">
        <f t="shared" si="25"/>
        <v>0</v>
      </c>
      <c r="P40" s="5"/>
      <c r="Q40" s="5">
        <f t="shared" si="26"/>
        <v>0</v>
      </c>
      <c r="R40" s="5"/>
      <c r="S40" s="5">
        <f t="shared" si="27"/>
        <v>0</v>
      </c>
      <c r="T40" s="5"/>
      <c r="U40" s="5">
        <f t="shared" si="28"/>
        <v>0</v>
      </c>
      <c r="V40" s="5"/>
      <c r="W40" s="5">
        <f t="shared" si="29"/>
        <v>0</v>
      </c>
      <c r="X40" s="5"/>
      <c r="Y40" s="5">
        <f t="shared" si="30"/>
        <v>0</v>
      </c>
      <c r="Z40" s="5"/>
      <c r="AA40" s="11">
        <f t="shared" si="15"/>
        <v>0</v>
      </c>
      <c r="AB40" s="5"/>
      <c r="AC40" s="5">
        <f t="shared" si="31"/>
        <v>0</v>
      </c>
      <c r="AD40" s="5"/>
      <c r="AE40" s="5">
        <f t="shared" si="32"/>
        <v>0</v>
      </c>
      <c r="AF40" s="341">
        <f>20*0</f>
        <v>0</v>
      </c>
      <c r="AG40" s="341">
        <f t="shared" si="33"/>
        <v>0</v>
      </c>
      <c r="AH40" s="5"/>
      <c r="AI40" s="5">
        <f t="shared" si="34"/>
        <v>0</v>
      </c>
      <c r="AJ40" s="5"/>
      <c r="AK40" s="259">
        <f t="shared" si="35"/>
        <v>0</v>
      </c>
      <c r="AL40" s="5"/>
      <c r="AM40" s="5">
        <f t="shared" si="36"/>
        <v>0</v>
      </c>
      <c r="AN40" s="5">
        <v>24</v>
      </c>
      <c r="AO40" s="5">
        <f t="shared" si="37"/>
        <v>156000</v>
      </c>
      <c r="AP40" s="5"/>
      <c r="AQ40" s="5">
        <f t="shared" si="38"/>
        <v>0</v>
      </c>
      <c r="AR40" s="5"/>
      <c r="AS40" s="5">
        <f t="shared" si="39"/>
        <v>0</v>
      </c>
      <c r="AT40" s="5"/>
      <c r="AU40" s="5">
        <f t="shared" si="40"/>
        <v>0</v>
      </c>
      <c r="AV40" s="5"/>
      <c r="AW40" s="5">
        <f t="shared" si="41"/>
        <v>0</v>
      </c>
      <c r="AX40" s="5"/>
      <c r="AY40" s="11">
        <f t="shared" si="16"/>
        <v>0</v>
      </c>
      <c r="AZ40" s="5"/>
      <c r="BA40" s="11">
        <f t="shared" si="17"/>
        <v>0</v>
      </c>
      <c r="BB40" s="5"/>
      <c r="BC40" s="11">
        <f t="shared" si="18"/>
        <v>0</v>
      </c>
      <c r="BD40" s="5">
        <v>32</v>
      </c>
      <c r="BE40" s="5">
        <f t="shared" si="42"/>
        <v>208000</v>
      </c>
      <c r="BF40" s="5"/>
      <c r="BG40" s="5">
        <f t="shared" si="43"/>
        <v>0</v>
      </c>
      <c r="BH40" s="5"/>
      <c r="BI40" s="5">
        <f t="shared" si="44"/>
        <v>0</v>
      </c>
      <c r="BJ40" s="5"/>
      <c r="BK40" s="5">
        <f t="shared" si="45"/>
        <v>0</v>
      </c>
      <c r="BL40" s="5"/>
      <c r="BM40" s="5">
        <f t="shared" si="4"/>
        <v>0</v>
      </c>
      <c r="BN40" s="5"/>
      <c r="BO40" s="5">
        <f t="shared" si="46"/>
        <v>0</v>
      </c>
      <c r="BP40" s="5"/>
      <c r="BQ40" s="5">
        <f t="shared" si="47"/>
        <v>0</v>
      </c>
      <c r="BR40" s="5"/>
      <c r="BS40" s="5">
        <f t="shared" si="48"/>
        <v>0</v>
      </c>
      <c r="BT40" s="5"/>
      <c r="BU40" s="188">
        <f t="shared" si="19"/>
        <v>0</v>
      </c>
      <c r="BV40" s="5"/>
      <c r="BW40" s="11">
        <f t="shared" si="49"/>
        <v>0</v>
      </c>
      <c r="BX40" s="5"/>
      <c r="BY40" s="11">
        <f t="shared" si="50"/>
        <v>0</v>
      </c>
      <c r="BZ40" s="5"/>
      <c r="CA40" s="11">
        <f t="shared" si="51"/>
        <v>0</v>
      </c>
      <c r="CB40" s="5"/>
      <c r="CC40" s="11">
        <f t="shared" si="52"/>
        <v>0</v>
      </c>
      <c r="CD40" s="5"/>
      <c r="CE40" s="11">
        <f t="shared" si="53"/>
        <v>0</v>
      </c>
      <c r="CF40" s="5"/>
      <c r="CG40" s="11">
        <f t="shared" si="54"/>
        <v>0</v>
      </c>
      <c r="CH40" s="5"/>
      <c r="CI40" s="11">
        <f t="shared" si="55"/>
        <v>0</v>
      </c>
      <c r="CJ40" s="11">
        <f t="shared" si="20"/>
        <v>80</v>
      </c>
      <c r="CK40" s="11">
        <f t="shared" si="21"/>
        <v>520000</v>
      </c>
      <c r="CL40" s="189"/>
      <c r="CM40" s="189"/>
      <c r="CN40" s="189"/>
      <c r="CO40" s="189"/>
      <c r="CP40" s="189"/>
      <c r="CQ40" s="189"/>
    </row>
    <row r="41" spans="1:95" ht="15" customHeight="1">
      <c r="A41" s="226">
        <v>33</v>
      </c>
      <c r="B41" s="528" t="s">
        <v>205</v>
      </c>
      <c r="C41" s="529"/>
      <c r="D41" s="529"/>
      <c r="E41" s="530"/>
      <c r="F41" s="111" t="s">
        <v>45</v>
      </c>
      <c r="G41" s="111">
        <v>180</v>
      </c>
      <c r="H41" s="5"/>
      <c r="I41" s="5">
        <f t="shared" si="22"/>
        <v>0</v>
      </c>
      <c r="J41" s="5"/>
      <c r="K41" s="5">
        <f t="shared" si="23"/>
        <v>0</v>
      </c>
      <c r="L41" s="5"/>
      <c r="M41" s="5">
        <f t="shared" si="24"/>
        <v>0</v>
      </c>
      <c r="N41" s="5"/>
      <c r="O41" s="5">
        <f t="shared" si="25"/>
        <v>0</v>
      </c>
      <c r="P41" s="5"/>
      <c r="Q41" s="5">
        <f t="shared" si="26"/>
        <v>0</v>
      </c>
      <c r="R41" s="5"/>
      <c r="S41" s="5">
        <f t="shared" si="27"/>
        <v>0</v>
      </c>
      <c r="T41" s="5"/>
      <c r="U41" s="5">
        <f t="shared" si="28"/>
        <v>0</v>
      </c>
      <c r="V41" s="5"/>
      <c r="W41" s="5">
        <f t="shared" si="29"/>
        <v>0</v>
      </c>
      <c r="X41" s="5"/>
      <c r="Y41" s="5">
        <f t="shared" si="30"/>
        <v>0</v>
      </c>
      <c r="Z41" s="5"/>
      <c r="AA41" s="11">
        <f t="shared" si="15"/>
        <v>0</v>
      </c>
      <c r="AB41" s="5"/>
      <c r="AC41" s="5">
        <f t="shared" si="31"/>
        <v>0</v>
      </c>
      <c r="AD41" s="5"/>
      <c r="AE41" s="5">
        <f t="shared" si="32"/>
        <v>0</v>
      </c>
      <c r="AF41" s="5"/>
      <c r="AG41" s="5">
        <f t="shared" si="33"/>
        <v>0</v>
      </c>
      <c r="AH41" s="5"/>
      <c r="AI41" s="5">
        <f t="shared" si="34"/>
        <v>0</v>
      </c>
      <c r="AJ41" s="5"/>
      <c r="AK41" s="259">
        <f t="shared" si="35"/>
        <v>0</v>
      </c>
      <c r="AL41" s="5"/>
      <c r="AM41" s="5">
        <f t="shared" si="36"/>
        <v>0</v>
      </c>
      <c r="AN41" s="5"/>
      <c r="AO41" s="5">
        <f t="shared" si="37"/>
        <v>0</v>
      </c>
      <c r="AP41" s="5"/>
      <c r="AQ41" s="5">
        <f t="shared" si="38"/>
        <v>0</v>
      </c>
      <c r="AR41" s="5"/>
      <c r="AS41" s="5">
        <f t="shared" si="39"/>
        <v>0</v>
      </c>
      <c r="AT41" s="5"/>
      <c r="AU41" s="5">
        <f t="shared" si="40"/>
        <v>0</v>
      </c>
      <c r="AV41" s="5"/>
      <c r="AW41" s="5">
        <f t="shared" si="41"/>
        <v>0</v>
      </c>
      <c r="AX41" s="5"/>
      <c r="AY41" s="11">
        <f t="shared" si="16"/>
        <v>0</v>
      </c>
      <c r="AZ41" s="5"/>
      <c r="BA41" s="11">
        <f t="shared" si="17"/>
        <v>0</v>
      </c>
      <c r="BB41" s="5"/>
      <c r="BC41" s="11">
        <f t="shared" si="18"/>
        <v>0</v>
      </c>
      <c r="BD41" s="5"/>
      <c r="BE41" s="5">
        <f t="shared" si="42"/>
        <v>0</v>
      </c>
      <c r="BF41" s="5"/>
      <c r="BG41" s="5">
        <f t="shared" si="43"/>
        <v>0</v>
      </c>
      <c r="BH41" s="5">
        <v>12</v>
      </c>
      <c r="BI41" s="5">
        <f t="shared" si="44"/>
        <v>2160</v>
      </c>
      <c r="BJ41" s="5"/>
      <c r="BK41" s="5">
        <f t="shared" si="45"/>
        <v>0</v>
      </c>
      <c r="BL41" s="5"/>
      <c r="BM41" s="5">
        <f aca="true" t="shared" si="56" ref="BM41:BM58">BL41*G41</f>
        <v>0</v>
      </c>
      <c r="BN41" s="5"/>
      <c r="BO41" s="5">
        <f t="shared" si="46"/>
        <v>0</v>
      </c>
      <c r="BP41" s="5"/>
      <c r="BQ41" s="5">
        <f t="shared" si="47"/>
        <v>0</v>
      </c>
      <c r="BR41" s="5"/>
      <c r="BS41" s="5">
        <f t="shared" si="48"/>
        <v>0</v>
      </c>
      <c r="BT41" s="5"/>
      <c r="BU41" s="11">
        <f t="shared" si="19"/>
        <v>0</v>
      </c>
      <c r="BV41" s="5"/>
      <c r="BW41" s="11">
        <f t="shared" si="49"/>
        <v>0</v>
      </c>
      <c r="BX41" s="5"/>
      <c r="BY41" s="11">
        <f t="shared" si="50"/>
        <v>0</v>
      </c>
      <c r="BZ41" s="5"/>
      <c r="CA41" s="11">
        <f t="shared" si="51"/>
        <v>0</v>
      </c>
      <c r="CB41" s="5"/>
      <c r="CC41" s="11">
        <f t="shared" si="52"/>
        <v>0</v>
      </c>
      <c r="CD41" s="5"/>
      <c r="CE41" s="11">
        <f t="shared" si="53"/>
        <v>0</v>
      </c>
      <c r="CF41" s="5"/>
      <c r="CG41" s="11">
        <f t="shared" si="54"/>
        <v>0</v>
      </c>
      <c r="CH41" s="5"/>
      <c r="CI41" s="11">
        <f t="shared" si="55"/>
        <v>0</v>
      </c>
      <c r="CJ41" s="11">
        <f t="shared" si="20"/>
        <v>12</v>
      </c>
      <c r="CK41" s="11">
        <f t="shared" si="21"/>
        <v>2160</v>
      </c>
      <c r="CL41" s="189"/>
      <c r="CM41" s="189"/>
      <c r="CN41" s="189"/>
      <c r="CO41" s="189"/>
      <c r="CP41" s="189"/>
      <c r="CQ41" s="189"/>
    </row>
    <row r="42" spans="1:95" ht="15" customHeight="1">
      <c r="A42" s="226">
        <v>34</v>
      </c>
      <c r="B42" s="528" t="s">
        <v>117</v>
      </c>
      <c r="C42" s="529"/>
      <c r="D42" s="529"/>
      <c r="E42" s="530"/>
      <c r="F42" s="111" t="s">
        <v>45</v>
      </c>
      <c r="G42" s="111">
        <v>100</v>
      </c>
      <c r="H42" s="5"/>
      <c r="I42" s="5">
        <f t="shared" si="22"/>
        <v>0</v>
      </c>
      <c r="J42" s="5"/>
      <c r="K42" s="5">
        <f t="shared" si="23"/>
        <v>0</v>
      </c>
      <c r="L42" s="5"/>
      <c r="M42" s="5">
        <f t="shared" si="24"/>
        <v>0</v>
      </c>
      <c r="N42" s="5"/>
      <c r="O42" s="5">
        <f t="shared" si="25"/>
        <v>0</v>
      </c>
      <c r="P42" s="5"/>
      <c r="Q42" s="5">
        <f t="shared" si="26"/>
        <v>0</v>
      </c>
      <c r="R42" s="5"/>
      <c r="S42" s="5">
        <f t="shared" si="27"/>
        <v>0</v>
      </c>
      <c r="T42" s="5"/>
      <c r="U42" s="5">
        <f t="shared" si="28"/>
        <v>0</v>
      </c>
      <c r="V42" s="5"/>
      <c r="W42" s="5">
        <f t="shared" si="29"/>
        <v>0</v>
      </c>
      <c r="X42" s="5"/>
      <c r="Y42" s="5">
        <f t="shared" si="30"/>
        <v>0</v>
      </c>
      <c r="Z42" s="5"/>
      <c r="AA42" s="11">
        <f t="shared" si="15"/>
        <v>0</v>
      </c>
      <c r="AB42" s="5"/>
      <c r="AC42" s="5">
        <f t="shared" si="31"/>
        <v>0</v>
      </c>
      <c r="AD42" s="5"/>
      <c r="AE42" s="5">
        <f t="shared" si="32"/>
        <v>0</v>
      </c>
      <c r="AF42" s="5"/>
      <c r="AG42" s="5">
        <f t="shared" si="33"/>
        <v>0</v>
      </c>
      <c r="AH42" s="5"/>
      <c r="AI42" s="5">
        <f t="shared" si="34"/>
        <v>0</v>
      </c>
      <c r="AJ42" s="5"/>
      <c r="AK42" s="259">
        <f t="shared" si="35"/>
        <v>0</v>
      </c>
      <c r="AL42" s="5"/>
      <c r="AM42" s="5">
        <f t="shared" si="36"/>
        <v>0</v>
      </c>
      <c r="AN42" s="5"/>
      <c r="AO42" s="5">
        <f t="shared" si="37"/>
        <v>0</v>
      </c>
      <c r="AP42" s="5"/>
      <c r="AQ42" s="5">
        <f t="shared" si="38"/>
        <v>0</v>
      </c>
      <c r="AR42" s="5"/>
      <c r="AS42" s="5">
        <f t="shared" si="39"/>
        <v>0</v>
      </c>
      <c r="AT42" s="5"/>
      <c r="AU42" s="5">
        <f t="shared" si="40"/>
        <v>0</v>
      </c>
      <c r="AV42" s="5"/>
      <c r="AW42" s="5">
        <f t="shared" si="41"/>
        <v>0</v>
      </c>
      <c r="AX42" s="5"/>
      <c r="AY42" s="11">
        <f t="shared" si="16"/>
        <v>0</v>
      </c>
      <c r="AZ42" s="5"/>
      <c r="BA42" s="11">
        <f t="shared" si="17"/>
        <v>0</v>
      </c>
      <c r="BB42" s="5"/>
      <c r="BC42" s="11">
        <f t="shared" si="18"/>
        <v>0</v>
      </c>
      <c r="BD42" s="5"/>
      <c r="BE42" s="5">
        <f t="shared" si="42"/>
        <v>0</v>
      </c>
      <c r="BF42" s="5"/>
      <c r="BG42" s="5">
        <f t="shared" si="43"/>
        <v>0</v>
      </c>
      <c r="BH42" s="5"/>
      <c r="BI42" s="5">
        <f t="shared" si="44"/>
        <v>0</v>
      </c>
      <c r="BJ42" s="5"/>
      <c r="BK42" s="5">
        <f t="shared" si="45"/>
        <v>0</v>
      </c>
      <c r="BL42" s="5"/>
      <c r="BM42" s="5">
        <f t="shared" si="56"/>
        <v>0</v>
      </c>
      <c r="BN42" s="5"/>
      <c r="BO42" s="5">
        <f t="shared" si="46"/>
        <v>0</v>
      </c>
      <c r="BP42" s="5"/>
      <c r="BQ42" s="5">
        <f t="shared" si="47"/>
        <v>0</v>
      </c>
      <c r="BR42" s="5"/>
      <c r="BS42" s="5">
        <f t="shared" si="48"/>
        <v>0</v>
      </c>
      <c r="BT42" s="5"/>
      <c r="BU42" s="11">
        <f t="shared" si="19"/>
        <v>0</v>
      </c>
      <c r="BV42" s="5"/>
      <c r="BW42" s="11">
        <f t="shared" si="49"/>
        <v>0</v>
      </c>
      <c r="BX42" s="5"/>
      <c r="BY42" s="11">
        <f t="shared" si="50"/>
        <v>0</v>
      </c>
      <c r="BZ42" s="5"/>
      <c r="CA42" s="11">
        <f t="shared" si="51"/>
        <v>0</v>
      </c>
      <c r="CB42" s="5"/>
      <c r="CC42" s="11">
        <f t="shared" si="52"/>
        <v>0</v>
      </c>
      <c r="CD42" s="5"/>
      <c r="CE42" s="11">
        <f t="shared" si="53"/>
        <v>0</v>
      </c>
      <c r="CF42" s="5"/>
      <c r="CG42" s="11">
        <f t="shared" si="54"/>
        <v>0</v>
      </c>
      <c r="CH42" s="5"/>
      <c r="CI42" s="11">
        <f t="shared" si="55"/>
        <v>0</v>
      </c>
      <c r="CJ42" s="11">
        <f t="shared" si="20"/>
        <v>0</v>
      </c>
      <c r="CK42" s="11">
        <f t="shared" si="21"/>
        <v>0</v>
      </c>
      <c r="CL42" s="189"/>
      <c r="CM42" s="189"/>
      <c r="CN42" s="189"/>
      <c r="CO42" s="189"/>
      <c r="CP42" s="189"/>
      <c r="CQ42" s="189"/>
    </row>
    <row r="43" spans="1:95" ht="15" customHeight="1">
      <c r="A43" s="226">
        <v>35</v>
      </c>
      <c r="B43" s="572" t="s">
        <v>159</v>
      </c>
      <c r="C43" s="573"/>
      <c r="D43" s="573"/>
      <c r="E43" s="574"/>
      <c r="F43" s="334" t="s">
        <v>17</v>
      </c>
      <c r="G43" s="111">
        <v>1500</v>
      </c>
      <c r="H43" s="5"/>
      <c r="I43" s="5">
        <f t="shared" si="22"/>
        <v>0</v>
      </c>
      <c r="J43" s="5"/>
      <c r="K43" s="5">
        <f t="shared" si="23"/>
        <v>0</v>
      </c>
      <c r="L43" s="5"/>
      <c r="M43" s="5">
        <f t="shared" si="24"/>
        <v>0</v>
      </c>
      <c r="N43" s="5"/>
      <c r="O43" s="5">
        <f t="shared" si="25"/>
        <v>0</v>
      </c>
      <c r="P43" s="5"/>
      <c r="Q43" s="5">
        <f t="shared" si="26"/>
        <v>0</v>
      </c>
      <c r="R43" s="5"/>
      <c r="S43" s="5">
        <f t="shared" si="27"/>
        <v>0</v>
      </c>
      <c r="T43" s="5"/>
      <c r="U43" s="5">
        <f t="shared" si="28"/>
        <v>0</v>
      </c>
      <c r="V43" s="5"/>
      <c r="W43" s="5">
        <f t="shared" si="29"/>
        <v>0</v>
      </c>
      <c r="X43" s="5"/>
      <c r="Y43" s="5">
        <f t="shared" si="30"/>
        <v>0</v>
      </c>
      <c r="Z43" s="5"/>
      <c r="AA43" s="11">
        <f t="shared" si="15"/>
        <v>0</v>
      </c>
      <c r="AB43" s="5"/>
      <c r="AC43" s="5">
        <f t="shared" si="31"/>
        <v>0</v>
      </c>
      <c r="AD43" s="5"/>
      <c r="AE43" s="5">
        <f t="shared" si="32"/>
        <v>0</v>
      </c>
      <c r="AF43" s="5"/>
      <c r="AG43" s="5">
        <f t="shared" si="33"/>
        <v>0</v>
      </c>
      <c r="AH43" s="5"/>
      <c r="AI43" s="5">
        <f t="shared" si="34"/>
        <v>0</v>
      </c>
      <c r="AJ43" s="5"/>
      <c r="AK43" s="259">
        <f t="shared" si="35"/>
        <v>0</v>
      </c>
      <c r="AL43" s="5"/>
      <c r="AM43" s="5">
        <f t="shared" si="36"/>
        <v>0</v>
      </c>
      <c r="AN43" s="5"/>
      <c r="AO43" s="5">
        <f t="shared" si="37"/>
        <v>0</v>
      </c>
      <c r="AP43" s="5"/>
      <c r="AQ43" s="5">
        <f t="shared" si="38"/>
        <v>0</v>
      </c>
      <c r="AR43" s="5"/>
      <c r="AS43" s="5">
        <f t="shared" si="39"/>
        <v>0</v>
      </c>
      <c r="AT43" s="5"/>
      <c r="AU43" s="5">
        <f t="shared" si="40"/>
        <v>0</v>
      </c>
      <c r="AV43" s="5"/>
      <c r="AW43" s="5">
        <f t="shared" si="41"/>
        <v>0</v>
      </c>
      <c r="AX43" s="5"/>
      <c r="AY43" s="11">
        <f t="shared" si="16"/>
        <v>0</v>
      </c>
      <c r="AZ43" s="5"/>
      <c r="BA43" s="11">
        <f t="shared" si="17"/>
        <v>0</v>
      </c>
      <c r="BB43" s="5"/>
      <c r="BC43" s="11">
        <f t="shared" si="18"/>
        <v>0</v>
      </c>
      <c r="BD43" s="5"/>
      <c r="BE43" s="5">
        <f t="shared" si="42"/>
        <v>0</v>
      </c>
      <c r="BF43" s="5"/>
      <c r="BG43" s="5">
        <f t="shared" si="43"/>
        <v>0</v>
      </c>
      <c r="BH43" s="5"/>
      <c r="BI43" s="5">
        <f t="shared" si="44"/>
        <v>0</v>
      </c>
      <c r="BJ43" s="5"/>
      <c r="BK43" s="5">
        <f t="shared" si="45"/>
        <v>0</v>
      </c>
      <c r="BL43" s="5"/>
      <c r="BM43" s="5">
        <f t="shared" si="56"/>
        <v>0</v>
      </c>
      <c r="BN43" s="5"/>
      <c r="BO43" s="5">
        <f t="shared" si="46"/>
        <v>0</v>
      </c>
      <c r="BP43" s="5"/>
      <c r="BQ43" s="5">
        <f t="shared" si="47"/>
        <v>0</v>
      </c>
      <c r="BR43" s="5"/>
      <c r="BS43" s="5">
        <f t="shared" si="48"/>
        <v>0</v>
      </c>
      <c r="BT43" s="5"/>
      <c r="BU43" s="11">
        <f t="shared" si="19"/>
        <v>0</v>
      </c>
      <c r="BV43" s="5"/>
      <c r="BW43" s="11">
        <f t="shared" si="49"/>
        <v>0</v>
      </c>
      <c r="BX43" s="5"/>
      <c r="BY43" s="11">
        <f t="shared" si="50"/>
        <v>0</v>
      </c>
      <c r="BZ43" s="5"/>
      <c r="CA43" s="11">
        <f t="shared" si="51"/>
        <v>0</v>
      </c>
      <c r="CB43" s="5"/>
      <c r="CC43" s="11">
        <f t="shared" si="52"/>
        <v>0</v>
      </c>
      <c r="CD43" s="5"/>
      <c r="CE43" s="11">
        <f t="shared" si="53"/>
        <v>0</v>
      </c>
      <c r="CF43" s="5"/>
      <c r="CG43" s="11">
        <f t="shared" si="54"/>
        <v>0</v>
      </c>
      <c r="CH43" s="5"/>
      <c r="CI43" s="11">
        <f t="shared" si="55"/>
        <v>0</v>
      </c>
      <c r="CJ43" s="11">
        <f t="shared" si="20"/>
        <v>0</v>
      </c>
      <c r="CK43" s="11">
        <f t="shared" si="21"/>
        <v>0</v>
      </c>
      <c r="CL43" s="189"/>
      <c r="CM43" s="189"/>
      <c r="CN43" s="189"/>
      <c r="CO43" s="189"/>
      <c r="CP43" s="189"/>
      <c r="CQ43" s="189"/>
    </row>
    <row r="44" spans="1:95" ht="15.75" customHeight="1">
      <c r="A44" s="542" t="s">
        <v>53</v>
      </c>
      <c r="B44" s="570"/>
      <c r="C44" s="570"/>
      <c r="D44" s="570"/>
      <c r="E44" s="571"/>
      <c r="F44" s="111"/>
      <c r="G44" s="111"/>
      <c r="H44" s="5"/>
      <c r="I44" s="5">
        <f t="shared" si="22"/>
        <v>0</v>
      </c>
      <c r="J44" s="5"/>
      <c r="K44" s="5">
        <f t="shared" si="23"/>
        <v>0</v>
      </c>
      <c r="L44" s="5"/>
      <c r="M44" s="5">
        <f t="shared" si="24"/>
        <v>0</v>
      </c>
      <c r="N44" s="5"/>
      <c r="O44" s="5">
        <f t="shared" si="25"/>
        <v>0</v>
      </c>
      <c r="P44" s="5"/>
      <c r="Q44" s="5">
        <f t="shared" si="26"/>
        <v>0</v>
      </c>
      <c r="R44" s="5"/>
      <c r="S44" s="5">
        <f t="shared" si="27"/>
        <v>0</v>
      </c>
      <c r="T44" s="5"/>
      <c r="U44" s="5">
        <f t="shared" si="28"/>
        <v>0</v>
      </c>
      <c r="V44" s="5"/>
      <c r="W44" s="5">
        <f t="shared" si="29"/>
        <v>0</v>
      </c>
      <c r="X44" s="5"/>
      <c r="Y44" s="5">
        <f t="shared" si="30"/>
        <v>0</v>
      </c>
      <c r="Z44" s="5"/>
      <c r="AA44" s="11">
        <f t="shared" si="15"/>
        <v>0</v>
      </c>
      <c r="AB44" s="5"/>
      <c r="AC44" s="5">
        <f t="shared" si="31"/>
        <v>0</v>
      </c>
      <c r="AD44" s="5"/>
      <c r="AE44" s="5">
        <f t="shared" si="32"/>
        <v>0</v>
      </c>
      <c r="AF44" s="5"/>
      <c r="AG44" s="5">
        <f t="shared" si="33"/>
        <v>0</v>
      </c>
      <c r="AH44" s="5"/>
      <c r="AI44" s="5">
        <f t="shared" si="34"/>
        <v>0</v>
      </c>
      <c r="AJ44" s="5"/>
      <c r="AK44" s="259">
        <f t="shared" si="35"/>
        <v>0</v>
      </c>
      <c r="AL44" s="5"/>
      <c r="AM44" s="5">
        <f t="shared" si="36"/>
        <v>0</v>
      </c>
      <c r="AN44" s="5"/>
      <c r="AO44" s="5">
        <f t="shared" si="37"/>
        <v>0</v>
      </c>
      <c r="AP44" s="5"/>
      <c r="AQ44" s="5">
        <f t="shared" si="38"/>
        <v>0</v>
      </c>
      <c r="AR44" s="5"/>
      <c r="AS44" s="5">
        <f t="shared" si="39"/>
        <v>0</v>
      </c>
      <c r="AT44" s="5"/>
      <c r="AU44" s="5">
        <f t="shared" si="40"/>
        <v>0</v>
      </c>
      <c r="AV44" s="5"/>
      <c r="AW44" s="5">
        <f t="shared" si="41"/>
        <v>0</v>
      </c>
      <c r="AX44" s="5"/>
      <c r="AY44" s="11">
        <f t="shared" si="16"/>
        <v>0</v>
      </c>
      <c r="AZ44" s="5"/>
      <c r="BA44" s="11">
        <f t="shared" si="17"/>
        <v>0</v>
      </c>
      <c r="BB44" s="5"/>
      <c r="BC44" s="11">
        <f t="shared" si="18"/>
        <v>0</v>
      </c>
      <c r="BD44" s="5"/>
      <c r="BE44" s="5">
        <f t="shared" si="42"/>
        <v>0</v>
      </c>
      <c r="BF44" s="5"/>
      <c r="BG44" s="5">
        <f t="shared" si="43"/>
        <v>0</v>
      </c>
      <c r="BH44" s="5"/>
      <c r="BI44" s="5">
        <f t="shared" si="44"/>
        <v>0</v>
      </c>
      <c r="BJ44" s="5"/>
      <c r="BK44" s="5">
        <f t="shared" si="45"/>
        <v>0</v>
      </c>
      <c r="BL44" s="5"/>
      <c r="BM44" s="5">
        <f t="shared" si="56"/>
        <v>0</v>
      </c>
      <c r="BN44" s="5"/>
      <c r="BO44" s="5">
        <f t="shared" si="46"/>
        <v>0</v>
      </c>
      <c r="BP44" s="5"/>
      <c r="BQ44" s="5">
        <f t="shared" si="47"/>
        <v>0</v>
      </c>
      <c r="BR44" s="5"/>
      <c r="BS44" s="5">
        <f t="shared" si="48"/>
        <v>0</v>
      </c>
      <c r="BT44" s="5"/>
      <c r="BU44" s="11">
        <f t="shared" si="19"/>
        <v>0</v>
      </c>
      <c r="BV44" s="5"/>
      <c r="BW44" s="11">
        <f t="shared" si="49"/>
        <v>0</v>
      </c>
      <c r="BX44" s="5"/>
      <c r="BY44" s="11">
        <f t="shared" si="50"/>
        <v>0</v>
      </c>
      <c r="BZ44" s="5"/>
      <c r="CA44" s="11">
        <f t="shared" si="51"/>
        <v>0</v>
      </c>
      <c r="CB44" s="5"/>
      <c r="CC44" s="11">
        <f t="shared" si="52"/>
        <v>0</v>
      </c>
      <c r="CD44" s="5"/>
      <c r="CE44" s="11">
        <f t="shared" si="53"/>
        <v>0</v>
      </c>
      <c r="CF44" s="5"/>
      <c r="CG44" s="11">
        <f t="shared" si="54"/>
        <v>0</v>
      </c>
      <c r="CH44" s="5"/>
      <c r="CI44" s="11">
        <f t="shared" si="55"/>
        <v>0</v>
      </c>
      <c r="CJ44" s="11">
        <f t="shared" si="20"/>
        <v>0</v>
      </c>
      <c r="CK44" s="11">
        <f t="shared" si="21"/>
        <v>0</v>
      </c>
      <c r="CL44" s="189"/>
      <c r="CM44" s="189"/>
      <c r="CN44" s="189"/>
      <c r="CO44" s="189"/>
      <c r="CP44" s="189"/>
      <c r="CQ44" s="189"/>
    </row>
    <row r="45" spans="1:95" ht="18" customHeight="1">
      <c r="A45" s="226">
        <v>36</v>
      </c>
      <c r="B45" s="528" t="s">
        <v>54</v>
      </c>
      <c r="C45" s="529"/>
      <c r="D45" s="529"/>
      <c r="E45" s="530"/>
      <c r="F45" s="111" t="s">
        <v>45</v>
      </c>
      <c r="G45" s="111">
        <v>550</v>
      </c>
      <c r="H45" s="5">
        <v>45</v>
      </c>
      <c r="I45" s="5">
        <f t="shared" si="22"/>
        <v>24750</v>
      </c>
      <c r="J45" s="5">
        <v>20</v>
      </c>
      <c r="K45" s="5">
        <f t="shared" si="23"/>
        <v>11000</v>
      </c>
      <c r="L45" s="5"/>
      <c r="M45" s="5">
        <f t="shared" si="24"/>
        <v>0</v>
      </c>
      <c r="N45" s="5"/>
      <c r="O45" s="5">
        <f t="shared" si="25"/>
        <v>0</v>
      </c>
      <c r="P45" s="5"/>
      <c r="Q45" s="5">
        <f t="shared" si="26"/>
        <v>0</v>
      </c>
      <c r="R45" s="5"/>
      <c r="S45" s="5">
        <f t="shared" si="27"/>
        <v>0</v>
      </c>
      <c r="T45" s="5"/>
      <c r="U45" s="5">
        <f>T45*G45</f>
        <v>0</v>
      </c>
      <c r="V45" s="5"/>
      <c r="W45" s="5">
        <f t="shared" si="29"/>
        <v>0</v>
      </c>
      <c r="X45" s="5">
        <v>5</v>
      </c>
      <c r="Y45" s="5">
        <f t="shared" si="30"/>
        <v>2750</v>
      </c>
      <c r="Z45" s="5"/>
      <c r="AA45" s="11">
        <f t="shared" si="15"/>
        <v>0</v>
      </c>
      <c r="AB45" s="5"/>
      <c r="AC45" s="5">
        <f t="shared" si="31"/>
        <v>0</v>
      </c>
      <c r="AD45" s="5">
        <v>226</v>
      </c>
      <c r="AE45" s="5">
        <v>124500</v>
      </c>
      <c r="AF45" s="5"/>
      <c r="AG45" s="5">
        <f t="shared" si="33"/>
        <v>0</v>
      </c>
      <c r="AH45" s="5"/>
      <c r="AI45" s="5">
        <f t="shared" si="34"/>
        <v>0</v>
      </c>
      <c r="AJ45" s="5"/>
      <c r="AK45" s="259">
        <f t="shared" si="35"/>
        <v>0</v>
      </c>
      <c r="AL45" s="5"/>
      <c r="AM45" s="5">
        <f t="shared" si="36"/>
        <v>0</v>
      </c>
      <c r="AN45" s="5"/>
      <c r="AO45" s="5">
        <f t="shared" si="37"/>
        <v>0</v>
      </c>
      <c r="AP45" s="5"/>
      <c r="AQ45" s="5">
        <f t="shared" si="38"/>
        <v>0</v>
      </c>
      <c r="AR45" s="5"/>
      <c r="AS45" s="5">
        <f t="shared" si="39"/>
        <v>0</v>
      </c>
      <c r="AT45" s="5"/>
      <c r="AU45" s="5">
        <f t="shared" si="40"/>
        <v>0</v>
      </c>
      <c r="AV45" s="5"/>
      <c r="AW45" s="5">
        <f t="shared" si="41"/>
        <v>0</v>
      </c>
      <c r="AX45" s="5"/>
      <c r="AY45" s="11">
        <f t="shared" si="16"/>
        <v>0</v>
      </c>
      <c r="AZ45" s="5"/>
      <c r="BA45" s="11">
        <f t="shared" si="17"/>
        <v>0</v>
      </c>
      <c r="BB45" s="5"/>
      <c r="BC45" s="11">
        <f t="shared" si="18"/>
        <v>0</v>
      </c>
      <c r="BD45" s="5"/>
      <c r="BE45" s="5">
        <f t="shared" si="42"/>
        <v>0</v>
      </c>
      <c r="BF45" s="5"/>
      <c r="BG45" s="5">
        <f t="shared" si="43"/>
        <v>0</v>
      </c>
      <c r="BH45" s="5"/>
      <c r="BI45" s="5">
        <f t="shared" si="44"/>
        <v>0</v>
      </c>
      <c r="BJ45" s="5"/>
      <c r="BK45" s="5">
        <f t="shared" si="45"/>
        <v>0</v>
      </c>
      <c r="BL45" s="5"/>
      <c r="BM45" s="5">
        <f t="shared" si="56"/>
        <v>0</v>
      </c>
      <c r="BN45" s="5"/>
      <c r="BO45" s="5">
        <f t="shared" si="46"/>
        <v>0</v>
      </c>
      <c r="BP45" s="5"/>
      <c r="BQ45" s="5">
        <f t="shared" si="47"/>
        <v>0</v>
      </c>
      <c r="BR45" s="5"/>
      <c r="BS45" s="5">
        <f t="shared" si="48"/>
        <v>0</v>
      </c>
      <c r="BT45" s="5"/>
      <c r="BU45" s="11">
        <f t="shared" si="19"/>
        <v>0</v>
      </c>
      <c r="BV45" s="5"/>
      <c r="BW45" s="11">
        <f t="shared" si="49"/>
        <v>0</v>
      </c>
      <c r="BX45" s="5"/>
      <c r="BY45" s="11">
        <f t="shared" si="50"/>
        <v>0</v>
      </c>
      <c r="BZ45" s="5"/>
      <c r="CA45" s="11">
        <f t="shared" si="51"/>
        <v>0</v>
      </c>
      <c r="CB45" s="5"/>
      <c r="CC45" s="11">
        <f t="shared" si="52"/>
        <v>0</v>
      </c>
      <c r="CD45" s="5"/>
      <c r="CE45" s="11">
        <f t="shared" si="53"/>
        <v>0</v>
      </c>
      <c r="CF45" s="5"/>
      <c r="CG45" s="11">
        <f t="shared" si="54"/>
        <v>0</v>
      </c>
      <c r="CH45" s="5"/>
      <c r="CI45" s="11">
        <f t="shared" si="55"/>
        <v>0</v>
      </c>
      <c r="CJ45" s="11">
        <f t="shared" si="20"/>
        <v>296</v>
      </c>
      <c r="CK45" s="11">
        <f t="shared" si="21"/>
        <v>163000</v>
      </c>
      <c r="CL45" s="189"/>
      <c r="CM45" s="189"/>
      <c r="CN45" s="189"/>
      <c r="CO45" s="189"/>
      <c r="CP45" s="189"/>
      <c r="CQ45" s="189"/>
    </row>
    <row r="46" spans="1:95" ht="15" customHeight="1">
      <c r="A46" s="226">
        <v>37</v>
      </c>
      <c r="B46" s="535" t="s">
        <v>85</v>
      </c>
      <c r="C46" s="536"/>
      <c r="D46" s="536"/>
      <c r="E46" s="537"/>
      <c r="F46" s="111" t="s">
        <v>45</v>
      </c>
      <c r="G46" s="111">
        <v>800</v>
      </c>
      <c r="H46" s="5"/>
      <c r="I46" s="5">
        <f t="shared" si="22"/>
        <v>0</v>
      </c>
      <c r="J46" s="5"/>
      <c r="K46" s="5">
        <f t="shared" si="23"/>
        <v>0</v>
      </c>
      <c r="L46" s="5"/>
      <c r="M46" s="5">
        <f t="shared" si="24"/>
        <v>0</v>
      </c>
      <c r="N46" s="5"/>
      <c r="O46" s="5">
        <f t="shared" si="25"/>
        <v>0</v>
      </c>
      <c r="P46" s="5"/>
      <c r="Q46" s="5">
        <f t="shared" si="26"/>
        <v>0</v>
      </c>
      <c r="R46" s="5"/>
      <c r="S46" s="5">
        <f t="shared" si="27"/>
        <v>0</v>
      </c>
      <c r="T46" s="5"/>
      <c r="U46" s="5">
        <f t="shared" si="28"/>
        <v>0</v>
      </c>
      <c r="V46" s="5"/>
      <c r="W46" s="5">
        <f t="shared" si="29"/>
        <v>0</v>
      </c>
      <c r="X46" s="5"/>
      <c r="Y46" s="5">
        <f t="shared" si="30"/>
        <v>0</v>
      </c>
      <c r="Z46" s="5"/>
      <c r="AA46" s="11">
        <f t="shared" si="15"/>
        <v>0</v>
      </c>
      <c r="AB46" s="5"/>
      <c r="AC46" s="5">
        <f t="shared" si="31"/>
        <v>0</v>
      </c>
      <c r="AD46" s="5"/>
      <c r="AE46" s="5">
        <f t="shared" si="32"/>
        <v>0</v>
      </c>
      <c r="AF46" s="5"/>
      <c r="AG46" s="5">
        <f t="shared" si="33"/>
        <v>0</v>
      </c>
      <c r="AH46" s="5"/>
      <c r="AI46" s="5">
        <f t="shared" si="34"/>
        <v>0</v>
      </c>
      <c r="AJ46" s="5"/>
      <c r="AK46" s="259">
        <f t="shared" si="35"/>
        <v>0</v>
      </c>
      <c r="AL46" s="5"/>
      <c r="AM46" s="5">
        <f t="shared" si="36"/>
        <v>0</v>
      </c>
      <c r="AN46" s="5"/>
      <c r="AO46" s="5">
        <f t="shared" si="37"/>
        <v>0</v>
      </c>
      <c r="AP46" s="5"/>
      <c r="AQ46" s="5">
        <f t="shared" si="38"/>
        <v>0</v>
      </c>
      <c r="AR46" s="5"/>
      <c r="AS46" s="5">
        <f t="shared" si="39"/>
        <v>0</v>
      </c>
      <c r="AT46" s="5"/>
      <c r="AU46" s="5">
        <f t="shared" si="40"/>
        <v>0</v>
      </c>
      <c r="AV46" s="5"/>
      <c r="AW46" s="5">
        <f t="shared" si="41"/>
        <v>0</v>
      </c>
      <c r="AX46" s="5"/>
      <c r="AY46" s="11">
        <f t="shared" si="16"/>
        <v>0</v>
      </c>
      <c r="AZ46" s="5"/>
      <c r="BA46" s="11">
        <f t="shared" si="17"/>
        <v>0</v>
      </c>
      <c r="BB46" s="5"/>
      <c r="BC46" s="11">
        <f t="shared" si="18"/>
        <v>0</v>
      </c>
      <c r="BD46" s="5"/>
      <c r="BE46" s="5">
        <f t="shared" si="42"/>
        <v>0</v>
      </c>
      <c r="BF46" s="5"/>
      <c r="BG46" s="5">
        <f t="shared" si="43"/>
        <v>0</v>
      </c>
      <c r="BH46" s="5"/>
      <c r="BI46" s="5">
        <f t="shared" si="44"/>
        <v>0</v>
      </c>
      <c r="BJ46" s="5"/>
      <c r="BK46" s="5">
        <f t="shared" si="45"/>
        <v>0</v>
      </c>
      <c r="BL46" s="5"/>
      <c r="BM46" s="5">
        <f t="shared" si="56"/>
        <v>0</v>
      </c>
      <c r="BN46" s="5"/>
      <c r="BO46" s="5">
        <f t="shared" si="46"/>
        <v>0</v>
      </c>
      <c r="BP46" s="5"/>
      <c r="BQ46" s="5">
        <f t="shared" si="47"/>
        <v>0</v>
      </c>
      <c r="BR46" s="5"/>
      <c r="BS46" s="5">
        <f t="shared" si="48"/>
        <v>0</v>
      </c>
      <c r="BT46" s="5"/>
      <c r="BU46" s="11">
        <f t="shared" si="19"/>
        <v>0</v>
      </c>
      <c r="BV46" s="5"/>
      <c r="BW46" s="11">
        <f t="shared" si="49"/>
        <v>0</v>
      </c>
      <c r="BX46" s="5"/>
      <c r="BY46" s="11">
        <f t="shared" si="50"/>
        <v>0</v>
      </c>
      <c r="BZ46" s="5"/>
      <c r="CA46" s="11">
        <f t="shared" si="51"/>
        <v>0</v>
      </c>
      <c r="CB46" s="5"/>
      <c r="CC46" s="11">
        <f t="shared" si="52"/>
        <v>0</v>
      </c>
      <c r="CD46" s="5"/>
      <c r="CE46" s="11">
        <f t="shared" si="53"/>
        <v>0</v>
      </c>
      <c r="CF46" s="5"/>
      <c r="CG46" s="11">
        <f t="shared" si="54"/>
        <v>0</v>
      </c>
      <c r="CH46" s="5"/>
      <c r="CI46" s="11">
        <f t="shared" si="55"/>
        <v>0</v>
      </c>
      <c r="CJ46" s="11">
        <f t="shared" si="20"/>
        <v>0</v>
      </c>
      <c r="CK46" s="11">
        <f t="shared" si="21"/>
        <v>0</v>
      </c>
      <c r="CL46" s="189"/>
      <c r="CM46" s="189"/>
      <c r="CN46" s="189"/>
      <c r="CO46" s="189"/>
      <c r="CP46" s="189"/>
      <c r="CQ46" s="189"/>
    </row>
    <row r="47" spans="1:95" ht="15" customHeight="1">
      <c r="A47" s="226">
        <v>38</v>
      </c>
      <c r="B47" s="535" t="s">
        <v>107</v>
      </c>
      <c r="C47" s="536"/>
      <c r="D47" s="536"/>
      <c r="E47" s="537"/>
      <c r="F47" s="111" t="s">
        <v>45</v>
      </c>
      <c r="G47" s="111">
        <v>750</v>
      </c>
      <c r="H47" s="5"/>
      <c r="I47" s="5">
        <f t="shared" si="22"/>
        <v>0</v>
      </c>
      <c r="J47" s="5"/>
      <c r="K47" s="5">
        <f t="shared" si="23"/>
        <v>0</v>
      </c>
      <c r="L47" s="5"/>
      <c r="M47" s="5">
        <f t="shared" si="24"/>
        <v>0</v>
      </c>
      <c r="N47" s="5"/>
      <c r="O47" s="5">
        <f t="shared" si="25"/>
        <v>0</v>
      </c>
      <c r="P47" s="5"/>
      <c r="Q47" s="5">
        <f t="shared" si="26"/>
        <v>0</v>
      </c>
      <c r="R47" s="5"/>
      <c r="S47" s="5">
        <f t="shared" si="27"/>
        <v>0</v>
      </c>
      <c r="T47" s="5"/>
      <c r="U47" s="5">
        <f t="shared" si="28"/>
        <v>0</v>
      </c>
      <c r="V47" s="5"/>
      <c r="W47" s="5">
        <f t="shared" si="29"/>
        <v>0</v>
      </c>
      <c r="X47" s="5"/>
      <c r="Y47" s="5">
        <f t="shared" si="30"/>
        <v>0</v>
      </c>
      <c r="Z47" s="5"/>
      <c r="AA47" s="11">
        <f t="shared" si="15"/>
        <v>0</v>
      </c>
      <c r="AB47" s="5"/>
      <c r="AC47" s="5">
        <f t="shared" si="31"/>
        <v>0</v>
      </c>
      <c r="AD47" s="5"/>
      <c r="AE47" s="5">
        <f t="shared" si="32"/>
        <v>0</v>
      </c>
      <c r="AF47" s="5"/>
      <c r="AG47" s="5">
        <f t="shared" si="33"/>
        <v>0</v>
      </c>
      <c r="AH47" s="5"/>
      <c r="AI47" s="5">
        <f t="shared" si="34"/>
        <v>0</v>
      </c>
      <c r="AJ47" s="5"/>
      <c r="AK47" s="259">
        <f t="shared" si="35"/>
        <v>0</v>
      </c>
      <c r="AL47" s="5"/>
      <c r="AM47" s="5">
        <f t="shared" si="36"/>
        <v>0</v>
      </c>
      <c r="AN47" s="5"/>
      <c r="AO47" s="5">
        <f t="shared" si="37"/>
        <v>0</v>
      </c>
      <c r="AP47" s="5">
        <f>300*0</f>
        <v>0</v>
      </c>
      <c r="AQ47" s="5">
        <f t="shared" si="38"/>
        <v>0</v>
      </c>
      <c r="AR47" s="5"/>
      <c r="AS47" s="5">
        <f t="shared" si="39"/>
        <v>0</v>
      </c>
      <c r="AT47" s="5"/>
      <c r="AU47" s="5">
        <f t="shared" si="40"/>
        <v>0</v>
      </c>
      <c r="AV47" s="5"/>
      <c r="AW47" s="5">
        <f t="shared" si="41"/>
        <v>0</v>
      </c>
      <c r="AX47" s="5"/>
      <c r="AY47" s="11">
        <f t="shared" si="16"/>
        <v>0</v>
      </c>
      <c r="AZ47" s="5"/>
      <c r="BA47" s="11">
        <f t="shared" si="17"/>
        <v>0</v>
      </c>
      <c r="BB47" s="5"/>
      <c r="BC47" s="11">
        <f t="shared" si="18"/>
        <v>0</v>
      </c>
      <c r="BD47" s="5"/>
      <c r="BE47" s="5">
        <f t="shared" si="42"/>
        <v>0</v>
      </c>
      <c r="BF47" s="5">
        <v>35</v>
      </c>
      <c r="BG47" s="5">
        <f t="shared" si="43"/>
        <v>26250</v>
      </c>
      <c r="BH47" s="5"/>
      <c r="BI47" s="5">
        <f t="shared" si="44"/>
        <v>0</v>
      </c>
      <c r="BJ47" s="5"/>
      <c r="BK47" s="5">
        <f t="shared" si="45"/>
        <v>0</v>
      </c>
      <c r="BL47" s="5"/>
      <c r="BM47" s="5">
        <f t="shared" si="56"/>
        <v>0</v>
      </c>
      <c r="BN47" s="5"/>
      <c r="BO47" s="5">
        <f t="shared" si="46"/>
        <v>0</v>
      </c>
      <c r="BP47" s="5"/>
      <c r="BQ47" s="5">
        <f t="shared" si="47"/>
        <v>0</v>
      </c>
      <c r="BR47" s="5"/>
      <c r="BS47" s="5">
        <f t="shared" si="48"/>
        <v>0</v>
      </c>
      <c r="BT47" s="5"/>
      <c r="BU47" s="11">
        <f t="shared" si="19"/>
        <v>0</v>
      </c>
      <c r="BV47" s="5"/>
      <c r="BW47" s="11">
        <f t="shared" si="49"/>
        <v>0</v>
      </c>
      <c r="BX47" s="5"/>
      <c r="BY47" s="11">
        <f t="shared" si="50"/>
        <v>0</v>
      </c>
      <c r="BZ47" s="5"/>
      <c r="CA47" s="11">
        <f t="shared" si="51"/>
        <v>0</v>
      </c>
      <c r="CB47" s="5"/>
      <c r="CC47" s="11">
        <f t="shared" si="52"/>
        <v>0</v>
      </c>
      <c r="CD47" s="5"/>
      <c r="CE47" s="11">
        <f t="shared" si="53"/>
        <v>0</v>
      </c>
      <c r="CF47" s="5"/>
      <c r="CG47" s="11">
        <f t="shared" si="54"/>
        <v>0</v>
      </c>
      <c r="CH47" s="5"/>
      <c r="CI47" s="11">
        <f t="shared" si="55"/>
        <v>0</v>
      </c>
      <c r="CJ47" s="11">
        <f t="shared" si="20"/>
        <v>35</v>
      </c>
      <c r="CK47" s="11">
        <f t="shared" si="21"/>
        <v>26250</v>
      </c>
      <c r="CL47" s="189"/>
      <c r="CM47" s="189"/>
      <c r="CN47" s="189"/>
      <c r="CO47" s="189"/>
      <c r="CP47" s="189"/>
      <c r="CQ47" s="189"/>
    </row>
    <row r="48" spans="1:95" ht="15" customHeight="1">
      <c r="A48" s="226">
        <v>39</v>
      </c>
      <c r="B48" s="535" t="s">
        <v>55</v>
      </c>
      <c r="C48" s="536"/>
      <c r="D48" s="536"/>
      <c r="E48" s="537"/>
      <c r="F48" s="111" t="s">
        <v>17</v>
      </c>
      <c r="G48" s="111">
        <v>12500</v>
      </c>
      <c r="H48" s="5"/>
      <c r="I48" s="5">
        <f t="shared" si="22"/>
        <v>0</v>
      </c>
      <c r="J48" s="5"/>
      <c r="K48" s="5">
        <f t="shared" si="23"/>
        <v>0</v>
      </c>
      <c r="L48" s="5"/>
      <c r="M48" s="5">
        <f t="shared" si="24"/>
        <v>0</v>
      </c>
      <c r="N48" s="5"/>
      <c r="O48" s="5">
        <f t="shared" si="25"/>
        <v>0</v>
      </c>
      <c r="P48" s="5"/>
      <c r="Q48" s="5">
        <f t="shared" si="26"/>
        <v>0</v>
      </c>
      <c r="R48" s="5"/>
      <c r="S48" s="5">
        <f t="shared" si="27"/>
        <v>0</v>
      </c>
      <c r="T48" s="5"/>
      <c r="U48" s="5">
        <f t="shared" si="28"/>
        <v>0</v>
      </c>
      <c r="V48" s="5"/>
      <c r="W48" s="5">
        <f t="shared" si="29"/>
        <v>0</v>
      </c>
      <c r="X48" s="5"/>
      <c r="Y48" s="5">
        <f t="shared" si="30"/>
        <v>0</v>
      </c>
      <c r="Z48" s="5"/>
      <c r="AA48" s="11">
        <f t="shared" si="15"/>
        <v>0</v>
      </c>
      <c r="AB48" s="5"/>
      <c r="AC48" s="5">
        <f t="shared" si="31"/>
        <v>0</v>
      </c>
      <c r="AD48" s="5"/>
      <c r="AE48" s="5">
        <f t="shared" si="32"/>
        <v>0</v>
      </c>
      <c r="AF48" s="5"/>
      <c r="AG48" s="5">
        <f t="shared" si="33"/>
        <v>0</v>
      </c>
      <c r="AH48" s="5"/>
      <c r="AI48" s="5">
        <f t="shared" si="34"/>
        <v>0</v>
      </c>
      <c r="AJ48" s="5"/>
      <c r="AK48" s="259">
        <f t="shared" si="35"/>
        <v>0</v>
      </c>
      <c r="AL48" s="5"/>
      <c r="AM48" s="5">
        <f t="shared" si="36"/>
        <v>0</v>
      </c>
      <c r="AN48" s="5"/>
      <c r="AO48" s="5">
        <f t="shared" si="37"/>
        <v>0</v>
      </c>
      <c r="AP48" s="5"/>
      <c r="AQ48" s="5">
        <f t="shared" si="38"/>
        <v>0</v>
      </c>
      <c r="AR48" s="5"/>
      <c r="AS48" s="5">
        <f t="shared" si="39"/>
        <v>0</v>
      </c>
      <c r="AT48" s="5"/>
      <c r="AU48" s="5">
        <f t="shared" si="40"/>
        <v>0</v>
      </c>
      <c r="AV48" s="5"/>
      <c r="AW48" s="5">
        <f t="shared" si="41"/>
        <v>0</v>
      </c>
      <c r="AX48" s="5"/>
      <c r="AY48" s="11">
        <f t="shared" si="16"/>
        <v>0</v>
      </c>
      <c r="AZ48" s="5"/>
      <c r="BA48" s="11">
        <f t="shared" si="17"/>
        <v>0</v>
      </c>
      <c r="BB48" s="5"/>
      <c r="BC48" s="11">
        <f t="shared" si="18"/>
        <v>0</v>
      </c>
      <c r="BD48" s="5"/>
      <c r="BE48" s="5">
        <f t="shared" si="42"/>
        <v>0</v>
      </c>
      <c r="BF48" s="5"/>
      <c r="BG48" s="5">
        <f t="shared" si="43"/>
        <v>0</v>
      </c>
      <c r="BH48" s="5"/>
      <c r="BI48" s="5">
        <f t="shared" si="44"/>
        <v>0</v>
      </c>
      <c r="BJ48" s="5"/>
      <c r="BK48" s="5">
        <f t="shared" si="45"/>
        <v>0</v>
      </c>
      <c r="BL48" s="5"/>
      <c r="BM48" s="5">
        <f t="shared" si="56"/>
        <v>0</v>
      </c>
      <c r="BN48" s="5"/>
      <c r="BO48" s="5">
        <f t="shared" si="46"/>
        <v>0</v>
      </c>
      <c r="BP48" s="5"/>
      <c r="BQ48" s="5">
        <f t="shared" si="47"/>
        <v>0</v>
      </c>
      <c r="BR48" s="5"/>
      <c r="BS48" s="5">
        <f t="shared" si="48"/>
        <v>0</v>
      </c>
      <c r="BT48" s="5"/>
      <c r="BU48" s="11">
        <f t="shared" si="19"/>
        <v>0</v>
      </c>
      <c r="BV48" s="5"/>
      <c r="BW48" s="11">
        <f t="shared" si="49"/>
        <v>0</v>
      </c>
      <c r="BX48" s="5"/>
      <c r="BY48" s="11">
        <f t="shared" si="50"/>
        <v>0</v>
      </c>
      <c r="BZ48" s="5"/>
      <c r="CA48" s="11">
        <f t="shared" si="51"/>
        <v>0</v>
      </c>
      <c r="CB48" s="5"/>
      <c r="CC48" s="11">
        <f t="shared" si="52"/>
        <v>0</v>
      </c>
      <c r="CD48" s="5"/>
      <c r="CE48" s="11">
        <f t="shared" si="53"/>
        <v>0</v>
      </c>
      <c r="CF48" s="5"/>
      <c r="CG48" s="11">
        <f t="shared" si="54"/>
        <v>0</v>
      </c>
      <c r="CH48" s="5"/>
      <c r="CI48" s="11">
        <f t="shared" si="55"/>
        <v>0</v>
      </c>
      <c r="CJ48" s="11">
        <f t="shared" si="20"/>
        <v>0</v>
      </c>
      <c r="CK48" s="11">
        <f t="shared" si="21"/>
        <v>0</v>
      </c>
      <c r="CL48" s="189"/>
      <c r="CM48" s="189"/>
      <c r="CN48" s="189"/>
      <c r="CO48" s="189"/>
      <c r="CP48" s="189"/>
      <c r="CQ48" s="189"/>
    </row>
    <row r="49" spans="1:95" ht="15" customHeight="1">
      <c r="A49" s="226">
        <v>40</v>
      </c>
      <c r="B49" s="535" t="s">
        <v>56</v>
      </c>
      <c r="C49" s="536"/>
      <c r="D49" s="536"/>
      <c r="E49" s="537"/>
      <c r="F49" s="111" t="s">
        <v>17</v>
      </c>
      <c r="G49" s="111">
        <v>2700</v>
      </c>
      <c r="H49" s="5"/>
      <c r="I49" s="5">
        <f t="shared" si="22"/>
        <v>0</v>
      </c>
      <c r="J49" s="5"/>
      <c r="K49" s="5">
        <f t="shared" si="23"/>
        <v>0</v>
      </c>
      <c r="L49" s="5"/>
      <c r="M49" s="5">
        <f t="shared" si="24"/>
        <v>0</v>
      </c>
      <c r="N49" s="5"/>
      <c r="O49" s="5">
        <f t="shared" si="25"/>
        <v>0</v>
      </c>
      <c r="P49" s="5"/>
      <c r="Q49" s="5">
        <f t="shared" si="26"/>
        <v>0</v>
      </c>
      <c r="R49" s="5">
        <v>1</v>
      </c>
      <c r="S49" s="5">
        <f t="shared" si="27"/>
        <v>2700</v>
      </c>
      <c r="T49" s="5"/>
      <c r="U49" s="5">
        <f t="shared" si="28"/>
        <v>0</v>
      </c>
      <c r="V49" s="5">
        <v>4</v>
      </c>
      <c r="W49" s="5">
        <f t="shared" si="29"/>
        <v>10800</v>
      </c>
      <c r="X49" s="5"/>
      <c r="Y49" s="5">
        <f t="shared" si="30"/>
        <v>0</v>
      </c>
      <c r="Z49" s="5"/>
      <c r="AA49" s="11">
        <f t="shared" si="15"/>
        <v>0</v>
      </c>
      <c r="AB49" s="5">
        <v>3</v>
      </c>
      <c r="AC49" s="5">
        <f t="shared" si="31"/>
        <v>8100</v>
      </c>
      <c r="AD49" s="5"/>
      <c r="AE49" s="5">
        <f t="shared" si="32"/>
        <v>0</v>
      </c>
      <c r="AF49" s="5"/>
      <c r="AG49" s="5">
        <f t="shared" si="33"/>
        <v>0</v>
      </c>
      <c r="AH49" s="5"/>
      <c r="AI49" s="5">
        <f t="shared" si="34"/>
        <v>0</v>
      </c>
      <c r="AJ49" s="5"/>
      <c r="AK49" s="259">
        <f t="shared" si="35"/>
        <v>0</v>
      </c>
      <c r="AL49" s="5"/>
      <c r="AM49" s="5">
        <f t="shared" si="36"/>
        <v>0</v>
      </c>
      <c r="AN49" s="5"/>
      <c r="AO49" s="5">
        <f t="shared" si="37"/>
        <v>0</v>
      </c>
      <c r="AP49" s="5"/>
      <c r="AQ49" s="5">
        <f t="shared" si="38"/>
        <v>0</v>
      </c>
      <c r="AR49" s="5"/>
      <c r="AS49" s="5">
        <f t="shared" si="39"/>
        <v>0</v>
      </c>
      <c r="AT49" s="5"/>
      <c r="AU49" s="5">
        <f t="shared" si="40"/>
        <v>0</v>
      </c>
      <c r="AV49" s="5"/>
      <c r="AW49" s="5">
        <f t="shared" si="41"/>
        <v>0</v>
      </c>
      <c r="AX49" s="5"/>
      <c r="AY49" s="11">
        <f t="shared" si="16"/>
        <v>0</v>
      </c>
      <c r="AZ49" s="5"/>
      <c r="BA49" s="11">
        <f t="shared" si="17"/>
        <v>0</v>
      </c>
      <c r="BB49" s="5"/>
      <c r="BC49" s="11">
        <f t="shared" si="18"/>
        <v>0</v>
      </c>
      <c r="BD49" s="5"/>
      <c r="BE49" s="5">
        <f t="shared" si="42"/>
        <v>0</v>
      </c>
      <c r="BF49" s="5">
        <v>13</v>
      </c>
      <c r="BG49" s="5">
        <f t="shared" si="43"/>
        <v>35100</v>
      </c>
      <c r="BH49" s="5"/>
      <c r="BI49" s="5">
        <f t="shared" si="44"/>
        <v>0</v>
      </c>
      <c r="BJ49" s="5"/>
      <c r="BK49" s="5">
        <f t="shared" si="45"/>
        <v>0</v>
      </c>
      <c r="BL49" s="5"/>
      <c r="BM49" s="5">
        <f t="shared" si="56"/>
        <v>0</v>
      </c>
      <c r="BN49" s="5"/>
      <c r="BO49" s="5">
        <f t="shared" si="46"/>
        <v>0</v>
      </c>
      <c r="BP49" s="5"/>
      <c r="BQ49" s="5">
        <f t="shared" si="47"/>
        <v>0</v>
      </c>
      <c r="BR49" s="5"/>
      <c r="BS49" s="5">
        <f t="shared" si="48"/>
        <v>0</v>
      </c>
      <c r="BT49" s="5"/>
      <c r="BU49" s="11">
        <f t="shared" si="19"/>
        <v>0</v>
      </c>
      <c r="BV49" s="5"/>
      <c r="BW49" s="11">
        <f t="shared" si="49"/>
        <v>0</v>
      </c>
      <c r="BX49" s="5"/>
      <c r="BY49" s="11">
        <f t="shared" si="50"/>
        <v>0</v>
      </c>
      <c r="BZ49" s="5"/>
      <c r="CA49" s="11">
        <f t="shared" si="51"/>
        <v>0</v>
      </c>
      <c r="CB49" s="5"/>
      <c r="CC49" s="11">
        <f t="shared" si="52"/>
        <v>0</v>
      </c>
      <c r="CD49" s="5"/>
      <c r="CE49" s="11">
        <f t="shared" si="53"/>
        <v>0</v>
      </c>
      <c r="CF49" s="5"/>
      <c r="CG49" s="11">
        <f t="shared" si="54"/>
        <v>0</v>
      </c>
      <c r="CH49" s="5"/>
      <c r="CI49" s="11">
        <f t="shared" si="55"/>
        <v>0</v>
      </c>
      <c r="CJ49" s="11">
        <f t="shared" si="20"/>
        <v>21</v>
      </c>
      <c r="CK49" s="11">
        <f t="shared" si="21"/>
        <v>56700</v>
      </c>
      <c r="CL49" s="189"/>
      <c r="CM49" s="189"/>
      <c r="CN49" s="189"/>
      <c r="CO49" s="189"/>
      <c r="CP49" s="189"/>
      <c r="CQ49" s="189"/>
    </row>
    <row r="50" spans="1:95" ht="15" customHeight="1">
      <c r="A50" s="226">
        <v>41</v>
      </c>
      <c r="B50" s="535" t="s">
        <v>57</v>
      </c>
      <c r="C50" s="536"/>
      <c r="D50" s="536"/>
      <c r="E50" s="537"/>
      <c r="F50" s="111" t="s">
        <v>17</v>
      </c>
      <c r="G50" s="111">
        <v>3700</v>
      </c>
      <c r="H50" s="5"/>
      <c r="I50" s="5">
        <f t="shared" si="22"/>
        <v>0</v>
      </c>
      <c r="J50" s="5"/>
      <c r="K50" s="5">
        <f t="shared" si="23"/>
        <v>0</v>
      </c>
      <c r="L50" s="5"/>
      <c r="M50" s="5">
        <f t="shared" si="24"/>
        <v>0</v>
      </c>
      <c r="N50" s="5"/>
      <c r="O50" s="5">
        <f t="shared" si="25"/>
        <v>0</v>
      </c>
      <c r="P50" s="5"/>
      <c r="Q50" s="5">
        <f t="shared" si="26"/>
        <v>0</v>
      </c>
      <c r="R50" s="5"/>
      <c r="S50" s="5">
        <f t="shared" si="27"/>
        <v>0</v>
      </c>
      <c r="T50" s="5"/>
      <c r="U50" s="5">
        <f t="shared" si="28"/>
        <v>0</v>
      </c>
      <c r="V50" s="5">
        <v>2</v>
      </c>
      <c r="W50" s="5">
        <f t="shared" si="29"/>
        <v>7400</v>
      </c>
      <c r="X50" s="5"/>
      <c r="Y50" s="5">
        <f t="shared" si="30"/>
        <v>0</v>
      </c>
      <c r="Z50" s="5"/>
      <c r="AA50" s="11">
        <f t="shared" si="15"/>
        <v>0</v>
      </c>
      <c r="AB50" s="5"/>
      <c r="AC50" s="5">
        <f t="shared" si="31"/>
        <v>0</v>
      </c>
      <c r="AD50" s="5"/>
      <c r="AE50" s="5">
        <f t="shared" si="32"/>
        <v>0</v>
      </c>
      <c r="AF50" s="5"/>
      <c r="AG50" s="5">
        <f t="shared" si="33"/>
        <v>0</v>
      </c>
      <c r="AH50" s="5"/>
      <c r="AI50" s="5">
        <f t="shared" si="34"/>
        <v>0</v>
      </c>
      <c r="AJ50" s="5"/>
      <c r="AK50" s="259">
        <f t="shared" si="35"/>
        <v>0</v>
      </c>
      <c r="AL50" s="5"/>
      <c r="AM50" s="5">
        <f t="shared" si="36"/>
        <v>0</v>
      </c>
      <c r="AN50" s="5"/>
      <c r="AO50" s="5">
        <f t="shared" si="37"/>
        <v>0</v>
      </c>
      <c r="AP50" s="5"/>
      <c r="AQ50" s="5">
        <f t="shared" si="38"/>
        <v>0</v>
      </c>
      <c r="AR50" s="5"/>
      <c r="AS50" s="5">
        <f t="shared" si="39"/>
        <v>0</v>
      </c>
      <c r="AT50" s="5"/>
      <c r="AU50" s="5">
        <f t="shared" si="40"/>
        <v>0</v>
      </c>
      <c r="AV50" s="5"/>
      <c r="AW50" s="5">
        <f t="shared" si="41"/>
        <v>0</v>
      </c>
      <c r="AX50" s="5"/>
      <c r="AY50" s="11">
        <f t="shared" si="16"/>
        <v>0</v>
      </c>
      <c r="AZ50" s="5"/>
      <c r="BA50" s="11">
        <f t="shared" si="17"/>
        <v>0</v>
      </c>
      <c r="BB50" s="5"/>
      <c r="BC50" s="11">
        <f t="shared" si="18"/>
        <v>0</v>
      </c>
      <c r="BD50" s="5"/>
      <c r="BE50" s="5">
        <f t="shared" si="42"/>
        <v>0</v>
      </c>
      <c r="BF50" s="5"/>
      <c r="BG50" s="5">
        <f t="shared" si="43"/>
        <v>0</v>
      </c>
      <c r="BH50" s="5"/>
      <c r="BI50" s="5">
        <f t="shared" si="44"/>
        <v>0</v>
      </c>
      <c r="BJ50" s="5"/>
      <c r="BK50" s="5">
        <f t="shared" si="45"/>
        <v>0</v>
      </c>
      <c r="BL50" s="5"/>
      <c r="BM50" s="5">
        <f t="shared" si="56"/>
        <v>0</v>
      </c>
      <c r="BN50" s="5"/>
      <c r="BO50" s="5">
        <f t="shared" si="46"/>
        <v>0</v>
      </c>
      <c r="BP50" s="5"/>
      <c r="BQ50" s="5">
        <f t="shared" si="47"/>
        <v>0</v>
      </c>
      <c r="BR50" s="5"/>
      <c r="BS50" s="5">
        <f t="shared" si="48"/>
        <v>0</v>
      </c>
      <c r="BT50" s="5"/>
      <c r="BU50" s="11">
        <f t="shared" si="19"/>
        <v>0</v>
      </c>
      <c r="BV50" s="5"/>
      <c r="BW50" s="11">
        <f t="shared" si="49"/>
        <v>0</v>
      </c>
      <c r="BX50" s="5"/>
      <c r="BY50" s="11">
        <f t="shared" si="50"/>
        <v>0</v>
      </c>
      <c r="BZ50" s="5"/>
      <c r="CA50" s="11">
        <f t="shared" si="51"/>
        <v>0</v>
      </c>
      <c r="CB50" s="5"/>
      <c r="CC50" s="11">
        <f t="shared" si="52"/>
        <v>0</v>
      </c>
      <c r="CD50" s="5"/>
      <c r="CE50" s="11">
        <f t="shared" si="53"/>
        <v>0</v>
      </c>
      <c r="CF50" s="5"/>
      <c r="CG50" s="11">
        <f t="shared" si="54"/>
        <v>0</v>
      </c>
      <c r="CH50" s="5"/>
      <c r="CI50" s="11">
        <f t="shared" si="55"/>
        <v>0</v>
      </c>
      <c r="CJ50" s="11">
        <f t="shared" si="20"/>
        <v>2</v>
      </c>
      <c r="CK50" s="11">
        <f t="shared" si="21"/>
        <v>7400</v>
      </c>
      <c r="CL50" s="189"/>
      <c r="CM50" s="189"/>
      <c r="CN50" s="189"/>
      <c r="CO50" s="189"/>
      <c r="CP50" s="189"/>
      <c r="CQ50" s="189"/>
    </row>
    <row r="51" spans="1:95" ht="15" customHeight="1">
      <c r="A51" s="226">
        <v>42</v>
      </c>
      <c r="B51" s="535" t="s">
        <v>58</v>
      </c>
      <c r="C51" s="536"/>
      <c r="D51" s="536"/>
      <c r="E51" s="537"/>
      <c r="F51" s="111" t="s">
        <v>17</v>
      </c>
      <c r="G51" s="111">
        <v>2200</v>
      </c>
      <c r="H51" s="5"/>
      <c r="I51" s="5">
        <f t="shared" si="22"/>
        <v>0</v>
      </c>
      <c r="J51" s="5"/>
      <c r="K51" s="5">
        <f t="shared" si="23"/>
        <v>0</v>
      </c>
      <c r="L51" s="5"/>
      <c r="M51" s="5">
        <f t="shared" si="24"/>
        <v>0</v>
      </c>
      <c r="N51" s="5"/>
      <c r="O51" s="5">
        <f t="shared" si="25"/>
        <v>0</v>
      </c>
      <c r="P51" s="5"/>
      <c r="Q51" s="5">
        <f t="shared" si="26"/>
        <v>0</v>
      </c>
      <c r="R51" s="5"/>
      <c r="S51" s="5">
        <f t="shared" si="27"/>
        <v>0</v>
      </c>
      <c r="T51" s="5"/>
      <c r="U51" s="5">
        <f t="shared" si="28"/>
        <v>0</v>
      </c>
      <c r="V51" s="5"/>
      <c r="W51" s="5">
        <f t="shared" si="29"/>
        <v>0</v>
      </c>
      <c r="X51" s="5"/>
      <c r="Y51" s="5">
        <f t="shared" si="30"/>
        <v>0</v>
      </c>
      <c r="Z51" s="5"/>
      <c r="AA51" s="11">
        <f t="shared" si="15"/>
        <v>0</v>
      </c>
      <c r="AB51" s="375">
        <f>1</f>
        <v>1</v>
      </c>
      <c r="AC51" s="375">
        <f t="shared" si="31"/>
        <v>2200</v>
      </c>
      <c r="AD51" s="5"/>
      <c r="AE51" s="5">
        <f t="shared" si="32"/>
        <v>0</v>
      </c>
      <c r="AF51" s="5"/>
      <c r="AG51" s="5">
        <f t="shared" si="33"/>
        <v>0</v>
      </c>
      <c r="AH51" s="5"/>
      <c r="AI51" s="5">
        <f t="shared" si="34"/>
        <v>0</v>
      </c>
      <c r="AJ51" s="5"/>
      <c r="AK51" s="259">
        <f t="shared" si="35"/>
        <v>0</v>
      </c>
      <c r="AL51" s="5"/>
      <c r="AM51" s="5">
        <f t="shared" si="36"/>
        <v>0</v>
      </c>
      <c r="AN51" s="5"/>
      <c r="AO51" s="5">
        <f t="shared" si="37"/>
        <v>0</v>
      </c>
      <c r="AP51" s="5"/>
      <c r="AQ51" s="5">
        <f t="shared" si="38"/>
        <v>0</v>
      </c>
      <c r="AR51" s="5"/>
      <c r="AS51" s="5">
        <f t="shared" si="39"/>
        <v>0</v>
      </c>
      <c r="AT51" s="5"/>
      <c r="AU51" s="5">
        <f t="shared" si="40"/>
        <v>0</v>
      </c>
      <c r="AV51" s="5"/>
      <c r="AW51" s="5">
        <f t="shared" si="41"/>
        <v>0</v>
      </c>
      <c r="AX51" s="5"/>
      <c r="AY51" s="11">
        <f t="shared" si="16"/>
        <v>0</v>
      </c>
      <c r="AZ51" s="5"/>
      <c r="BA51" s="11">
        <f t="shared" si="17"/>
        <v>0</v>
      </c>
      <c r="BB51" s="5"/>
      <c r="BC51" s="11">
        <f t="shared" si="18"/>
        <v>0</v>
      </c>
      <c r="BD51" s="5"/>
      <c r="BE51" s="5">
        <f t="shared" si="42"/>
        <v>0</v>
      </c>
      <c r="BF51" s="5"/>
      <c r="BG51" s="5">
        <f t="shared" si="43"/>
        <v>0</v>
      </c>
      <c r="BH51" s="5"/>
      <c r="BI51" s="5">
        <f t="shared" si="44"/>
        <v>0</v>
      </c>
      <c r="BJ51" s="5"/>
      <c r="BK51" s="5">
        <f t="shared" si="45"/>
        <v>0</v>
      </c>
      <c r="BL51" s="5"/>
      <c r="BM51" s="5">
        <f t="shared" si="56"/>
        <v>0</v>
      </c>
      <c r="BN51" s="5"/>
      <c r="BO51" s="5">
        <f t="shared" si="46"/>
        <v>0</v>
      </c>
      <c r="BP51" s="5"/>
      <c r="BQ51" s="5">
        <f t="shared" si="47"/>
        <v>0</v>
      </c>
      <c r="BR51" s="5"/>
      <c r="BS51" s="5">
        <f t="shared" si="48"/>
        <v>0</v>
      </c>
      <c r="BT51" s="5"/>
      <c r="BU51" s="11">
        <f t="shared" si="19"/>
        <v>0</v>
      </c>
      <c r="BV51" s="5"/>
      <c r="BW51" s="11">
        <f t="shared" si="49"/>
        <v>0</v>
      </c>
      <c r="BX51" s="5"/>
      <c r="BY51" s="11">
        <f t="shared" si="50"/>
        <v>0</v>
      </c>
      <c r="BZ51" s="5"/>
      <c r="CA51" s="11">
        <f t="shared" si="51"/>
        <v>0</v>
      </c>
      <c r="CB51" s="5"/>
      <c r="CC51" s="11">
        <f t="shared" si="52"/>
        <v>0</v>
      </c>
      <c r="CD51" s="5"/>
      <c r="CE51" s="11">
        <f t="shared" si="53"/>
        <v>0</v>
      </c>
      <c r="CF51" s="5"/>
      <c r="CG51" s="11">
        <f t="shared" si="54"/>
        <v>0</v>
      </c>
      <c r="CH51" s="5"/>
      <c r="CI51" s="11">
        <f t="shared" si="55"/>
        <v>0</v>
      </c>
      <c r="CJ51" s="11">
        <f t="shared" si="20"/>
        <v>1</v>
      </c>
      <c r="CK51" s="11">
        <f t="shared" si="21"/>
        <v>2200</v>
      </c>
      <c r="CL51" s="189"/>
      <c r="CM51" s="189"/>
      <c r="CN51" s="189"/>
      <c r="CO51" s="189"/>
      <c r="CP51" s="189"/>
      <c r="CQ51" s="189"/>
    </row>
    <row r="52" spans="1:95" ht="15" customHeight="1">
      <c r="A52" s="226">
        <v>43</v>
      </c>
      <c r="B52" s="528" t="s">
        <v>81</v>
      </c>
      <c r="C52" s="529"/>
      <c r="D52" s="529"/>
      <c r="E52" s="530"/>
      <c r="F52" s="111" t="s">
        <v>17</v>
      </c>
      <c r="G52" s="111">
        <v>5000</v>
      </c>
      <c r="H52" s="5"/>
      <c r="I52" s="5">
        <f t="shared" si="22"/>
        <v>0</v>
      </c>
      <c r="J52" s="5"/>
      <c r="K52" s="5">
        <f t="shared" si="23"/>
        <v>0</v>
      </c>
      <c r="L52" s="5"/>
      <c r="M52" s="5">
        <f t="shared" si="24"/>
        <v>0</v>
      </c>
      <c r="N52" s="5"/>
      <c r="O52" s="5">
        <f t="shared" si="25"/>
        <v>0</v>
      </c>
      <c r="P52" s="5"/>
      <c r="Q52" s="5">
        <f t="shared" si="26"/>
        <v>0</v>
      </c>
      <c r="R52" s="5"/>
      <c r="S52" s="5">
        <f t="shared" si="27"/>
        <v>0</v>
      </c>
      <c r="T52" s="5"/>
      <c r="U52" s="5">
        <f t="shared" si="28"/>
        <v>0</v>
      </c>
      <c r="V52" s="5"/>
      <c r="W52" s="5">
        <f t="shared" si="29"/>
        <v>0</v>
      </c>
      <c r="X52" s="5"/>
      <c r="Y52" s="5">
        <f t="shared" si="30"/>
        <v>0</v>
      </c>
      <c r="Z52" s="5"/>
      <c r="AA52" s="11">
        <f t="shared" si="15"/>
        <v>0</v>
      </c>
      <c r="AB52" s="5"/>
      <c r="AC52" s="5">
        <f t="shared" si="31"/>
        <v>0</v>
      </c>
      <c r="AD52" s="5"/>
      <c r="AE52" s="5">
        <f t="shared" si="32"/>
        <v>0</v>
      </c>
      <c r="AF52" s="5"/>
      <c r="AG52" s="5">
        <f t="shared" si="33"/>
        <v>0</v>
      </c>
      <c r="AH52" s="5"/>
      <c r="AI52" s="5">
        <f t="shared" si="34"/>
        <v>0</v>
      </c>
      <c r="AJ52" s="5"/>
      <c r="AK52" s="259">
        <f t="shared" si="35"/>
        <v>0</v>
      </c>
      <c r="AL52" s="5"/>
      <c r="AM52" s="5">
        <f t="shared" si="36"/>
        <v>0</v>
      </c>
      <c r="AN52" s="5"/>
      <c r="AO52" s="5">
        <f t="shared" si="37"/>
        <v>0</v>
      </c>
      <c r="AP52" s="5"/>
      <c r="AQ52" s="5">
        <f t="shared" si="38"/>
        <v>0</v>
      </c>
      <c r="AR52" s="5"/>
      <c r="AS52" s="5">
        <f t="shared" si="39"/>
        <v>0</v>
      </c>
      <c r="AT52" s="5"/>
      <c r="AU52" s="5">
        <f t="shared" si="40"/>
        <v>0</v>
      </c>
      <c r="AV52" s="5"/>
      <c r="AW52" s="5">
        <f t="shared" si="41"/>
        <v>0</v>
      </c>
      <c r="AX52" s="5"/>
      <c r="AY52" s="11">
        <f t="shared" si="16"/>
        <v>0</v>
      </c>
      <c r="AZ52" s="5"/>
      <c r="BA52" s="11">
        <f t="shared" si="17"/>
        <v>0</v>
      </c>
      <c r="BB52" s="5"/>
      <c r="BC52" s="11">
        <f t="shared" si="18"/>
        <v>0</v>
      </c>
      <c r="BD52" s="5"/>
      <c r="BE52" s="5">
        <f t="shared" si="42"/>
        <v>0</v>
      </c>
      <c r="BF52" s="5"/>
      <c r="BG52" s="5">
        <f t="shared" si="43"/>
        <v>0</v>
      </c>
      <c r="BH52" s="5"/>
      <c r="BI52" s="5">
        <f t="shared" si="44"/>
        <v>0</v>
      </c>
      <c r="BJ52" s="5"/>
      <c r="BK52" s="5">
        <f t="shared" si="45"/>
        <v>0</v>
      </c>
      <c r="BL52" s="5"/>
      <c r="BM52" s="5">
        <f t="shared" si="56"/>
        <v>0</v>
      </c>
      <c r="BN52" s="5"/>
      <c r="BO52" s="5">
        <f t="shared" si="46"/>
        <v>0</v>
      </c>
      <c r="BP52" s="5"/>
      <c r="BQ52" s="5">
        <f t="shared" si="47"/>
        <v>0</v>
      </c>
      <c r="BR52" s="5"/>
      <c r="BS52" s="5">
        <f t="shared" si="48"/>
        <v>0</v>
      </c>
      <c r="BT52" s="5"/>
      <c r="BU52" s="11">
        <f t="shared" si="19"/>
        <v>0</v>
      </c>
      <c r="BV52" s="5"/>
      <c r="BW52" s="11">
        <f t="shared" si="49"/>
        <v>0</v>
      </c>
      <c r="BX52" s="5"/>
      <c r="BY52" s="11">
        <f t="shared" si="50"/>
        <v>0</v>
      </c>
      <c r="BZ52" s="5"/>
      <c r="CA52" s="11">
        <f t="shared" si="51"/>
        <v>0</v>
      </c>
      <c r="CB52" s="5"/>
      <c r="CC52" s="11">
        <f t="shared" si="52"/>
        <v>0</v>
      </c>
      <c r="CD52" s="5"/>
      <c r="CE52" s="11">
        <f t="shared" si="53"/>
        <v>0</v>
      </c>
      <c r="CF52" s="5"/>
      <c r="CG52" s="11">
        <f t="shared" si="54"/>
        <v>0</v>
      </c>
      <c r="CH52" s="5"/>
      <c r="CI52" s="11">
        <f t="shared" si="55"/>
        <v>0</v>
      </c>
      <c r="CJ52" s="11">
        <f t="shared" si="20"/>
        <v>0</v>
      </c>
      <c r="CK52" s="11">
        <f t="shared" si="21"/>
        <v>0</v>
      </c>
      <c r="CL52" s="189"/>
      <c r="CM52" s="189"/>
      <c r="CN52" s="189"/>
      <c r="CO52" s="189"/>
      <c r="CP52" s="189"/>
      <c r="CQ52" s="189"/>
    </row>
    <row r="53" spans="1:95" ht="15" customHeight="1">
      <c r="A53" s="226">
        <v>44</v>
      </c>
      <c r="B53" s="535" t="s">
        <v>108</v>
      </c>
      <c r="C53" s="536"/>
      <c r="D53" s="536"/>
      <c r="E53" s="537"/>
      <c r="F53" s="111" t="s">
        <v>17</v>
      </c>
      <c r="G53" s="111">
        <v>14000</v>
      </c>
      <c r="H53" s="5"/>
      <c r="I53" s="5">
        <f t="shared" si="22"/>
        <v>0</v>
      </c>
      <c r="J53" s="5"/>
      <c r="K53" s="5">
        <f t="shared" si="23"/>
        <v>0</v>
      </c>
      <c r="L53" s="5"/>
      <c r="M53" s="5">
        <f t="shared" si="24"/>
        <v>0</v>
      </c>
      <c r="N53" s="5"/>
      <c r="O53" s="5">
        <f t="shared" si="25"/>
        <v>0</v>
      </c>
      <c r="P53" s="5"/>
      <c r="Q53" s="5">
        <f t="shared" si="26"/>
        <v>0</v>
      </c>
      <c r="R53" s="5"/>
      <c r="S53" s="5">
        <f t="shared" si="27"/>
        <v>0</v>
      </c>
      <c r="T53" s="5"/>
      <c r="U53" s="5">
        <f t="shared" si="28"/>
        <v>0</v>
      </c>
      <c r="V53" s="5"/>
      <c r="W53" s="5">
        <f t="shared" si="29"/>
        <v>0</v>
      </c>
      <c r="X53" s="5"/>
      <c r="Y53" s="5">
        <f t="shared" si="30"/>
        <v>0</v>
      </c>
      <c r="Z53" s="5"/>
      <c r="AA53" s="11">
        <f t="shared" si="15"/>
        <v>0</v>
      </c>
      <c r="AB53" s="5"/>
      <c r="AC53" s="5">
        <f t="shared" si="31"/>
        <v>0</v>
      </c>
      <c r="AD53" s="5"/>
      <c r="AE53" s="5">
        <f t="shared" si="32"/>
        <v>0</v>
      </c>
      <c r="AF53" s="5"/>
      <c r="AG53" s="5">
        <f t="shared" si="33"/>
        <v>0</v>
      </c>
      <c r="AH53" s="5"/>
      <c r="AI53" s="5">
        <f t="shared" si="34"/>
        <v>0</v>
      </c>
      <c r="AJ53" s="5"/>
      <c r="AK53" s="259">
        <f t="shared" si="35"/>
        <v>0</v>
      </c>
      <c r="AL53" s="5"/>
      <c r="AM53" s="5">
        <f t="shared" si="36"/>
        <v>0</v>
      </c>
      <c r="AN53" s="5"/>
      <c r="AO53" s="5">
        <f t="shared" si="37"/>
        <v>0</v>
      </c>
      <c r="AP53" s="5"/>
      <c r="AQ53" s="5">
        <f t="shared" si="38"/>
        <v>0</v>
      </c>
      <c r="AR53" s="5"/>
      <c r="AS53" s="5">
        <f t="shared" si="39"/>
        <v>0</v>
      </c>
      <c r="AT53" s="5"/>
      <c r="AU53" s="5">
        <f t="shared" si="40"/>
        <v>0</v>
      </c>
      <c r="AV53" s="5"/>
      <c r="AW53" s="5">
        <f t="shared" si="41"/>
        <v>0</v>
      </c>
      <c r="AX53" s="5"/>
      <c r="AY53" s="11">
        <f t="shared" si="16"/>
        <v>0</v>
      </c>
      <c r="AZ53" s="5"/>
      <c r="BA53" s="11">
        <f t="shared" si="17"/>
        <v>0</v>
      </c>
      <c r="BB53" s="5"/>
      <c r="BC53" s="11">
        <f t="shared" si="18"/>
        <v>0</v>
      </c>
      <c r="BD53" s="5"/>
      <c r="BE53" s="5">
        <f t="shared" si="42"/>
        <v>0</v>
      </c>
      <c r="BF53" s="5"/>
      <c r="BG53" s="5">
        <f t="shared" si="43"/>
        <v>0</v>
      </c>
      <c r="BH53" s="5"/>
      <c r="BI53" s="5">
        <f t="shared" si="44"/>
        <v>0</v>
      </c>
      <c r="BJ53" s="5"/>
      <c r="BK53" s="5">
        <f t="shared" si="45"/>
        <v>0</v>
      </c>
      <c r="BL53" s="5"/>
      <c r="BM53" s="5">
        <f t="shared" si="56"/>
        <v>0</v>
      </c>
      <c r="BN53" s="5"/>
      <c r="BO53" s="5">
        <f t="shared" si="46"/>
        <v>0</v>
      </c>
      <c r="BP53" s="5"/>
      <c r="BQ53" s="5">
        <f t="shared" si="47"/>
        <v>0</v>
      </c>
      <c r="BR53" s="5"/>
      <c r="BS53" s="5">
        <f t="shared" si="48"/>
        <v>0</v>
      </c>
      <c r="BT53" s="5"/>
      <c r="BU53" s="11">
        <f t="shared" si="19"/>
        <v>0</v>
      </c>
      <c r="BV53" s="5"/>
      <c r="BW53" s="11">
        <f t="shared" si="49"/>
        <v>0</v>
      </c>
      <c r="BX53" s="5"/>
      <c r="BY53" s="11">
        <f t="shared" si="50"/>
        <v>0</v>
      </c>
      <c r="BZ53" s="5"/>
      <c r="CA53" s="11">
        <f t="shared" si="51"/>
        <v>0</v>
      </c>
      <c r="CB53" s="5"/>
      <c r="CC53" s="11">
        <f t="shared" si="52"/>
        <v>0</v>
      </c>
      <c r="CD53" s="5"/>
      <c r="CE53" s="11">
        <f t="shared" si="53"/>
        <v>0</v>
      </c>
      <c r="CF53" s="5"/>
      <c r="CG53" s="11">
        <f t="shared" si="54"/>
        <v>0</v>
      </c>
      <c r="CH53" s="5"/>
      <c r="CI53" s="11">
        <f t="shared" si="55"/>
        <v>0</v>
      </c>
      <c r="CJ53" s="11">
        <f t="shared" si="20"/>
        <v>0</v>
      </c>
      <c r="CK53" s="11">
        <f t="shared" si="21"/>
        <v>0</v>
      </c>
      <c r="CL53" s="189"/>
      <c r="CM53" s="189"/>
      <c r="CN53" s="189"/>
      <c r="CO53" s="189"/>
      <c r="CP53" s="189"/>
      <c r="CQ53" s="189"/>
    </row>
    <row r="54" spans="1:95" ht="15" customHeight="1">
      <c r="A54" s="226">
        <v>45</v>
      </c>
      <c r="B54" s="535" t="s">
        <v>119</v>
      </c>
      <c r="C54" s="536"/>
      <c r="D54" s="536"/>
      <c r="E54" s="537"/>
      <c r="F54" s="111" t="s">
        <v>17</v>
      </c>
      <c r="G54" s="111">
        <v>16000</v>
      </c>
      <c r="H54" s="5"/>
      <c r="I54" s="5">
        <f t="shared" si="22"/>
        <v>0</v>
      </c>
      <c r="J54" s="5"/>
      <c r="K54" s="5">
        <f t="shared" si="23"/>
        <v>0</v>
      </c>
      <c r="L54" s="5"/>
      <c r="M54" s="5">
        <f t="shared" si="24"/>
        <v>0</v>
      </c>
      <c r="N54" s="5"/>
      <c r="O54" s="5">
        <f t="shared" si="25"/>
        <v>0</v>
      </c>
      <c r="P54" s="5"/>
      <c r="Q54" s="5">
        <f t="shared" si="26"/>
        <v>0</v>
      </c>
      <c r="R54" s="5"/>
      <c r="S54" s="5">
        <f t="shared" si="27"/>
        <v>0</v>
      </c>
      <c r="T54" s="5"/>
      <c r="U54" s="5">
        <f t="shared" si="28"/>
        <v>0</v>
      </c>
      <c r="V54" s="5"/>
      <c r="W54" s="5">
        <f t="shared" si="29"/>
        <v>0</v>
      </c>
      <c r="X54" s="5"/>
      <c r="Y54" s="5">
        <f t="shared" si="30"/>
        <v>0</v>
      </c>
      <c r="Z54" s="5"/>
      <c r="AA54" s="11">
        <f t="shared" si="15"/>
        <v>0</v>
      </c>
      <c r="AB54" s="5"/>
      <c r="AC54" s="5">
        <f t="shared" si="31"/>
        <v>0</v>
      </c>
      <c r="AD54" s="5"/>
      <c r="AE54" s="5">
        <f t="shared" si="32"/>
        <v>0</v>
      </c>
      <c r="AF54" s="5"/>
      <c r="AG54" s="5">
        <f t="shared" si="33"/>
        <v>0</v>
      </c>
      <c r="AH54" s="5"/>
      <c r="AI54" s="5">
        <f t="shared" si="34"/>
        <v>0</v>
      </c>
      <c r="AJ54" s="5"/>
      <c r="AK54" s="259">
        <f t="shared" si="35"/>
        <v>0</v>
      </c>
      <c r="AL54" s="5"/>
      <c r="AM54" s="5">
        <f t="shared" si="36"/>
        <v>0</v>
      </c>
      <c r="AN54" s="5"/>
      <c r="AO54" s="5">
        <f t="shared" si="37"/>
        <v>0</v>
      </c>
      <c r="AP54" s="5"/>
      <c r="AQ54" s="5">
        <f t="shared" si="38"/>
        <v>0</v>
      </c>
      <c r="AR54" s="5"/>
      <c r="AS54" s="5">
        <f t="shared" si="39"/>
        <v>0</v>
      </c>
      <c r="AT54" s="5"/>
      <c r="AU54" s="5">
        <f t="shared" si="40"/>
        <v>0</v>
      </c>
      <c r="AV54" s="5"/>
      <c r="AW54" s="5">
        <f t="shared" si="41"/>
        <v>0</v>
      </c>
      <c r="AX54" s="5"/>
      <c r="AY54" s="11">
        <f t="shared" si="16"/>
        <v>0</v>
      </c>
      <c r="AZ54" s="5"/>
      <c r="BA54" s="11">
        <f t="shared" si="17"/>
        <v>0</v>
      </c>
      <c r="BB54" s="5"/>
      <c r="BC54" s="11">
        <f t="shared" si="18"/>
        <v>0</v>
      </c>
      <c r="BD54" s="5"/>
      <c r="BE54" s="5">
        <f t="shared" si="42"/>
        <v>0</v>
      </c>
      <c r="BF54" s="5"/>
      <c r="BG54" s="5">
        <f t="shared" si="43"/>
        <v>0</v>
      </c>
      <c r="BH54" s="5"/>
      <c r="BI54" s="5">
        <f t="shared" si="44"/>
        <v>0</v>
      </c>
      <c r="BJ54" s="5"/>
      <c r="BK54" s="5">
        <f t="shared" si="45"/>
        <v>0</v>
      </c>
      <c r="BL54" s="5"/>
      <c r="BM54" s="5">
        <f t="shared" si="56"/>
        <v>0</v>
      </c>
      <c r="BN54" s="5"/>
      <c r="BO54" s="5">
        <f t="shared" si="46"/>
        <v>0</v>
      </c>
      <c r="BP54" s="5"/>
      <c r="BQ54" s="5">
        <f t="shared" si="47"/>
        <v>0</v>
      </c>
      <c r="BR54" s="5"/>
      <c r="BS54" s="5">
        <f t="shared" si="48"/>
        <v>0</v>
      </c>
      <c r="BT54" s="5"/>
      <c r="BU54" s="11">
        <f t="shared" si="19"/>
        <v>0</v>
      </c>
      <c r="BV54" s="5"/>
      <c r="BW54" s="11">
        <f t="shared" si="49"/>
        <v>0</v>
      </c>
      <c r="BX54" s="5"/>
      <c r="BY54" s="11">
        <f t="shared" si="50"/>
        <v>0</v>
      </c>
      <c r="BZ54" s="5"/>
      <c r="CA54" s="11">
        <f t="shared" si="51"/>
        <v>0</v>
      </c>
      <c r="CB54" s="5"/>
      <c r="CC54" s="11">
        <f t="shared" si="52"/>
        <v>0</v>
      </c>
      <c r="CD54" s="5"/>
      <c r="CE54" s="11">
        <f t="shared" si="53"/>
        <v>0</v>
      </c>
      <c r="CF54" s="5"/>
      <c r="CG54" s="11">
        <f t="shared" si="54"/>
        <v>0</v>
      </c>
      <c r="CH54" s="5"/>
      <c r="CI54" s="11">
        <f t="shared" si="55"/>
        <v>0</v>
      </c>
      <c r="CJ54" s="11">
        <f t="shared" si="20"/>
        <v>0</v>
      </c>
      <c r="CK54" s="11">
        <f t="shared" si="21"/>
        <v>0</v>
      </c>
      <c r="CL54" s="189"/>
      <c r="CM54" s="189"/>
      <c r="CN54" s="189"/>
      <c r="CO54" s="189"/>
      <c r="CP54" s="189"/>
      <c r="CQ54" s="189"/>
    </row>
    <row r="55" spans="1:95" ht="15" customHeight="1">
      <c r="A55" s="226">
        <v>46</v>
      </c>
      <c r="B55" s="528" t="s">
        <v>118</v>
      </c>
      <c r="C55" s="529"/>
      <c r="D55" s="529"/>
      <c r="E55" s="530"/>
      <c r="F55" s="111" t="s">
        <v>17</v>
      </c>
      <c r="G55" s="111">
        <v>11000</v>
      </c>
      <c r="H55" s="5"/>
      <c r="I55" s="5">
        <f t="shared" si="22"/>
        <v>0</v>
      </c>
      <c r="J55" s="5"/>
      <c r="K55" s="5">
        <f t="shared" si="23"/>
        <v>0</v>
      </c>
      <c r="L55" s="5"/>
      <c r="M55" s="5">
        <f t="shared" si="24"/>
        <v>0</v>
      </c>
      <c r="N55" s="5"/>
      <c r="O55" s="5">
        <f t="shared" si="25"/>
        <v>0</v>
      </c>
      <c r="P55" s="5"/>
      <c r="Q55" s="5">
        <f t="shared" si="26"/>
        <v>0</v>
      </c>
      <c r="R55" s="5"/>
      <c r="S55" s="5">
        <f t="shared" si="27"/>
        <v>0</v>
      </c>
      <c r="T55" s="5"/>
      <c r="U55" s="5">
        <f t="shared" si="28"/>
        <v>0</v>
      </c>
      <c r="V55" s="5"/>
      <c r="W55" s="5">
        <f t="shared" si="29"/>
        <v>0</v>
      </c>
      <c r="X55" s="5"/>
      <c r="Y55" s="5">
        <f t="shared" si="30"/>
        <v>0</v>
      </c>
      <c r="Z55" s="5"/>
      <c r="AA55" s="11">
        <f t="shared" si="15"/>
        <v>0</v>
      </c>
      <c r="AB55" s="5"/>
      <c r="AC55" s="5">
        <f t="shared" si="31"/>
        <v>0</v>
      </c>
      <c r="AD55" s="5"/>
      <c r="AE55" s="5">
        <f t="shared" si="32"/>
        <v>0</v>
      </c>
      <c r="AF55" s="5"/>
      <c r="AG55" s="5">
        <f t="shared" si="33"/>
        <v>0</v>
      </c>
      <c r="AH55" s="5"/>
      <c r="AI55" s="5">
        <f t="shared" si="34"/>
        <v>0</v>
      </c>
      <c r="AJ55" s="5"/>
      <c r="AK55" s="259">
        <f t="shared" si="35"/>
        <v>0</v>
      </c>
      <c r="AL55" s="5"/>
      <c r="AM55" s="5">
        <f t="shared" si="36"/>
        <v>0</v>
      </c>
      <c r="AN55" s="5"/>
      <c r="AO55" s="5">
        <f t="shared" si="37"/>
        <v>0</v>
      </c>
      <c r="AP55" s="5"/>
      <c r="AQ55" s="5">
        <f t="shared" si="38"/>
        <v>0</v>
      </c>
      <c r="AR55" s="5"/>
      <c r="AS55" s="5">
        <f t="shared" si="39"/>
        <v>0</v>
      </c>
      <c r="AT55" s="5"/>
      <c r="AU55" s="5">
        <f t="shared" si="40"/>
        <v>0</v>
      </c>
      <c r="AV55" s="5"/>
      <c r="AW55" s="5">
        <f t="shared" si="41"/>
        <v>0</v>
      </c>
      <c r="AX55" s="5"/>
      <c r="AY55" s="11">
        <f t="shared" si="16"/>
        <v>0</v>
      </c>
      <c r="AZ55" s="5"/>
      <c r="BA55" s="11">
        <f t="shared" si="17"/>
        <v>0</v>
      </c>
      <c r="BB55" s="5"/>
      <c r="BC55" s="11">
        <f t="shared" si="18"/>
        <v>0</v>
      </c>
      <c r="BD55" s="5"/>
      <c r="BE55" s="5">
        <f t="shared" si="42"/>
        <v>0</v>
      </c>
      <c r="BF55" s="5"/>
      <c r="BG55" s="5">
        <f t="shared" si="43"/>
        <v>0</v>
      </c>
      <c r="BH55" s="5"/>
      <c r="BI55" s="5">
        <f t="shared" si="44"/>
        <v>0</v>
      </c>
      <c r="BJ55" s="5"/>
      <c r="BK55" s="5">
        <f t="shared" si="45"/>
        <v>0</v>
      </c>
      <c r="BL55" s="5"/>
      <c r="BM55" s="5">
        <f t="shared" si="56"/>
        <v>0</v>
      </c>
      <c r="BN55" s="5"/>
      <c r="BO55" s="5">
        <f t="shared" si="46"/>
        <v>0</v>
      </c>
      <c r="BP55" s="5"/>
      <c r="BQ55" s="5">
        <f t="shared" si="47"/>
        <v>0</v>
      </c>
      <c r="BR55" s="5"/>
      <c r="BS55" s="5">
        <f t="shared" si="48"/>
        <v>0</v>
      </c>
      <c r="BT55" s="5"/>
      <c r="BU55" s="11">
        <f t="shared" si="19"/>
        <v>0</v>
      </c>
      <c r="BV55" s="5"/>
      <c r="BW55" s="11">
        <f t="shared" si="49"/>
        <v>0</v>
      </c>
      <c r="BX55" s="5"/>
      <c r="BY55" s="11">
        <f t="shared" si="50"/>
        <v>0</v>
      </c>
      <c r="BZ55" s="5"/>
      <c r="CA55" s="11">
        <f t="shared" si="51"/>
        <v>0</v>
      </c>
      <c r="CB55" s="5"/>
      <c r="CC55" s="11">
        <f t="shared" si="52"/>
        <v>0</v>
      </c>
      <c r="CD55" s="5"/>
      <c r="CE55" s="11">
        <f t="shared" si="53"/>
        <v>0</v>
      </c>
      <c r="CF55" s="5"/>
      <c r="CG55" s="11">
        <f t="shared" si="54"/>
        <v>0</v>
      </c>
      <c r="CH55" s="5"/>
      <c r="CI55" s="11">
        <f t="shared" si="55"/>
        <v>0</v>
      </c>
      <c r="CJ55" s="11">
        <f t="shared" si="20"/>
        <v>0</v>
      </c>
      <c r="CK55" s="11">
        <f t="shared" si="21"/>
        <v>0</v>
      </c>
      <c r="CL55" s="189"/>
      <c r="CM55" s="189"/>
      <c r="CN55" s="189"/>
      <c r="CO55" s="189"/>
      <c r="CP55" s="189"/>
      <c r="CQ55" s="189"/>
    </row>
    <row r="56" spans="1:95" ht="15" customHeight="1">
      <c r="A56" s="226">
        <v>47</v>
      </c>
      <c r="B56" s="535" t="s">
        <v>157</v>
      </c>
      <c r="C56" s="529"/>
      <c r="D56" s="529"/>
      <c r="E56" s="529"/>
      <c r="F56" s="111" t="s">
        <v>17</v>
      </c>
      <c r="G56" s="111">
        <v>1400</v>
      </c>
      <c r="H56" s="5"/>
      <c r="I56" s="5">
        <f t="shared" si="22"/>
        <v>0</v>
      </c>
      <c r="J56" s="5"/>
      <c r="K56" s="5">
        <f t="shared" si="23"/>
        <v>0</v>
      </c>
      <c r="L56" s="5"/>
      <c r="M56" s="5">
        <f t="shared" si="24"/>
        <v>0</v>
      </c>
      <c r="N56" s="5"/>
      <c r="O56" s="5">
        <f t="shared" si="25"/>
        <v>0</v>
      </c>
      <c r="P56" s="5"/>
      <c r="Q56" s="5">
        <f t="shared" si="26"/>
        <v>0</v>
      </c>
      <c r="R56" s="5"/>
      <c r="S56" s="5">
        <f t="shared" si="27"/>
        <v>0</v>
      </c>
      <c r="T56" s="5"/>
      <c r="U56" s="5">
        <f t="shared" si="28"/>
        <v>0</v>
      </c>
      <c r="V56" s="5"/>
      <c r="W56" s="5">
        <f t="shared" si="29"/>
        <v>0</v>
      </c>
      <c r="X56" s="5"/>
      <c r="Y56" s="5">
        <f t="shared" si="30"/>
        <v>0</v>
      </c>
      <c r="Z56" s="5"/>
      <c r="AA56" s="11">
        <f t="shared" si="15"/>
        <v>0</v>
      </c>
      <c r="AB56" s="5"/>
      <c r="AC56" s="5">
        <f t="shared" si="31"/>
        <v>0</v>
      </c>
      <c r="AD56" s="5"/>
      <c r="AE56" s="5">
        <f t="shared" si="32"/>
        <v>0</v>
      </c>
      <c r="AF56" s="5"/>
      <c r="AG56" s="5">
        <f t="shared" si="33"/>
        <v>0</v>
      </c>
      <c r="AH56" s="5"/>
      <c r="AI56" s="5">
        <f t="shared" si="34"/>
        <v>0</v>
      </c>
      <c r="AJ56" s="5"/>
      <c r="AK56" s="259">
        <f t="shared" si="35"/>
        <v>0</v>
      </c>
      <c r="AL56" s="5"/>
      <c r="AM56" s="5">
        <f t="shared" si="36"/>
        <v>0</v>
      </c>
      <c r="AN56" s="5"/>
      <c r="AO56" s="5">
        <f t="shared" si="37"/>
        <v>0</v>
      </c>
      <c r="AP56" s="5"/>
      <c r="AQ56" s="5">
        <f t="shared" si="38"/>
        <v>0</v>
      </c>
      <c r="AR56" s="5"/>
      <c r="AS56" s="5">
        <f t="shared" si="39"/>
        <v>0</v>
      </c>
      <c r="AT56" s="5"/>
      <c r="AU56" s="5">
        <f t="shared" si="40"/>
        <v>0</v>
      </c>
      <c r="AV56" s="5"/>
      <c r="AW56" s="5">
        <f t="shared" si="41"/>
        <v>0</v>
      </c>
      <c r="AX56" s="5"/>
      <c r="AY56" s="11">
        <f t="shared" si="16"/>
        <v>0</v>
      </c>
      <c r="AZ56" s="5"/>
      <c r="BA56" s="11">
        <f t="shared" si="17"/>
        <v>0</v>
      </c>
      <c r="BB56" s="5"/>
      <c r="BC56" s="11">
        <f t="shared" si="18"/>
        <v>0</v>
      </c>
      <c r="BD56" s="5"/>
      <c r="BE56" s="5">
        <f t="shared" si="42"/>
        <v>0</v>
      </c>
      <c r="BF56" s="5"/>
      <c r="BG56" s="5">
        <f t="shared" si="43"/>
        <v>0</v>
      </c>
      <c r="BH56" s="5"/>
      <c r="BI56" s="5">
        <f t="shared" si="44"/>
        <v>0</v>
      </c>
      <c r="BJ56" s="5"/>
      <c r="BK56" s="5">
        <f t="shared" si="45"/>
        <v>0</v>
      </c>
      <c r="BL56" s="5"/>
      <c r="BM56" s="5">
        <f t="shared" si="56"/>
        <v>0</v>
      </c>
      <c r="BN56" s="5"/>
      <c r="BO56" s="5">
        <f t="shared" si="46"/>
        <v>0</v>
      </c>
      <c r="BP56" s="5"/>
      <c r="BQ56" s="5">
        <f t="shared" si="47"/>
        <v>0</v>
      </c>
      <c r="BR56" s="5"/>
      <c r="BS56" s="5">
        <f t="shared" si="48"/>
        <v>0</v>
      </c>
      <c r="BT56" s="5"/>
      <c r="BU56" s="11">
        <f t="shared" si="19"/>
        <v>0</v>
      </c>
      <c r="BV56" s="5"/>
      <c r="BW56" s="11">
        <f t="shared" si="49"/>
        <v>0</v>
      </c>
      <c r="BX56" s="5"/>
      <c r="BY56" s="11">
        <f t="shared" si="50"/>
        <v>0</v>
      </c>
      <c r="BZ56" s="5"/>
      <c r="CA56" s="11">
        <f t="shared" si="51"/>
        <v>0</v>
      </c>
      <c r="CB56" s="5"/>
      <c r="CC56" s="11">
        <f t="shared" si="52"/>
        <v>0</v>
      </c>
      <c r="CD56" s="5"/>
      <c r="CE56" s="11">
        <f t="shared" si="53"/>
        <v>0</v>
      </c>
      <c r="CF56" s="5"/>
      <c r="CG56" s="11">
        <f t="shared" si="54"/>
        <v>0</v>
      </c>
      <c r="CH56" s="5"/>
      <c r="CI56" s="11">
        <f t="shared" si="55"/>
        <v>0</v>
      </c>
      <c r="CJ56" s="11">
        <f t="shared" si="20"/>
        <v>0</v>
      </c>
      <c r="CK56" s="11">
        <f t="shared" si="21"/>
        <v>0</v>
      </c>
      <c r="CL56" s="189"/>
      <c r="CM56" s="189"/>
      <c r="CN56" s="189"/>
      <c r="CO56" s="189"/>
      <c r="CP56" s="189"/>
      <c r="CQ56" s="189"/>
    </row>
    <row r="57" spans="1:95" ht="15" customHeight="1">
      <c r="A57" s="226">
        <v>48</v>
      </c>
      <c r="B57" s="535" t="s">
        <v>158</v>
      </c>
      <c r="C57" s="529"/>
      <c r="D57" s="529"/>
      <c r="E57" s="530"/>
      <c r="F57" s="111" t="s">
        <v>17</v>
      </c>
      <c r="G57" s="111">
        <v>1700</v>
      </c>
      <c r="H57" s="5"/>
      <c r="I57" s="5">
        <f t="shared" si="22"/>
        <v>0</v>
      </c>
      <c r="J57" s="5"/>
      <c r="K57" s="5">
        <f t="shared" si="23"/>
        <v>0</v>
      </c>
      <c r="L57" s="5"/>
      <c r="M57" s="5">
        <f t="shared" si="24"/>
        <v>0</v>
      </c>
      <c r="N57" s="5"/>
      <c r="O57" s="5">
        <f t="shared" si="25"/>
        <v>0</v>
      </c>
      <c r="P57" s="5"/>
      <c r="Q57" s="5">
        <f t="shared" si="26"/>
        <v>0</v>
      </c>
      <c r="R57" s="5"/>
      <c r="S57" s="5">
        <f t="shared" si="27"/>
        <v>0</v>
      </c>
      <c r="T57" s="5"/>
      <c r="U57" s="5">
        <f t="shared" si="28"/>
        <v>0</v>
      </c>
      <c r="V57" s="5"/>
      <c r="W57" s="5">
        <f t="shared" si="29"/>
        <v>0</v>
      </c>
      <c r="X57" s="5"/>
      <c r="Y57" s="5">
        <f t="shared" si="30"/>
        <v>0</v>
      </c>
      <c r="Z57" s="5"/>
      <c r="AA57" s="11">
        <f t="shared" si="15"/>
        <v>0</v>
      </c>
      <c r="AB57" s="5"/>
      <c r="AC57" s="5">
        <f t="shared" si="31"/>
        <v>0</v>
      </c>
      <c r="AD57" s="5"/>
      <c r="AE57" s="5">
        <f t="shared" si="32"/>
        <v>0</v>
      </c>
      <c r="AF57" s="5"/>
      <c r="AG57" s="5">
        <f t="shared" si="33"/>
        <v>0</v>
      </c>
      <c r="AH57" s="5"/>
      <c r="AI57" s="5">
        <f t="shared" si="34"/>
        <v>0</v>
      </c>
      <c r="AJ57" s="5"/>
      <c r="AK57" s="259">
        <f t="shared" si="35"/>
        <v>0</v>
      </c>
      <c r="AL57" s="5"/>
      <c r="AM57" s="5">
        <f t="shared" si="36"/>
        <v>0</v>
      </c>
      <c r="AN57" s="5"/>
      <c r="AO57" s="5">
        <f t="shared" si="37"/>
        <v>0</v>
      </c>
      <c r="AP57" s="5"/>
      <c r="AQ57" s="5">
        <f t="shared" si="38"/>
        <v>0</v>
      </c>
      <c r="AR57" s="5"/>
      <c r="AS57" s="5">
        <f t="shared" si="39"/>
        <v>0</v>
      </c>
      <c r="AT57" s="5"/>
      <c r="AU57" s="5">
        <f t="shared" si="40"/>
        <v>0</v>
      </c>
      <c r="AV57" s="5"/>
      <c r="AW57" s="5">
        <f t="shared" si="41"/>
        <v>0</v>
      </c>
      <c r="AX57" s="5">
        <v>18</v>
      </c>
      <c r="AY57" s="11">
        <f t="shared" si="16"/>
        <v>30600</v>
      </c>
      <c r="AZ57" s="5"/>
      <c r="BA57" s="11">
        <f t="shared" si="17"/>
        <v>0</v>
      </c>
      <c r="BB57" s="5"/>
      <c r="BC57" s="11">
        <f t="shared" si="18"/>
        <v>0</v>
      </c>
      <c r="BD57" s="5"/>
      <c r="BE57" s="5">
        <f t="shared" si="42"/>
        <v>0</v>
      </c>
      <c r="BF57" s="5"/>
      <c r="BG57" s="5">
        <f t="shared" si="43"/>
        <v>0</v>
      </c>
      <c r="BH57" s="5"/>
      <c r="BI57" s="5">
        <f t="shared" si="44"/>
        <v>0</v>
      </c>
      <c r="BJ57" s="5"/>
      <c r="BK57" s="5">
        <f t="shared" si="45"/>
        <v>0</v>
      </c>
      <c r="BL57" s="5"/>
      <c r="BM57" s="5">
        <f t="shared" si="56"/>
        <v>0</v>
      </c>
      <c r="BN57" s="5"/>
      <c r="BO57" s="5">
        <f t="shared" si="46"/>
        <v>0</v>
      </c>
      <c r="BP57" s="5"/>
      <c r="BQ57" s="5">
        <f t="shared" si="47"/>
        <v>0</v>
      </c>
      <c r="BR57" s="5"/>
      <c r="BS57" s="5">
        <f t="shared" si="48"/>
        <v>0</v>
      </c>
      <c r="BT57" s="5"/>
      <c r="BU57" s="11">
        <f t="shared" si="19"/>
        <v>0</v>
      </c>
      <c r="BV57" s="5"/>
      <c r="BW57" s="11">
        <f t="shared" si="49"/>
        <v>0</v>
      </c>
      <c r="BX57" s="5"/>
      <c r="BY57" s="11">
        <f t="shared" si="50"/>
        <v>0</v>
      </c>
      <c r="BZ57" s="5"/>
      <c r="CA57" s="11">
        <f t="shared" si="51"/>
        <v>0</v>
      </c>
      <c r="CB57" s="5"/>
      <c r="CC57" s="11">
        <f t="shared" si="52"/>
        <v>0</v>
      </c>
      <c r="CD57" s="5"/>
      <c r="CE57" s="11">
        <f t="shared" si="53"/>
        <v>0</v>
      </c>
      <c r="CF57" s="5"/>
      <c r="CG57" s="11">
        <f t="shared" si="54"/>
        <v>0</v>
      </c>
      <c r="CH57" s="5"/>
      <c r="CI57" s="11">
        <f t="shared" si="55"/>
        <v>0</v>
      </c>
      <c r="CJ57" s="11">
        <f t="shared" si="20"/>
        <v>18</v>
      </c>
      <c r="CK57" s="11">
        <f t="shared" si="21"/>
        <v>30600</v>
      </c>
      <c r="CL57" s="189"/>
      <c r="CM57" s="189"/>
      <c r="CN57" s="189"/>
      <c r="CO57" s="189"/>
      <c r="CP57" s="189"/>
      <c r="CQ57" s="189"/>
    </row>
    <row r="58" spans="1:95" ht="15" customHeight="1">
      <c r="A58" s="226">
        <v>49</v>
      </c>
      <c r="B58" s="535" t="s">
        <v>203</v>
      </c>
      <c r="C58" s="536"/>
      <c r="D58" s="536"/>
      <c r="E58" s="537"/>
      <c r="F58" s="111" t="s">
        <v>204</v>
      </c>
      <c r="G58" s="111">
        <v>540</v>
      </c>
      <c r="H58" s="5"/>
      <c r="I58" s="5">
        <f t="shared" si="22"/>
        <v>0</v>
      </c>
      <c r="J58" s="5"/>
      <c r="K58" s="5">
        <f t="shared" si="23"/>
        <v>0</v>
      </c>
      <c r="L58" s="5"/>
      <c r="M58" s="5">
        <f t="shared" si="24"/>
        <v>0</v>
      </c>
      <c r="N58" s="5"/>
      <c r="O58" s="5">
        <f t="shared" si="25"/>
        <v>0</v>
      </c>
      <c r="P58" s="5">
        <v>140</v>
      </c>
      <c r="Q58" s="5">
        <f t="shared" si="26"/>
        <v>75600</v>
      </c>
      <c r="R58" s="5"/>
      <c r="S58" s="5">
        <f t="shared" si="27"/>
        <v>0</v>
      </c>
      <c r="T58" s="5"/>
      <c r="U58" s="5">
        <f t="shared" si="28"/>
        <v>0</v>
      </c>
      <c r="V58" s="5"/>
      <c r="W58" s="5">
        <f t="shared" si="29"/>
        <v>0</v>
      </c>
      <c r="X58" s="5"/>
      <c r="Y58" s="5">
        <f t="shared" si="30"/>
        <v>0</v>
      </c>
      <c r="Z58" s="5"/>
      <c r="AA58" s="11">
        <f t="shared" si="15"/>
        <v>0</v>
      </c>
      <c r="AB58" s="5"/>
      <c r="AC58" s="5">
        <f t="shared" si="31"/>
        <v>0</v>
      </c>
      <c r="AD58" s="5"/>
      <c r="AE58" s="5">
        <f t="shared" si="32"/>
        <v>0</v>
      </c>
      <c r="AF58" s="5"/>
      <c r="AG58" s="5">
        <f t="shared" si="33"/>
        <v>0</v>
      </c>
      <c r="AH58" s="5"/>
      <c r="AI58" s="5">
        <f t="shared" si="34"/>
        <v>0</v>
      </c>
      <c r="AJ58" s="5"/>
      <c r="AK58" s="259">
        <f t="shared" si="35"/>
        <v>0</v>
      </c>
      <c r="AL58" s="5"/>
      <c r="AM58" s="5">
        <f t="shared" si="36"/>
        <v>0</v>
      </c>
      <c r="AN58" s="5"/>
      <c r="AO58" s="5">
        <f t="shared" si="37"/>
        <v>0</v>
      </c>
      <c r="AP58" s="5"/>
      <c r="AQ58" s="5">
        <f t="shared" si="38"/>
        <v>0</v>
      </c>
      <c r="AR58" s="5"/>
      <c r="AS58" s="5">
        <f t="shared" si="39"/>
        <v>0</v>
      </c>
      <c r="AT58" s="5"/>
      <c r="AU58" s="5">
        <f t="shared" si="40"/>
        <v>0</v>
      </c>
      <c r="AV58" s="5"/>
      <c r="AW58" s="5">
        <f t="shared" si="41"/>
        <v>0</v>
      </c>
      <c r="AX58" s="5"/>
      <c r="AY58" s="11">
        <f t="shared" si="16"/>
        <v>0</v>
      </c>
      <c r="AZ58" s="5"/>
      <c r="BA58" s="11">
        <f t="shared" si="17"/>
        <v>0</v>
      </c>
      <c r="BB58" s="5"/>
      <c r="BC58" s="11">
        <f t="shared" si="18"/>
        <v>0</v>
      </c>
      <c r="BD58" s="5"/>
      <c r="BE58" s="5">
        <f t="shared" si="42"/>
        <v>0</v>
      </c>
      <c r="BF58" s="5"/>
      <c r="BG58" s="5">
        <f t="shared" si="43"/>
        <v>0</v>
      </c>
      <c r="BH58" s="5"/>
      <c r="BI58" s="5">
        <f t="shared" si="44"/>
        <v>0</v>
      </c>
      <c r="BJ58" s="5"/>
      <c r="BK58" s="5">
        <f t="shared" si="45"/>
        <v>0</v>
      </c>
      <c r="BL58" s="5"/>
      <c r="BM58" s="5">
        <f t="shared" si="56"/>
        <v>0</v>
      </c>
      <c r="BN58" s="5"/>
      <c r="BO58" s="5">
        <f t="shared" si="46"/>
        <v>0</v>
      </c>
      <c r="BP58" s="5"/>
      <c r="BQ58" s="5">
        <f t="shared" si="47"/>
        <v>0</v>
      </c>
      <c r="BR58" s="5"/>
      <c r="BS58" s="5">
        <f t="shared" si="48"/>
        <v>0</v>
      </c>
      <c r="BT58" s="5"/>
      <c r="BU58" s="11">
        <f t="shared" si="19"/>
        <v>0</v>
      </c>
      <c r="BV58" s="5"/>
      <c r="BW58" s="11">
        <f t="shared" si="49"/>
        <v>0</v>
      </c>
      <c r="BX58" s="5"/>
      <c r="BY58" s="11">
        <f t="shared" si="50"/>
        <v>0</v>
      </c>
      <c r="BZ58" s="5"/>
      <c r="CA58" s="11">
        <f t="shared" si="51"/>
        <v>0</v>
      </c>
      <c r="CB58" s="5"/>
      <c r="CC58" s="11">
        <f t="shared" si="52"/>
        <v>0</v>
      </c>
      <c r="CD58" s="5"/>
      <c r="CE58" s="11">
        <f t="shared" si="53"/>
        <v>0</v>
      </c>
      <c r="CF58" s="5"/>
      <c r="CG58" s="11">
        <f t="shared" si="54"/>
        <v>0</v>
      </c>
      <c r="CH58" s="5"/>
      <c r="CI58" s="11">
        <f t="shared" si="55"/>
        <v>0</v>
      </c>
      <c r="CJ58" s="11"/>
      <c r="CK58" s="11">
        <f t="shared" si="21"/>
        <v>75600</v>
      </c>
      <c r="CL58" s="189"/>
      <c r="CM58" s="189"/>
      <c r="CN58" s="189"/>
      <c r="CO58" s="189"/>
      <c r="CP58" s="189"/>
      <c r="CQ58" s="189"/>
    </row>
    <row r="59" spans="1:95" ht="15" customHeight="1">
      <c r="A59" s="226">
        <v>50</v>
      </c>
      <c r="B59" s="528" t="s">
        <v>195</v>
      </c>
      <c r="C59" s="529"/>
      <c r="D59" s="529"/>
      <c r="E59" s="530"/>
      <c r="F59" s="111" t="s">
        <v>34</v>
      </c>
      <c r="G59" s="111">
        <v>190</v>
      </c>
      <c r="H59" s="5"/>
      <c r="I59" s="5">
        <f>H59*G59</f>
        <v>0</v>
      </c>
      <c r="J59" s="5"/>
      <c r="K59" s="5">
        <f>J59*G59</f>
        <v>0</v>
      </c>
      <c r="L59" s="5"/>
      <c r="M59" s="5">
        <f>L59*G59</f>
        <v>0</v>
      </c>
      <c r="N59" s="5"/>
      <c r="O59" s="5">
        <f>N59*G59</f>
        <v>0</v>
      </c>
      <c r="P59" s="5"/>
      <c r="Q59" s="5">
        <f>P59*G59</f>
        <v>0</v>
      </c>
      <c r="R59" s="5"/>
      <c r="S59" s="5">
        <f>R59*G59</f>
        <v>0</v>
      </c>
      <c r="T59" s="5"/>
      <c r="U59" s="5">
        <f>T59*G59</f>
        <v>0</v>
      </c>
      <c r="V59" s="5"/>
      <c r="W59" s="5">
        <f>V59*G59</f>
        <v>0</v>
      </c>
      <c r="X59" s="5"/>
      <c r="Y59" s="5">
        <f>X59*G59</f>
        <v>0</v>
      </c>
      <c r="Z59" s="5"/>
      <c r="AA59" s="11">
        <f>Z59*G59</f>
        <v>0</v>
      </c>
      <c r="AB59" s="5"/>
      <c r="AC59" s="5">
        <f>AB59*G59</f>
        <v>0</v>
      </c>
      <c r="AD59" s="5"/>
      <c r="AE59" s="5">
        <f>AD59*G59</f>
        <v>0</v>
      </c>
      <c r="AF59" s="5"/>
      <c r="AG59" s="5">
        <f>AF59*G59</f>
        <v>0</v>
      </c>
      <c r="AH59" s="5"/>
      <c r="AI59" s="5">
        <f>AH59*G59</f>
        <v>0</v>
      </c>
      <c r="AJ59" s="5"/>
      <c r="AK59" s="259">
        <f>AJ59*G59</f>
        <v>0</v>
      </c>
      <c r="AL59" s="5"/>
      <c r="AM59" s="5">
        <f>AL59*G59</f>
        <v>0</v>
      </c>
      <c r="AN59" s="5"/>
      <c r="AO59" s="5">
        <f>AN59*G59</f>
        <v>0</v>
      </c>
      <c r="AP59" s="5"/>
      <c r="AQ59" s="5">
        <f>AP59*G59</f>
        <v>0</v>
      </c>
      <c r="AR59" s="5"/>
      <c r="AS59" s="5">
        <f>AR59*G59</f>
        <v>0</v>
      </c>
      <c r="AT59" s="5"/>
      <c r="AU59" s="5">
        <f>AT59*G59</f>
        <v>0</v>
      </c>
      <c r="AV59" s="5"/>
      <c r="AW59" s="5">
        <f>AV59*G59</f>
        <v>0</v>
      </c>
      <c r="AX59" s="5"/>
      <c r="AY59" s="11">
        <f>AX59*G59</f>
        <v>0</v>
      </c>
      <c r="AZ59" s="5"/>
      <c r="BA59" s="11">
        <f>AZ59*G59</f>
        <v>0</v>
      </c>
      <c r="BB59" s="5"/>
      <c r="BC59" s="11">
        <f>BB59*G59</f>
        <v>0</v>
      </c>
      <c r="BD59" s="5"/>
      <c r="BE59" s="5">
        <f>BD59*G59</f>
        <v>0</v>
      </c>
      <c r="BF59" s="5"/>
      <c r="BG59" s="5">
        <f>BF59*G59</f>
        <v>0</v>
      </c>
      <c r="BH59" s="5"/>
      <c r="BI59" s="5">
        <f>BH59*G59</f>
        <v>0</v>
      </c>
      <c r="BJ59" s="5"/>
      <c r="BK59" s="5">
        <f>BJ59*G59</f>
        <v>0</v>
      </c>
      <c r="BL59" s="5"/>
      <c r="BM59" s="5">
        <f>BL59*G59</f>
        <v>0</v>
      </c>
      <c r="BN59" s="5"/>
      <c r="BO59" s="5">
        <f>BN59*G59</f>
        <v>0</v>
      </c>
      <c r="BP59" s="5"/>
      <c r="BQ59" s="5">
        <f>BP59*G59</f>
        <v>0</v>
      </c>
      <c r="BR59" s="5"/>
      <c r="BS59" s="5">
        <f>BR59*G59</f>
        <v>0</v>
      </c>
      <c r="BT59" s="5"/>
      <c r="BU59" s="11">
        <f>BT59*G59</f>
        <v>0</v>
      </c>
      <c r="BV59" s="5"/>
      <c r="BW59" s="11">
        <f>BV59*G59</f>
        <v>0</v>
      </c>
      <c r="BX59" s="5"/>
      <c r="BY59" s="11">
        <f>BX59*G59</f>
        <v>0</v>
      </c>
      <c r="BZ59" s="5"/>
      <c r="CA59" s="11">
        <f>BZ59*G59</f>
        <v>0</v>
      </c>
      <c r="CB59" s="5"/>
      <c r="CC59" s="11">
        <f>CB59*G59</f>
        <v>0</v>
      </c>
      <c r="CD59" s="5"/>
      <c r="CE59" s="11">
        <f>CD59*G59</f>
        <v>0</v>
      </c>
      <c r="CF59" s="5"/>
      <c r="CG59" s="11">
        <f>CF59*G59</f>
        <v>0</v>
      </c>
      <c r="CH59" s="5"/>
      <c r="CI59" s="11">
        <f>CH59*G59</f>
        <v>0</v>
      </c>
      <c r="CJ59" s="11">
        <f>H59+J59+L59+N59+P59+R59+T59+V59+X59+Z59+AB59+AD59+AF59+AH59+AJ59+AL59+AN59+AP59+AR59+AT59+AV59+AX59+AZ59+BB59+BD59+BF59+BH59+BJ59+BL59+BN59+BP59+BR59+BT59+BV59+BX59+BZ59+CB59+CD59+CF59+CH59</f>
        <v>0</v>
      </c>
      <c r="CK59" s="11">
        <f>I59+K59+M59+O59+Q59+S59+U59+W59+Y59+AA59+AC59+AE59+AG59+AI59+AK59+AM59+AO59+AQ59+AS59+AU59+AW59+AY59+BA59+BC59+BE59+BG59+BI59+BK59+BM59+BO59+BQ59+BS59+BU59+BW59+BY59+CA59+CC59+CE59+CG59+CI59</f>
        <v>0</v>
      </c>
      <c r="CL59" s="189"/>
      <c r="CM59" s="189"/>
      <c r="CN59" s="189"/>
      <c r="CO59" s="189"/>
      <c r="CP59" s="189"/>
      <c r="CQ59" s="189"/>
    </row>
    <row r="60" spans="1:95" ht="15" customHeight="1">
      <c r="A60" s="226">
        <v>51</v>
      </c>
      <c r="B60" s="535" t="s">
        <v>206</v>
      </c>
      <c r="C60" s="529"/>
      <c r="D60" s="529"/>
      <c r="E60" s="530"/>
      <c r="F60" s="111" t="s">
        <v>17</v>
      </c>
      <c r="G60" s="111">
        <v>2000</v>
      </c>
      <c r="H60" s="5"/>
      <c r="I60" s="5">
        <f>H60*G60</f>
        <v>0</v>
      </c>
      <c r="J60" s="5"/>
      <c r="K60" s="5">
        <f>J60*G60</f>
        <v>0</v>
      </c>
      <c r="L60" s="5"/>
      <c r="M60" s="5">
        <f>L60*G60</f>
        <v>0</v>
      </c>
      <c r="N60" s="5"/>
      <c r="O60" s="5">
        <f>N60*G60</f>
        <v>0</v>
      </c>
      <c r="P60" s="5"/>
      <c r="Q60" s="5">
        <f>P60*G60</f>
        <v>0</v>
      </c>
      <c r="R60" s="5"/>
      <c r="S60" s="5">
        <f>R60*G60</f>
        <v>0</v>
      </c>
      <c r="T60" s="5"/>
      <c r="U60" s="5">
        <f>T60*G60</f>
        <v>0</v>
      </c>
      <c r="V60" s="5"/>
      <c r="W60" s="5">
        <f>V60*G60</f>
        <v>0</v>
      </c>
      <c r="X60" s="5"/>
      <c r="Y60" s="5">
        <f>X60*G60</f>
        <v>0</v>
      </c>
      <c r="Z60" s="5"/>
      <c r="AA60" s="11">
        <f>Z60*G60</f>
        <v>0</v>
      </c>
      <c r="AB60" s="5"/>
      <c r="AC60" s="5">
        <f>AB60*G60</f>
        <v>0</v>
      </c>
      <c r="AD60" s="5"/>
      <c r="AE60" s="5">
        <f>AD60*G60</f>
        <v>0</v>
      </c>
      <c r="AF60" s="5"/>
      <c r="AG60" s="5">
        <f>AF60*G60</f>
        <v>0</v>
      </c>
      <c r="AH60" s="5"/>
      <c r="AI60" s="5">
        <f>AH60*G60</f>
        <v>0</v>
      </c>
      <c r="AJ60" s="5"/>
      <c r="AK60" s="259">
        <f>AJ60*G60</f>
        <v>0</v>
      </c>
      <c r="AL60" s="5"/>
      <c r="AM60" s="5">
        <f>AL60*G60</f>
        <v>0</v>
      </c>
      <c r="AN60" s="5"/>
      <c r="AO60" s="5">
        <f>AN60*G60</f>
        <v>0</v>
      </c>
      <c r="AP60" s="5"/>
      <c r="AQ60" s="5">
        <f>AP60*G60</f>
        <v>0</v>
      </c>
      <c r="AR60" s="5"/>
      <c r="AS60" s="5">
        <f>AR60*G60</f>
        <v>0</v>
      </c>
      <c r="AT60" s="5"/>
      <c r="AU60" s="5">
        <f>AT60*G60</f>
        <v>0</v>
      </c>
      <c r="AV60" s="5"/>
      <c r="AW60" s="5">
        <f>AV60*G60</f>
        <v>0</v>
      </c>
      <c r="AX60" s="5"/>
      <c r="AY60" s="11">
        <f>AX60*G60</f>
        <v>0</v>
      </c>
      <c r="AZ60" s="5"/>
      <c r="BA60" s="11">
        <f>AZ60*G60</f>
        <v>0</v>
      </c>
      <c r="BB60" s="5"/>
      <c r="BC60" s="11">
        <f>BB60*G60</f>
        <v>0</v>
      </c>
      <c r="BD60" s="5"/>
      <c r="BE60" s="5">
        <f>BD60*G60</f>
        <v>0</v>
      </c>
      <c r="BF60" s="5"/>
      <c r="BG60" s="5">
        <f>BF60*G60</f>
        <v>0</v>
      </c>
      <c r="BH60" s="5"/>
      <c r="BI60" s="5">
        <f>BH60*G60</f>
        <v>0</v>
      </c>
      <c r="BJ60" s="5"/>
      <c r="BK60" s="5">
        <f>BJ60*G60</f>
        <v>0</v>
      </c>
      <c r="BL60" s="5"/>
      <c r="BM60" s="5">
        <f>BL60*G60</f>
        <v>0</v>
      </c>
      <c r="BN60" s="5"/>
      <c r="BO60" s="5">
        <f>BN60*G60</f>
        <v>0</v>
      </c>
      <c r="BP60" s="5"/>
      <c r="BQ60" s="5">
        <f>BP60*G60</f>
        <v>0</v>
      </c>
      <c r="BR60" s="5"/>
      <c r="BS60" s="5">
        <f>BR60*G60</f>
        <v>0</v>
      </c>
      <c r="BT60" s="5"/>
      <c r="BU60" s="11">
        <f>BT60*G60</f>
        <v>0</v>
      </c>
      <c r="BV60" s="5">
        <v>1</v>
      </c>
      <c r="BW60" s="11">
        <f>BV60*G60</f>
        <v>2000</v>
      </c>
      <c r="BX60" s="5">
        <v>1</v>
      </c>
      <c r="BY60" s="11">
        <f>BX60*G60</f>
        <v>2000</v>
      </c>
      <c r="BZ60" s="5">
        <v>1</v>
      </c>
      <c r="CA60" s="11">
        <f>BZ60*G60</f>
        <v>2000</v>
      </c>
      <c r="CB60" s="5"/>
      <c r="CC60" s="11">
        <f>CB60*G60</f>
        <v>0</v>
      </c>
      <c r="CD60" s="5"/>
      <c r="CE60" s="11">
        <f>CD60*G60</f>
        <v>0</v>
      </c>
      <c r="CF60" s="5"/>
      <c r="CG60" s="11">
        <f>CF60*G60</f>
        <v>0</v>
      </c>
      <c r="CH60" s="5"/>
      <c r="CI60" s="11">
        <f>CH60*G60</f>
        <v>0</v>
      </c>
      <c r="CJ60" s="11"/>
      <c r="CK60" s="11">
        <f>I60+K60+M60+O60+Q60+S60+U60+W60+Y60+AA60+AC60+AE60+AG60+AI60+AK60+AM60+AO60+AQ60+AS60+AU60+AW60+AY60+BA60+BC60+BE60+BG60+BI60+BK60+BM60+BO60+BQ60+BS60+BU60+BW60+BY60+CA60+CC60+CE60+CG60+CI60</f>
        <v>6000</v>
      </c>
      <c r="CL60" s="189"/>
      <c r="CM60" s="189"/>
      <c r="CN60" s="189"/>
      <c r="CO60" s="189"/>
      <c r="CP60" s="189"/>
      <c r="CQ60" s="189"/>
    </row>
    <row r="61" spans="1:95" ht="15" customHeight="1">
      <c r="A61" s="226">
        <v>52</v>
      </c>
      <c r="B61" s="528" t="s">
        <v>33</v>
      </c>
      <c r="C61" s="529"/>
      <c r="D61" s="529"/>
      <c r="E61" s="530"/>
      <c r="F61" s="274" t="s">
        <v>34</v>
      </c>
      <c r="G61" s="307"/>
      <c r="H61" s="5"/>
      <c r="I61" s="5">
        <f t="shared" si="22"/>
        <v>0</v>
      </c>
      <c r="J61" s="5"/>
      <c r="K61" s="5">
        <f t="shared" si="23"/>
        <v>0</v>
      </c>
      <c r="L61" s="5"/>
      <c r="M61" s="5">
        <f t="shared" si="24"/>
        <v>0</v>
      </c>
      <c r="N61" s="5"/>
      <c r="O61" s="5">
        <f t="shared" si="25"/>
        <v>0</v>
      </c>
      <c r="P61" s="5"/>
      <c r="Q61" s="5">
        <f t="shared" si="26"/>
        <v>0</v>
      </c>
      <c r="R61" s="5"/>
      <c r="S61" s="5">
        <f t="shared" si="27"/>
        <v>0</v>
      </c>
      <c r="T61" s="5"/>
      <c r="U61" s="5">
        <v>60000</v>
      </c>
      <c r="V61" s="5"/>
      <c r="W61" s="5">
        <f t="shared" si="29"/>
        <v>0</v>
      </c>
      <c r="X61" s="5"/>
      <c r="Y61" s="5">
        <f>X61*G61*0+4000</f>
        <v>4000</v>
      </c>
      <c r="Z61" s="5"/>
      <c r="AA61" s="11">
        <f t="shared" si="15"/>
        <v>0</v>
      </c>
      <c r="AB61" s="5"/>
      <c r="AC61" s="5">
        <v>15000</v>
      </c>
      <c r="AD61" s="5"/>
      <c r="AE61" s="5">
        <f t="shared" si="32"/>
        <v>0</v>
      </c>
      <c r="AF61" s="5"/>
      <c r="AG61" s="5">
        <f>AF61*G61*0+42000</f>
        <v>42000</v>
      </c>
      <c r="AH61" s="5"/>
      <c r="AI61" s="5">
        <f t="shared" si="34"/>
        <v>0</v>
      </c>
      <c r="AJ61" s="5"/>
      <c r="AK61" s="259">
        <f t="shared" si="35"/>
        <v>0</v>
      </c>
      <c r="AL61" s="5"/>
      <c r="AM61" s="5">
        <f t="shared" si="36"/>
        <v>0</v>
      </c>
      <c r="AN61" s="5"/>
      <c r="AO61" s="5">
        <f t="shared" si="37"/>
        <v>0</v>
      </c>
      <c r="AP61" s="5"/>
      <c r="AQ61" s="5">
        <f t="shared" si="38"/>
        <v>0</v>
      </c>
      <c r="AR61" s="5"/>
      <c r="AS61" s="5">
        <f t="shared" si="39"/>
        <v>0</v>
      </c>
      <c r="AT61" s="5"/>
      <c r="AU61" s="5">
        <f t="shared" si="40"/>
        <v>0</v>
      </c>
      <c r="AV61" s="5"/>
      <c r="AW61" s="5">
        <f>800*0</f>
        <v>0</v>
      </c>
      <c r="AX61" s="5"/>
      <c r="AY61" s="11">
        <f t="shared" si="16"/>
        <v>0</v>
      </c>
      <c r="AZ61" s="5"/>
      <c r="BA61" s="11">
        <f t="shared" si="17"/>
        <v>0</v>
      </c>
      <c r="BB61" s="5"/>
      <c r="BC61" s="11">
        <f t="shared" si="18"/>
        <v>0</v>
      </c>
      <c r="BD61" s="5"/>
      <c r="BE61" s="375">
        <f>BD61*G61*0+19002.6</f>
        <v>19002.6</v>
      </c>
      <c r="BF61" s="5"/>
      <c r="BG61" s="5">
        <f t="shared" si="43"/>
        <v>0</v>
      </c>
      <c r="BH61" s="5"/>
      <c r="BI61" s="5">
        <f t="shared" si="44"/>
        <v>0</v>
      </c>
      <c r="BJ61" s="5"/>
      <c r="BK61" s="5">
        <f t="shared" si="45"/>
        <v>0</v>
      </c>
      <c r="BL61" s="5"/>
      <c r="BM61" s="5"/>
      <c r="BN61" s="5"/>
      <c r="BO61" s="5">
        <f t="shared" si="46"/>
        <v>0</v>
      </c>
      <c r="BP61" s="5"/>
      <c r="BQ61" s="5">
        <f t="shared" si="47"/>
        <v>0</v>
      </c>
      <c r="BR61" s="5"/>
      <c r="BS61" s="5">
        <f t="shared" si="48"/>
        <v>0</v>
      </c>
      <c r="BT61" s="5"/>
      <c r="BU61" s="11">
        <f t="shared" si="19"/>
        <v>0</v>
      </c>
      <c r="BV61" s="5"/>
      <c r="BW61" s="11">
        <f t="shared" si="49"/>
        <v>0</v>
      </c>
      <c r="BX61" s="5"/>
      <c r="BY61" s="11">
        <f t="shared" si="50"/>
        <v>0</v>
      </c>
      <c r="BZ61" s="5"/>
      <c r="CA61" s="11">
        <f t="shared" si="51"/>
        <v>0</v>
      </c>
      <c r="CB61" s="5"/>
      <c r="CC61" s="11">
        <f t="shared" si="52"/>
        <v>0</v>
      </c>
      <c r="CD61" s="5"/>
      <c r="CE61" s="11">
        <v>15000</v>
      </c>
      <c r="CF61" s="5"/>
      <c r="CG61" s="11">
        <f t="shared" si="54"/>
        <v>0</v>
      </c>
      <c r="CH61" s="5"/>
      <c r="CI61" s="11">
        <f t="shared" si="55"/>
        <v>0</v>
      </c>
      <c r="CJ61" s="11"/>
      <c r="CK61" s="11">
        <f t="shared" si="21"/>
        <v>155002.6</v>
      </c>
      <c r="CL61" s="189"/>
      <c r="CM61" s="189"/>
      <c r="CN61" s="189"/>
      <c r="CO61" s="189"/>
      <c r="CP61" s="189"/>
      <c r="CQ61" s="189"/>
    </row>
    <row r="62" spans="1:95" ht="15" customHeight="1" thickBot="1">
      <c r="A62" s="227"/>
      <c r="B62" s="532" t="s">
        <v>59</v>
      </c>
      <c r="C62" s="533"/>
      <c r="D62" s="533"/>
      <c r="E62" s="534"/>
      <c r="F62" s="111"/>
      <c r="G62" s="250"/>
      <c r="H62" s="176"/>
      <c r="I62" s="361">
        <f>SUM(I7:I61)</f>
        <v>330750</v>
      </c>
      <c r="J62" s="177"/>
      <c r="K62" s="361">
        <f>SUM(K7:K61)</f>
        <v>85000</v>
      </c>
      <c r="L62" s="176"/>
      <c r="M62" s="376">
        <f>SUM(M7:M61)</f>
        <v>18000</v>
      </c>
      <c r="N62" s="176"/>
      <c r="O62" s="361">
        <f>SUM(O7:O61)</f>
        <v>161000</v>
      </c>
      <c r="P62" s="176"/>
      <c r="Q62" s="361">
        <f>SUM(Q7:Q61)</f>
        <v>270620</v>
      </c>
      <c r="R62" s="176"/>
      <c r="S62" s="361">
        <f>SUM(S7:S61)</f>
        <v>168560</v>
      </c>
      <c r="T62" s="176"/>
      <c r="U62" s="361">
        <f>SUM(U7:U61)</f>
        <v>101400</v>
      </c>
      <c r="V62" s="176"/>
      <c r="W62" s="361">
        <f>SUM(W7:W61)</f>
        <v>99050</v>
      </c>
      <c r="X62" s="176"/>
      <c r="Y62" s="361">
        <f>SUM(Y7:Y61)</f>
        <v>48750</v>
      </c>
      <c r="Z62" s="176"/>
      <c r="AA62" s="361">
        <f>SUM(AA7:AA61)</f>
        <v>220000</v>
      </c>
      <c r="AB62" s="176"/>
      <c r="AC62" s="361">
        <f>SUM(AC7:AC61)</f>
        <v>69775</v>
      </c>
      <c r="AD62" s="176"/>
      <c r="AE62" s="361">
        <f>SUM(AE7:AE61)</f>
        <v>167900</v>
      </c>
      <c r="AF62" s="176"/>
      <c r="AG62" s="361">
        <f>SUM(AG7:AG61)</f>
        <v>62000</v>
      </c>
      <c r="AH62" s="176"/>
      <c r="AI62" s="361">
        <f>SUM(AI7:AI61)</f>
        <v>40000</v>
      </c>
      <c r="AJ62" s="176"/>
      <c r="AK62" s="361">
        <f>SUM(AK7:AK61)</f>
        <v>103721</v>
      </c>
      <c r="AL62" s="176"/>
      <c r="AM62" s="361">
        <f>SUM(AM7:AM61)</f>
        <v>50000</v>
      </c>
      <c r="AN62" s="176"/>
      <c r="AO62" s="361">
        <f>SUM(AO7:AO61)</f>
        <v>187000</v>
      </c>
      <c r="AP62" s="176"/>
      <c r="AQ62" s="361">
        <f>SUM(AQ7:AQ61)</f>
        <v>30400</v>
      </c>
      <c r="AR62" s="176"/>
      <c r="AS62" s="361">
        <f>SUM(AS7:AS61)</f>
        <v>115490</v>
      </c>
      <c r="AT62" s="176"/>
      <c r="AU62" s="361">
        <f>SUM(AU7:AU61)</f>
        <v>99251</v>
      </c>
      <c r="AV62" s="176"/>
      <c r="AW62" s="361">
        <f>SUM(AW7:AW61)</f>
        <v>75120</v>
      </c>
      <c r="AX62" s="176"/>
      <c r="AY62" s="361">
        <f>SUM(AY7:AY61)</f>
        <v>156600</v>
      </c>
      <c r="AZ62" s="176"/>
      <c r="BA62" s="361">
        <f>SUM(BA7:BA61)</f>
        <v>63000</v>
      </c>
      <c r="BB62" s="176"/>
      <c r="BC62" s="361">
        <f>SUM(BC7:BC61)</f>
        <v>95000</v>
      </c>
      <c r="BD62" s="176"/>
      <c r="BE62" s="361">
        <f>SUM(BE7:BE61)</f>
        <v>239702.6</v>
      </c>
      <c r="BF62" s="176"/>
      <c r="BG62" s="361">
        <f>SUM(BG7:BG61)</f>
        <v>327350</v>
      </c>
      <c r="BH62" s="176"/>
      <c r="BI62" s="361">
        <f>SUM(BI7:BI61)</f>
        <v>128160</v>
      </c>
      <c r="BJ62" s="176"/>
      <c r="BK62" s="361">
        <f>SUM(BK7:BK61)</f>
        <v>110800</v>
      </c>
      <c r="BL62" s="176"/>
      <c r="BM62" s="361">
        <f>SUM(BM7:BM61)</f>
        <v>40000</v>
      </c>
      <c r="BN62" s="176"/>
      <c r="BO62" s="361">
        <f>SUM(BO7:BO61)</f>
        <v>97140</v>
      </c>
      <c r="BP62" s="176"/>
      <c r="BQ62" s="361">
        <f>SUM(BQ7:BQ61)</f>
        <v>11350</v>
      </c>
      <c r="BR62" s="176"/>
      <c r="BS62" s="361">
        <f>SUM(BS7:BS61)</f>
        <v>19450</v>
      </c>
      <c r="BT62" s="176"/>
      <c r="BU62" s="361">
        <f>SUM(BU7:BU61)</f>
        <v>49000</v>
      </c>
      <c r="BV62" s="176"/>
      <c r="BW62" s="361">
        <f>SUM(BW7:BW61)</f>
        <v>12250</v>
      </c>
      <c r="BX62" s="176"/>
      <c r="BY62" s="361">
        <f>SUM(BY7:BY61)</f>
        <v>31850</v>
      </c>
      <c r="BZ62" s="176"/>
      <c r="CA62" s="361">
        <f>SUM(CA7:CA61)</f>
        <v>2000</v>
      </c>
      <c r="CB62" s="176"/>
      <c r="CC62" s="361">
        <f>SUM(CC7:CC61)</f>
        <v>0</v>
      </c>
      <c r="CD62" s="176"/>
      <c r="CE62" s="361">
        <f>SUM(CE7:CE61)</f>
        <v>15000</v>
      </c>
      <c r="CF62" s="176"/>
      <c r="CG62" s="361">
        <f>SUM(CG7:CG61)</f>
        <v>0</v>
      </c>
      <c r="CH62" s="176"/>
      <c r="CI62" s="361">
        <f>SUM(CI7:CI61)</f>
        <v>0</v>
      </c>
      <c r="CJ62" s="176"/>
      <c r="CK62" s="176">
        <f>SUM(CK7:CK61)</f>
        <v>3902439.6</v>
      </c>
      <c r="CL62" s="189"/>
      <c r="CM62" s="189"/>
      <c r="CN62" s="189"/>
      <c r="CO62" s="189"/>
      <c r="CP62" s="189"/>
      <c r="CQ62" s="189"/>
    </row>
    <row r="63" spans="90:95" ht="15" customHeight="1">
      <c r="CL63" s="189"/>
      <c r="CM63" s="189"/>
      <c r="CN63" s="189"/>
      <c r="CO63" s="189"/>
      <c r="CP63" s="189"/>
      <c r="CQ63" s="189"/>
    </row>
    <row r="64" spans="90:95" ht="15" customHeight="1">
      <c r="CL64" s="189"/>
      <c r="CM64" s="189"/>
      <c r="CN64" s="189"/>
      <c r="CO64" s="189"/>
      <c r="CP64" s="189"/>
      <c r="CQ64" s="189"/>
    </row>
    <row r="65" spans="5:95" ht="15.75" customHeight="1">
      <c r="E65" s="260"/>
      <c r="CL65" s="191"/>
      <c r="CM65" s="191"/>
      <c r="CN65" s="191"/>
      <c r="CO65" s="191"/>
      <c r="CP65" s="191"/>
      <c r="CQ65" s="191"/>
    </row>
  </sheetData>
  <sheetProtection/>
  <mergeCells count="145">
    <mergeCell ref="BX4:BY4"/>
    <mergeCell ref="CJ3:CK3"/>
    <mergeCell ref="CH3:CI3"/>
    <mergeCell ref="BT3:BU3"/>
    <mergeCell ref="BV3:BW3"/>
    <mergeCell ref="BX3:BY3"/>
    <mergeCell ref="BZ3:CA3"/>
    <mergeCell ref="CB3:CC3"/>
    <mergeCell ref="CF3:CG3"/>
    <mergeCell ref="CD3:CE3"/>
    <mergeCell ref="BD3:BE3"/>
    <mergeCell ref="BF3:BG3"/>
    <mergeCell ref="CF4:CG4"/>
    <mergeCell ref="BZ4:CA4"/>
    <mergeCell ref="BP3:BQ3"/>
    <mergeCell ref="BR3:BS3"/>
    <mergeCell ref="BT4:BU4"/>
    <mergeCell ref="BV4:BW4"/>
    <mergeCell ref="CB4:CC4"/>
    <mergeCell ref="CD4:CE4"/>
    <mergeCell ref="BH3:BI3"/>
    <mergeCell ref="BJ3:BK3"/>
    <mergeCell ref="BL3:BM3"/>
    <mergeCell ref="BN3:BO3"/>
    <mergeCell ref="BB3:BC3"/>
    <mergeCell ref="AX3:AY3"/>
    <mergeCell ref="AZ3:BA3"/>
    <mergeCell ref="AP3:AQ3"/>
    <mergeCell ref="AR3:AS3"/>
    <mergeCell ref="AT3:AU3"/>
    <mergeCell ref="AV3:AW3"/>
    <mergeCell ref="AJ3:AK3"/>
    <mergeCell ref="AL3:AM3"/>
    <mergeCell ref="AN3:AO3"/>
    <mergeCell ref="AB3:AC3"/>
    <mergeCell ref="AD3:AE3"/>
    <mergeCell ref="AF3:AG3"/>
    <mergeCell ref="R3:S3"/>
    <mergeCell ref="T3:U3"/>
    <mergeCell ref="H4:I4"/>
    <mergeCell ref="AH3:AI3"/>
    <mergeCell ref="Z3:AA3"/>
    <mergeCell ref="T4:U4"/>
    <mergeCell ref="V3:W3"/>
    <mergeCell ref="X3:Y3"/>
    <mergeCell ref="V4:W4"/>
    <mergeCell ref="P3:Q3"/>
    <mergeCell ref="B28:E28"/>
    <mergeCell ref="B11:E11"/>
    <mergeCell ref="B12:E12"/>
    <mergeCell ref="B13:E13"/>
    <mergeCell ref="B22:E22"/>
    <mergeCell ref="B25:E25"/>
    <mergeCell ref="B26:E26"/>
    <mergeCell ref="B20:E20"/>
    <mergeCell ref="B19:E19"/>
    <mergeCell ref="B16:E16"/>
    <mergeCell ref="R4:S4"/>
    <mergeCell ref="B17:E17"/>
    <mergeCell ref="J4:K4"/>
    <mergeCell ref="B27:E27"/>
    <mergeCell ref="B23:E23"/>
    <mergeCell ref="B18:E18"/>
    <mergeCell ref="L4:M4"/>
    <mergeCell ref="N4:O4"/>
    <mergeCell ref="P4:Q4"/>
    <mergeCell ref="B14:E14"/>
    <mergeCell ref="CJ4:CJ5"/>
    <mergeCell ref="CK4:CK5"/>
    <mergeCell ref="B6:E6"/>
    <mergeCell ref="B8:E8"/>
    <mergeCell ref="B7:E7"/>
    <mergeCell ref="BN4:BO4"/>
    <mergeCell ref="BP4:BQ4"/>
    <mergeCell ref="BR4:BS4"/>
    <mergeCell ref="CH4:CI4"/>
    <mergeCell ref="BF4:BG4"/>
    <mergeCell ref="BH4:BI4"/>
    <mergeCell ref="BJ4:BK4"/>
    <mergeCell ref="BL4:BM4"/>
    <mergeCell ref="AR4:AS4"/>
    <mergeCell ref="AT4:AU4"/>
    <mergeCell ref="AV4:AW4"/>
    <mergeCell ref="BD4:BE4"/>
    <mergeCell ref="BB4:BC4"/>
    <mergeCell ref="AX4:AY4"/>
    <mergeCell ref="AZ4:BA4"/>
    <mergeCell ref="AN4:AO4"/>
    <mergeCell ref="X4:Y4"/>
    <mergeCell ref="AB4:AC4"/>
    <mergeCell ref="AD4:AE4"/>
    <mergeCell ref="AF4:AG4"/>
    <mergeCell ref="Z4:AA4"/>
    <mergeCell ref="A2:G2"/>
    <mergeCell ref="G3:G5"/>
    <mergeCell ref="H3:I3"/>
    <mergeCell ref="J3:K3"/>
    <mergeCell ref="A3:A5"/>
    <mergeCell ref="B15:E15"/>
    <mergeCell ref="AP4:AQ4"/>
    <mergeCell ref="F3:F5"/>
    <mergeCell ref="L3:M3"/>
    <mergeCell ref="N3:O3"/>
    <mergeCell ref="AH4:AI4"/>
    <mergeCell ref="AJ4:AK4"/>
    <mergeCell ref="AL4:AM4"/>
    <mergeCell ref="B3:E5"/>
    <mergeCell ref="B10:E10"/>
    <mergeCell ref="B9:E9"/>
    <mergeCell ref="B62:E62"/>
    <mergeCell ref="B43:E43"/>
    <mergeCell ref="B46:E46"/>
    <mergeCell ref="B47:E47"/>
    <mergeCell ref="B48:E48"/>
    <mergeCell ref="B61:E61"/>
    <mergeCell ref="B53:E53"/>
    <mergeCell ref="B60:E60"/>
    <mergeCell ref="B59:E59"/>
    <mergeCell ref="B57:E57"/>
    <mergeCell ref="B24:E24"/>
    <mergeCell ref="A44:E44"/>
    <mergeCell ref="B21:E21"/>
    <mergeCell ref="B31:E31"/>
    <mergeCell ref="B36:E36"/>
    <mergeCell ref="B30:E30"/>
    <mergeCell ref="B29:E29"/>
    <mergeCell ref="B56:E56"/>
    <mergeCell ref="B54:E54"/>
    <mergeCell ref="A32:E32"/>
    <mergeCell ref="B34:E34"/>
    <mergeCell ref="B35:E35"/>
    <mergeCell ref="B55:E55"/>
    <mergeCell ref="B49:E49"/>
    <mergeCell ref="B50:E50"/>
    <mergeCell ref="B52:E52"/>
    <mergeCell ref="B58:E58"/>
    <mergeCell ref="B40:E40"/>
    <mergeCell ref="B33:E33"/>
    <mergeCell ref="B41:E41"/>
    <mergeCell ref="B42:E42"/>
    <mergeCell ref="B39:E39"/>
    <mergeCell ref="B37:E37"/>
    <mergeCell ref="B51:E51"/>
    <mergeCell ref="B38:E38"/>
    <mergeCell ref="B45:E45"/>
  </mergeCells>
  <printOptions/>
  <pageMargins left="0.63" right="0.7874015748031497" top="0.5905511811023623" bottom="0.1968503937007874" header="0.22" footer="0.15748031496062992"/>
  <pageSetup horizontalDpi="600" verticalDpi="600" orientation="portrait" paperSize="9" scale="65" r:id="rId1"/>
  <rowBreaks count="1" manualBreakCount="1">
    <brk id="63" max="90" man="1"/>
  </rowBreaks>
  <colBreaks count="4" manualBreakCount="4">
    <brk id="25" max="64" man="1"/>
    <brk id="55" max="64" man="1"/>
    <brk id="67" max="64" man="1"/>
    <brk id="89" max="7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64"/>
  <sheetViews>
    <sheetView view="pageBreakPreview" zoomScale="70" zoomScaleNormal="75" zoomScaleSheetLayoutView="70" zoomScalePageLayoutView="0" workbookViewId="0" topLeftCell="A34">
      <selection activeCell="S18" sqref="S18"/>
    </sheetView>
  </sheetViews>
  <sheetFormatPr defaultColWidth="9.00390625" defaultRowHeight="12.75"/>
  <cols>
    <col min="1" max="1" width="5.00390625" style="0" customWidth="1"/>
    <col min="5" max="5" width="46.375" style="0" customWidth="1"/>
    <col min="6" max="6" width="6.25390625" style="0" customWidth="1"/>
    <col min="7" max="7" width="8.625" style="0" customWidth="1"/>
    <col min="8" max="8" width="9.625" style="0" customWidth="1"/>
    <col min="9" max="9" width="10.375" style="0" customWidth="1"/>
    <col min="10" max="10" width="7.75390625" style="0" customWidth="1"/>
    <col min="11" max="11" width="9.875" style="0" customWidth="1"/>
    <col min="12" max="12" width="7.75390625" style="0" customWidth="1"/>
    <col min="13" max="13" width="10.875" style="0" customWidth="1"/>
    <col min="14" max="14" width="9.00390625" style="0" customWidth="1"/>
    <col min="15" max="15" width="15.00390625" style="0" customWidth="1"/>
  </cols>
  <sheetData>
    <row r="1" spans="1:15" ht="18">
      <c r="A1" s="439" t="s">
        <v>221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</row>
    <row r="2" ht="13.5" thickBot="1"/>
    <row r="3" spans="1:15" ht="16.5" customHeight="1">
      <c r="A3" s="625" t="s">
        <v>0</v>
      </c>
      <c r="B3" s="628" t="s">
        <v>41</v>
      </c>
      <c r="C3" s="628"/>
      <c r="D3" s="628"/>
      <c r="E3" s="629"/>
      <c r="F3" s="634" t="s">
        <v>2</v>
      </c>
      <c r="G3" s="637" t="s">
        <v>42</v>
      </c>
      <c r="H3" s="617" t="s">
        <v>71</v>
      </c>
      <c r="I3" s="618"/>
      <c r="J3" s="621" t="s">
        <v>72</v>
      </c>
      <c r="K3" s="618"/>
      <c r="L3" s="621" t="s">
        <v>82</v>
      </c>
      <c r="M3" s="623"/>
      <c r="N3" s="617" t="s">
        <v>73</v>
      </c>
      <c r="O3" s="623"/>
    </row>
    <row r="4" spans="1:15" ht="15.75" thickBot="1">
      <c r="A4" s="626"/>
      <c r="B4" s="630"/>
      <c r="C4" s="630"/>
      <c r="D4" s="630"/>
      <c r="E4" s="631"/>
      <c r="F4" s="635"/>
      <c r="G4" s="638"/>
      <c r="H4" s="619"/>
      <c r="I4" s="620"/>
      <c r="J4" s="622"/>
      <c r="K4" s="620"/>
      <c r="L4" s="622"/>
      <c r="M4" s="624"/>
      <c r="N4" s="619" t="s">
        <v>80</v>
      </c>
      <c r="O4" s="624"/>
    </row>
    <row r="5" spans="1:15" ht="30.75" thickBot="1">
      <c r="A5" s="627"/>
      <c r="B5" s="632"/>
      <c r="C5" s="632"/>
      <c r="D5" s="632"/>
      <c r="E5" s="633"/>
      <c r="F5" s="636"/>
      <c r="G5" s="639"/>
      <c r="H5" s="253" t="s">
        <v>6</v>
      </c>
      <c r="I5" s="254" t="s">
        <v>7</v>
      </c>
      <c r="J5" s="255" t="s">
        <v>6</v>
      </c>
      <c r="K5" s="256" t="s">
        <v>7</v>
      </c>
      <c r="L5" s="257" t="s">
        <v>6</v>
      </c>
      <c r="M5" s="258" t="s">
        <v>7</v>
      </c>
      <c r="N5" s="253" t="s">
        <v>6</v>
      </c>
      <c r="O5" s="258" t="s">
        <v>7</v>
      </c>
    </row>
    <row r="6" spans="1:15" ht="15" customHeight="1">
      <c r="A6" s="306"/>
      <c r="B6" s="597" t="s">
        <v>43</v>
      </c>
      <c r="C6" s="598"/>
      <c r="D6" s="598"/>
      <c r="E6" s="598"/>
      <c r="F6" s="308"/>
      <c r="G6" s="308"/>
      <c r="H6" s="309"/>
      <c r="I6" s="310"/>
      <c r="J6" s="311"/>
      <c r="K6" s="308"/>
      <c r="L6" s="312"/>
      <c r="M6" s="312"/>
      <c r="N6" s="313"/>
      <c r="O6" s="314"/>
    </row>
    <row r="7" spans="1:15" ht="22.5" customHeight="1">
      <c r="A7" s="306">
        <v>1</v>
      </c>
      <c r="B7" s="599" t="s">
        <v>171</v>
      </c>
      <c r="C7" s="600"/>
      <c r="D7" s="600"/>
      <c r="E7" s="601"/>
      <c r="F7" s="315" t="s">
        <v>17</v>
      </c>
      <c r="G7" s="315">
        <v>7000</v>
      </c>
      <c r="H7" s="316">
        <f>'Рем.стр.ДУ-1'!BN7</f>
        <v>0</v>
      </c>
      <c r="I7" s="317">
        <f>'Рем.стр.ДУ-1'!BO7</f>
        <v>0</v>
      </c>
      <c r="J7" s="311">
        <f>'Рем.стр.ДУ 2'!BN7</f>
        <v>0</v>
      </c>
      <c r="K7" s="308">
        <f>'Рем.стр.ДУ 2'!BO7</f>
        <v>0</v>
      </c>
      <c r="L7" s="312">
        <f>'Рем.стр.ДУ-3'!CJ7</f>
        <v>2</v>
      </c>
      <c r="M7" s="312">
        <f>'Рем.стр.ДУ-3'!CK7</f>
        <v>14000</v>
      </c>
      <c r="N7" s="313">
        <f>H7+J7+L7</f>
        <v>2</v>
      </c>
      <c r="O7" s="314">
        <f>I7+K7+M7</f>
        <v>14000</v>
      </c>
    </row>
    <row r="8" spans="1:15" s="225" customFormat="1" ht="27.75" customHeight="1">
      <c r="A8" s="306">
        <v>2</v>
      </c>
      <c r="B8" s="599" t="s">
        <v>105</v>
      </c>
      <c r="C8" s="600"/>
      <c r="D8" s="600"/>
      <c r="E8" s="601"/>
      <c r="F8" s="315" t="s">
        <v>44</v>
      </c>
      <c r="G8" s="315">
        <v>9000</v>
      </c>
      <c r="H8" s="316">
        <f>'Рем.стр.ДУ-1'!BN8</f>
        <v>0</v>
      </c>
      <c r="I8" s="317">
        <f>'Рем.стр.ДУ-1'!BO8</f>
        <v>0</v>
      </c>
      <c r="J8" s="311">
        <f>'Рем.стр.ДУ 2'!BN8</f>
        <v>6.3</v>
      </c>
      <c r="K8" s="308">
        <f>'Рем.стр.ДУ 2'!BO8</f>
        <v>56700</v>
      </c>
      <c r="L8" s="312">
        <f>'Рем.стр.ДУ-3'!CJ8</f>
        <v>1.1</v>
      </c>
      <c r="M8" s="312">
        <f>'Рем.стр.ДУ-3'!CK8</f>
        <v>9900</v>
      </c>
      <c r="N8" s="313">
        <f aca="true" t="shared" si="0" ref="N8:N61">H8+J8+L8</f>
        <v>7.4</v>
      </c>
      <c r="O8" s="314">
        <f aca="true" t="shared" si="1" ref="O8:O61">I8+K8+M8</f>
        <v>66600</v>
      </c>
    </row>
    <row r="9" spans="1:15" s="225" customFormat="1" ht="27.75" customHeight="1">
      <c r="A9" s="306">
        <v>3</v>
      </c>
      <c r="B9" s="607" t="s">
        <v>223</v>
      </c>
      <c r="C9" s="600"/>
      <c r="D9" s="600"/>
      <c r="E9" s="601"/>
      <c r="F9" s="315" t="s">
        <v>45</v>
      </c>
      <c r="G9" s="315">
        <v>320</v>
      </c>
      <c r="H9" s="316">
        <f>'Рем.стр.ДУ-1'!BN9</f>
        <v>0</v>
      </c>
      <c r="I9" s="317">
        <f>'Рем.стр.ДУ-1'!BO9</f>
        <v>0</v>
      </c>
      <c r="J9" s="311">
        <f>'Рем.стр.ДУ 2'!BN9</f>
        <v>26.2</v>
      </c>
      <c r="K9" s="308">
        <f>'Рем.стр.ДУ 2'!BO9</f>
        <v>8384</v>
      </c>
      <c r="L9" s="312">
        <f>'Рем.стр.ДУ-3'!CJ9</f>
        <v>53</v>
      </c>
      <c r="M9" s="312">
        <f>'Рем.стр.ДУ-3'!CK9</f>
        <v>16960</v>
      </c>
      <c r="N9" s="313">
        <f t="shared" si="0"/>
        <v>79.2</v>
      </c>
      <c r="O9" s="314">
        <f t="shared" si="1"/>
        <v>25344</v>
      </c>
    </row>
    <row r="10" spans="1:15" ht="31.5" customHeight="1">
      <c r="A10" s="306">
        <v>4</v>
      </c>
      <c r="B10" s="607" t="s">
        <v>222</v>
      </c>
      <c r="C10" s="600"/>
      <c r="D10" s="600"/>
      <c r="E10" s="601"/>
      <c r="F10" s="315" t="s">
        <v>45</v>
      </c>
      <c r="G10" s="315">
        <v>60</v>
      </c>
      <c r="H10" s="316">
        <f>'Рем.стр.ДУ-1'!BN10</f>
        <v>0</v>
      </c>
      <c r="I10" s="317">
        <f>'Рем.стр.ДУ-1'!BO10</f>
        <v>0</v>
      </c>
      <c r="J10" s="311">
        <f>'Рем.стр.ДУ 2'!BN10</f>
        <v>0</v>
      </c>
      <c r="K10" s="308">
        <f>'Рем.стр.ДУ 2'!BO10</f>
        <v>0</v>
      </c>
      <c r="L10" s="312">
        <f>'Рем.стр.ДУ-3'!CJ10</f>
        <v>38</v>
      </c>
      <c r="M10" s="312">
        <f>'Рем.стр.ДУ-3'!CK10</f>
        <v>2280</v>
      </c>
      <c r="N10" s="313">
        <f t="shared" si="0"/>
        <v>38</v>
      </c>
      <c r="O10" s="314">
        <f t="shared" si="1"/>
        <v>2280</v>
      </c>
    </row>
    <row r="11" spans="1:15" s="225" customFormat="1" ht="22.5" customHeight="1">
      <c r="A11" s="306">
        <v>5</v>
      </c>
      <c r="B11" s="607" t="s">
        <v>76</v>
      </c>
      <c r="C11" s="605"/>
      <c r="D11" s="605"/>
      <c r="E11" s="606"/>
      <c r="F11" s="315" t="s">
        <v>45</v>
      </c>
      <c r="G11" s="315">
        <v>840</v>
      </c>
      <c r="H11" s="316">
        <f>'Рем.стр.ДУ-1'!BN11</f>
        <v>0</v>
      </c>
      <c r="I11" s="317">
        <f>'Рем.стр.ДУ-1'!BO11</f>
        <v>0</v>
      </c>
      <c r="J11" s="311">
        <f>'Рем.стр.ДУ 2'!BN11</f>
        <v>0</v>
      </c>
      <c r="K11" s="308">
        <f>'Рем.стр.ДУ 2'!BO11</f>
        <v>0</v>
      </c>
      <c r="L11" s="312">
        <f>'Рем.стр.ДУ-3'!CJ11</f>
        <v>0</v>
      </c>
      <c r="M11" s="312">
        <f>'Рем.стр.ДУ-3'!CK11</f>
        <v>0</v>
      </c>
      <c r="N11" s="313">
        <f t="shared" si="0"/>
        <v>0</v>
      </c>
      <c r="O11" s="314">
        <f t="shared" si="1"/>
        <v>0</v>
      </c>
    </row>
    <row r="12" spans="1:15" s="225" customFormat="1" ht="32.25" customHeight="1">
      <c r="A12" s="306">
        <v>6</v>
      </c>
      <c r="B12" s="607" t="s">
        <v>198</v>
      </c>
      <c r="C12" s="605"/>
      <c r="D12" s="605"/>
      <c r="E12" s="606"/>
      <c r="F12" s="315" t="s">
        <v>106</v>
      </c>
      <c r="G12" s="315">
        <v>250</v>
      </c>
      <c r="H12" s="316">
        <f>'Рем.стр.ДУ-1'!BN12</f>
        <v>0</v>
      </c>
      <c r="I12" s="317">
        <f>'Рем.стр.ДУ-1'!BO12</f>
        <v>0</v>
      </c>
      <c r="J12" s="311">
        <f>'Рем.стр.ДУ 2'!BN12</f>
        <v>0</v>
      </c>
      <c r="K12" s="308">
        <f>'Рем.стр.ДУ 2'!BO12</f>
        <v>0</v>
      </c>
      <c r="L12" s="312">
        <f>'Рем.стр.ДУ-3'!CJ12</f>
        <v>0</v>
      </c>
      <c r="M12" s="312">
        <f>'Рем.стр.ДУ-3'!CK12</f>
        <v>0</v>
      </c>
      <c r="N12" s="313">
        <f t="shared" si="0"/>
        <v>0</v>
      </c>
      <c r="O12" s="314">
        <f t="shared" si="1"/>
        <v>0</v>
      </c>
    </row>
    <row r="13" spans="1:15" ht="22.5" customHeight="1">
      <c r="A13" s="306">
        <v>7</v>
      </c>
      <c r="B13" s="607" t="s">
        <v>218</v>
      </c>
      <c r="C13" s="605"/>
      <c r="D13" s="605"/>
      <c r="E13" s="606"/>
      <c r="F13" s="315" t="s">
        <v>45</v>
      </c>
      <c r="G13" s="315">
        <v>400</v>
      </c>
      <c r="H13" s="316">
        <f>'Рем.стр.ДУ-1'!BN13</f>
        <v>1050</v>
      </c>
      <c r="I13" s="317">
        <f>'Рем.стр.ДУ-1'!BO13</f>
        <v>420000</v>
      </c>
      <c r="J13" s="311">
        <f>'Рем.стр.ДУ 2'!BN13</f>
        <v>1600</v>
      </c>
      <c r="K13" s="308">
        <f>'Рем.стр.ДУ 2'!BO13</f>
        <v>580000</v>
      </c>
      <c r="L13" s="312">
        <f>'Рем.стр.ДУ-3'!CJ13</f>
        <v>2810</v>
      </c>
      <c r="M13" s="312">
        <f>'Рем.стр.ДУ-3'!CK13</f>
        <v>1124000</v>
      </c>
      <c r="N13" s="313">
        <f t="shared" si="0"/>
        <v>5460</v>
      </c>
      <c r="O13" s="314">
        <f t="shared" si="1"/>
        <v>2124000</v>
      </c>
    </row>
    <row r="14" spans="1:15" s="225" customFormat="1" ht="22.5" customHeight="1">
      <c r="A14" s="306">
        <v>8</v>
      </c>
      <c r="B14" s="607" t="s">
        <v>104</v>
      </c>
      <c r="C14" s="605"/>
      <c r="D14" s="605"/>
      <c r="E14" s="606"/>
      <c r="F14" s="315" t="s">
        <v>45</v>
      </c>
      <c r="G14" s="315">
        <v>1100</v>
      </c>
      <c r="H14" s="316">
        <f>'Рем.стр.ДУ-1'!BN14</f>
        <v>0</v>
      </c>
      <c r="I14" s="317">
        <f>'Рем.стр.ДУ-1'!BO14</f>
        <v>0</v>
      </c>
      <c r="J14" s="311">
        <f>'Рем.стр.ДУ 2'!BN14</f>
        <v>72.1</v>
      </c>
      <c r="K14" s="308">
        <f>'Рем.стр.ДУ 2'!BO14</f>
        <v>79310</v>
      </c>
      <c r="L14" s="312">
        <f>'Рем.стр.ДУ-3'!CJ14</f>
        <v>19</v>
      </c>
      <c r="M14" s="312">
        <f>'Рем.стр.ДУ-3'!CK14</f>
        <v>20900</v>
      </c>
      <c r="N14" s="313">
        <f t="shared" si="0"/>
        <v>91.1</v>
      </c>
      <c r="O14" s="314">
        <f t="shared" si="1"/>
        <v>100210</v>
      </c>
    </row>
    <row r="15" spans="1:15" ht="15.75" customHeight="1">
      <c r="A15" s="306"/>
      <c r="B15" s="597" t="s">
        <v>47</v>
      </c>
      <c r="C15" s="598"/>
      <c r="D15" s="598"/>
      <c r="E15" s="616"/>
      <c r="F15" s="315"/>
      <c r="G15" s="315"/>
      <c r="H15" s="316"/>
      <c r="I15" s="317"/>
      <c r="J15" s="311"/>
      <c r="K15" s="308"/>
      <c r="L15" s="312"/>
      <c r="M15" s="312"/>
      <c r="N15" s="313"/>
      <c r="O15" s="314"/>
    </row>
    <row r="16" spans="1:15" ht="19.5" customHeight="1">
      <c r="A16" s="306">
        <v>9</v>
      </c>
      <c r="B16" s="607" t="s">
        <v>169</v>
      </c>
      <c r="C16" s="605"/>
      <c r="D16" s="605"/>
      <c r="E16" s="606"/>
      <c r="F16" s="315" t="s">
        <v>46</v>
      </c>
      <c r="G16" s="315">
        <v>550</v>
      </c>
      <c r="H16" s="316">
        <f>'Рем.стр.ДУ-1'!BN16</f>
        <v>0</v>
      </c>
      <c r="I16" s="317">
        <f>'Рем.стр.ДУ-1'!BO16</f>
        <v>0</v>
      </c>
      <c r="J16" s="311">
        <f>'Рем.стр.ДУ 2'!BN16</f>
        <v>0</v>
      </c>
      <c r="K16" s="308">
        <f>'Рем.стр.ДУ 2'!BO16</f>
        <v>0</v>
      </c>
      <c r="L16" s="312">
        <f>'Рем.стр.ДУ-3'!CJ16</f>
        <v>540</v>
      </c>
      <c r="M16" s="312">
        <f>'Рем.стр.ДУ-3'!CK16</f>
        <v>297000</v>
      </c>
      <c r="N16" s="313">
        <f t="shared" si="0"/>
        <v>540</v>
      </c>
      <c r="O16" s="314">
        <f t="shared" si="1"/>
        <v>297000</v>
      </c>
    </row>
    <row r="17" spans="1:15" ht="27.75" customHeight="1">
      <c r="A17" s="306">
        <v>10</v>
      </c>
      <c r="B17" s="607" t="s">
        <v>253</v>
      </c>
      <c r="C17" s="605"/>
      <c r="D17" s="605"/>
      <c r="E17" s="606"/>
      <c r="F17" s="315" t="s">
        <v>17</v>
      </c>
      <c r="G17" s="315">
        <v>4800</v>
      </c>
      <c r="H17" s="316"/>
      <c r="I17" s="317"/>
      <c r="J17" s="311"/>
      <c r="K17" s="308"/>
      <c r="L17" s="312"/>
      <c r="M17" s="312"/>
      <c r="N17" s="313"/>
      <c r="O17" s="314"/>
    </row>
    <row r="18" spans="1:15" s="225" customFormat="1" ht="22.5" customHeight="1">
      <c r="A18" s="306">
        <v>11</v>
      </c>
      <c r="B18" s="599" t="s">
        <v>190</v>
      </c>
      <c r="C18" s="605"/>
      <c r="D18" s="605"/>
      <c r="E18" s="606"/>
      <c r="F18" s="315" t="s">
        <v>45</v>
      </c>
      <c r="G18" s="315">
        <v>2700</v>
      </c>
      <c r="H18" s="316">
        <f>'Рем.стр.ДУ-1'!BN18</f>
        <v>40</v>
      </c>
      <c r="I18" s="317">
        <f>'Рем.стр.ДУ-1'!BO18</f>
        <v>108000</v>
      </c>
      <c r="J18" s="311">
        <f>'Рем.стр.ДУ 2'!BN18</f>
        <v>0</v>
      </c>
      <c r="K18" s="308">
        <f>'Рем.стр.ДУ 2'!BO18</f>
        <v>0</v>
      </c>
      <c r="L18" s="312">
        <f>'Рем.стр.ДУ-3'!CJ18</f>
        <v>29.5</v>
      </c>
      <c r="M18" s="312">
        <f>'Рем.стр.ДУ-3'!CK18</f>
        <v>56400</v>
      </c>
      <c r="N18" s="313">
        <f t="shared" si="0"/>
        <v>69.5</v>
      </c>
      <c r="O18" s="314">
        <f t="shared" si="1"/>
        <v>164400</v>
      </c>
    </row>
    <row r="19" spans="1:15" s="225" customFormat="1" ht="22.5" customHeight="1">
      <c r="A19" s="306">
        <v>12</v>
      </c>
      <c r="B19" s="599" t="s">
        <v>48</v>
      </c>
      <c r="C19" s="600"/>
      <c r="D19" s="600"/>
      <c r="E19" s="601"/>
      <c r="F19" s="315" t="s">
        <v>45</v>
      </c>
      <c r="G19" s="315">
        <v>770</v>
      </c>
      <c r="H19" s="316">
        <f>'Рем.стр.ДУ-1'!BN19</f>
        <v>112.4</v>
      </c>
      <c r="I19" s="317">
        <f>'Рем.стр.ДУ-1'!BO19</f>
        <v>86548</v>
      </c>
      <c r="J19" s="311">
        <f>'Рем.стр.ДУ 2'!BN19</f>
        <v>29.3</v>
      </c>
      <c r="K19" s="308">
        <f>'Рем.стр.ДУ 2'!BO19</f>
        <v>22561</v>
      </c>
      <c r="L19" s="312">
        <f>'Рем.стр.ДУ-3'!CJ19</f>
        <v>330.1</v>
      </c>
      <c r="M19" s="312">
        <f>'Рем.стр.ДУ-3'!CK19</f>
        <v>254177</v>
      </c>
      <c r="N19" s="313">
        <f t="shared" si="0"/>
        <v>471.80000000000007</v>
      </c>
      <c r="O19" s="314">
        <f t="shared" si="1"/>
        <v>363286</v>
      </c>
    </row>
    <row r="20" spans="1:15" s="225" customFormat="1" ht="22.5" customHeight="1">
      <c r="A20" s="306">
        <v>13</v>
      </c>
      <c r="B20" s="599" t="s">
        <v>109</v>
      </c>
      <c r="C20" s="600"/>
      <c r="D20" s="600"/>
      <c r="E20" s="601"/>
      <c r="F20" s="315" t="s">
        <v>106</v>
      </c>
      <c r="G20" s="315">
        <v>250</v>
      </c>
      <c r="H20" s="316">
        <f>'Рем.стр.ДУ-1'!BN20</f>
        <v>135</v>
      </c>
      <c r="I20" s="317">
        <f>'Рем.стр.ДУ-1'!BO20</f>
        <v>33750</v>
      </c>
      <c r="J20" s="311">
        <f>'Рем.стр.ДУ 2'!BN20</f>
        <v>27.3</v>
      </c>
      <c r="K20" s="308">
        <f>'Рем.стр.ДУ 2'!BO20</f>
        <v>6825</v>
      </c>
      <c r="L20" s="312">
        <f>'Рем.стр.ДУ-3'!CJ20</f>
        <v>425</v>
      </c>
      <c r="M20" s="312">
        <f>'Рем.стр.ДУ-3'!CK20</f>
        <v>106250</v>
      </c>
      <c r="N20" s="313">
        <f t="shared" si="0"/>
        <v>587.3</v>
      </c>
      <c r="O20" s="314">
        <f t="shared" si="1"/>
        <v>146825</v>
      </c>
    </row>
    <row r="21" spans="1:15" s="225" customFormat="1" ht="22.5" customHeight="1">
      <c r="A21" s="306">
        <v>14</v>
      </c>
      <c r="B21" s="599" t="s">
        <v>170</v>
      </c>
      <c r="C21" s="600"/>
      <c r="D21" s="600"/>
      <c r="E21" s="601"/>
      <c r="F21" s="315" t="s">
        <v>45</v>
      </c>
      <c r="G21" s="315">
        <v>450</v>
      </c>
      <c r="H21" s="316">
        <f>'Рем.стр.ДУ-1'!BN21</f>
        <v>0</v>
      </c>
      <c r="I21" s="317">
        <f>'Рем.стр.ДУ-1'!BO21</f>
        <v>0</v>
      </c>
      <c r="J21" s="311">
        <f>'Рем.стр.ДУ 2'!BN21</f>
        <v>0</v>
      </c>
      <c r="K21" s="308">
        <f>'Рем.стр.ДУ 2'!BO21</f>
        <v>0</v>
      </c>
      <c r="L21" s="312">
        <f>'Рем.стр.ДУ-3'!CJ21</f>
        <v>129</v>
      </c>
      <c r="M21" s="312">
        <f>'Рем.стр.ДУ-3'!CK21</f>
        <v>58050</v>
      </c>
      <c r="N21" s="313">
        <f t="shared" si="0"/>
        <v>129</v>
      </c>
      <c r="O21" s="314">
        <f t="shared" si="1"/>
        <v>58050</v>
      </c>
    </row>
    <row r="22" spans="1:15" s="225" customFormat="1" ht="22.5" customHeight="1">
      <c r="A22" s="306">
        <v>15</v>
      </c>
      <c r="B22" s="607" t="s">
        <v>156</v>
      </c>
      <c r="C22" s="600"/>
      <c r="D22" s="600"/>
      <c r="E22" s="601"/>
      <c r="F22" s="315" t="s">
        <v>45</v>
      </c>
      <c r="G22" s="315">
        <v>860</v>
      </c>
      <c r="H22" s="316">
        <f>'Рем.стр.ДУ-1'!BN22</f>
        <v>0</v>
      </c>
      <c r="I22" s="317">
        <f>'Рем.стр.ДУ-1'!BO22</f>
        <v>0</v>
      </c>
      <c r="J22" s="311">
        <f>'Рем.стр.ДУ 2'!BN22</f>
        <v>0</v>
      </c>
      <c r="K22" s="308">
        <f>'Рем.стр.ДУ 2'!BO22</f>
        <v>0</v>
      </c>
      <c r="L22" s="312">
        <f>'Рем.стр.ДУ-3'!CJ22</f>
        <v>0</v>
      </c>
      <c r="M22" s="312">
        <f>'Рем.стр.ДУ-3'!CK22</f>
        <v>0</v>
      </c>
      <c r="N22" s="313">
        <f t="shared" si="0"/>
        <v>0</v>
      </c>
      <c r="O22" s="314">
        <f t="shared" si="1"/>
        <v>0</v>
      </c>
    </row>
    <row r="23" spans="1:15" s="225" customFormat="1" ht="22.5" customHeight="1">
      <c r="A23" s="306">
        <v>16</v>
      </c>
      <c r="B23" s="607" t="s">
        <v>212</v>
      </c>
      <c r="C23" s="600"/>
      <c r="D23" s="600"/>
      <c r="E23" s="601"/>
      <c r="F23" s="111" t="s">
        <v>45</v>
      </c>
      <c r="G23" s="111">
        <v>330</v>
      </c>
      <c r="H23" s="316">
        <f>'Рем.стр.ДУ-1'!BN23</f>
        <v>16</v>
      </c>
      <c r="I23" s="317">
        <f>'Рем.стр.ДУ-1'!BO23</f>
        <v>5280</v>
      </c>
      <c r="J23" s="311">
        <f>'Рем.стр.ДУ 2'!BN23</f>
        <v>38.2</v>
      </c>
      <c r="K23" s="308">
        <f>'Рем.стр.ДУ 2'!BO23</f>
        <v>12606.000000000002</v>
      </c>
      <c r="L23" s="312">
        <f>'Рем.стр.ДУ-3'!CJ23</f>
        <v>152</v>
      </c>
      <c r="M23" s="312">
        <f>'Рем.стр.ДУ-3'!CK23</f>
        <v>50160</v>
      </c>
      <c r="N23" s="313">
        <f t="shared" si="0"/>
        <v>206.2</v>
      </c>
      <c r="O23" s="314">
        <f t="shared" si="1"/>
        <v>68046</v>
      </c>
    </row>
    <row r="24" spans="1:15" s="225" customFormat="1" ht="22.5" customHeight="1">
      <c r="A24" s="306">
        <v>17</v>
      </c>
      <c r="B24" s="599" t="s">
        <v>211</v>
      </c>
      <c r="C24" s="605"/>
      <c r="D24" s="605"/>
      <c r="E24" s="606"/>
      <c r="F24" s="111" t="s">
        <v>45</v>
      </c>
      <c r="G24" s="111">
        <v>25</v>
      </c>
      <c r="H24" s="316"/>
      <c r="I24" s="317">
        <f>'Рем.стр.ДУ-1'!BO24</f>
        <v>0</v>
      </c>
      <c r="J24" s="311"/>
      <c r="K24" s="308">
        <f>'Рем.стр.ДУ 2'!BO24</f>
        <v>1750</v>
      </c>
      <c r="L24" s="312">
        <f>'Рем.стр.ДУ-3'!CJ24</f>
        <v>440</v>
      </c>
      <c r="M24" s="312">
        <f>'Рем.стр.ДУ-3'!CK24</f>
        <v>11000</v>
      </c>
      <c r="N24" s="313">
        <f t="shared" si="0"/>
        <v>440</v>
      </c>
      <c r="O24" s="314">
        <f t="shared" si="1"/>
        <v>12750</v>
      </c>
    </row>
    <row r="25" spans="1:15" s="225" customFormat="1" ht="27.75" customHeight="1">
      <c r="A25" s="306">
        <v>18</v>
      </c>
      <c r="B25" s="607" t="s">
        <v>200</v>
      </c>
      <c r="C25" s="600"/>
      <c r="D25" s="600"/>
      <c r="E25" s="601"/>
      <c r="F25" s="315" t="s">
        <v>45</v>
      </c>
      <c r="G25" s="315">
        <v>250</v>
      </c>
      <c r="H25" s="316">
        <f>'Рем.стр.ДУ-1'!BN25</f>
        <v>200</v>
      </c>
      <c r="I25" s="317">
        <f>'Рем.стр.ДУ-1'!BO25</f>
        <v>50000</v>
      </c>
      <c r="J25" s="311">
        <f>'Рем.стр.ДУ 2'!BN25</f>
        <v>0</v>
      </c>
      <c r="K25" s="308">
        <f>'Рем.стр.ДУ 2'!BO25</f>
        <v>0</v>
      </c>
      <c r="L25" s="312">
        <f>'Рем.стр.ДУ-3'!CJ25</f>
        <v>70</v>
      </c>
      <c r="M25" s="312">
        <f>'Рем.стр.ДУ-3'!CK25</f>
        <v>17500</v>
      </c>
      <c r="N25" s="313">
        <f t="shared" si="0"/>
        <v>270</v>
      </c>
      <c r="O25" s="314">
        <f t="shared" si="1"/>
        <v>67500</v>
      </c>
    </row>
    <row r="26" spans="1:15" ht="33.75" customHeight="1">
      <c r="A26" s="306">
        <v>19</v>
      </c>
      <c r="B26" s="599" t="s">
        <v>191</v>
      </c>
      <c r="C26" s="605"/>
      <c r="D26" s="605"/>
      <c r="E26" s="606"/>
      <c r="F26" s="315" t="s">
        <v>17</v>
      </c>
      <c r="G26" s="315">
        <v>11500</v>
      </c>
      <c r="H26" s="316">
        <f>'Рем.стр.ДУ-1'!BN26</f>
        <v>30</v>
      </c>
      <c r="I26" s="317">
        <f>'Рем.стр.ДУ-1'!BO26</f>
        <v>345000</v>
      </c>
      <c r="J26" s="311">
        <f>'Рем.стр.ДУ 2'!BN26</f>
        <v>0</v>
      </c>
      <c r="K26" s="308">
        <f>'Рем.стр.ДУ 2'!BO26</f>
        <v>0</v>
      </c>
      <c r="L26" s="312">
        <f>'Рем.стр.ДУ-3'!CJ26</f>
        <v>5</v>
      </c>
      <c r="M26" s="312">
        <f>'Рем.стр.ДУ-3'!CK26</f>
        <v>57500</v>
      </c>
      <c r="N26" s="313">
        <f t="shared" si="0"/>
        <v>35</v>
      </c>
      <c r="O26" s="314">
        <f t="shared" si="1"/>
        <v>402500</v>
      </c>
    </row>
    <row r="27" spans="1:15" s="225" customFormat="1" ht="29.25" customHeight="1">
      <c r="A27" s="306">
        <v>20</v>
      </c>
      <c r="B27" s="607" t="s">
        <v>112</v>
      </c>
      <c r="C27" s="605"/>
      <c r="D27" s="605"/>
      <c r="E27" s="606"/>
      <c r="F27" s="318" t="s">
        <v>45</v>
      </c>
      <c r="G27" s="315">
        <v>700</v>
      </c>
      <c r="H27" s="316">
        <f>'Рем.стр.ДУ-1'!BN27</f>
        <v>0</v>
      </c>
      <c r="I27" s="317">
        <f>'Рем.стр.ДУ-1'!BO27</f>
        <v>0</v>
      </c>
      <c r="J27" s="311">
        <f>'Рем.стр.ДУ 2'!BN27</f>
        <v>0</v>
      </c>
      <c r="K27" s="308">
        <f>'Рем.стр.ДУ 2'!BO27</f>
        <v>0</v>
      </c>
      <c r="L27" s="312">
        <f>'Рем.стр.ДУ-3'!CJ27</f>
        <v>0</v>
      </c>
      <c r="M27" s="312">
        <f>'Рем.стр.ДУ-3'!CK27</f>
        <v>0</v>
      </c>
      <c r="N27" s="313">
        <f t="shared" si="0"/>
        <v>0</v>
      </c>
      <c r="O27" s="314">
        <f t="shared" si="1"/>
        <v>0</v>
      </c>
    </row>
    <row r="28" spans="1:15" ht="22.5" customHeight="1">
      <c r="A28" s="306">
        <v>21</v>
      </c>
      <c r="B28" s="599" t="s">
        <v>49</v>
      </c>
      <c r="C28" s="600"/>
      <c r="D28" s="600"/>
      <c r="E28" s="601"/>
      <c r="F28" s="315" t="s">
        <v>17</v>
      </c>
      <c r="G28" s="315">
        <v>6000</v>
      </c>
      <c r="H28" s="316">
        <f>'Рем.стр.ДУ-1'!BN28</f>
        <v>31</v>
      </c>
      <c r="I28" s="317">
        <f>'Рем.стр.ДУ-1'!BO28</f>
        <v>186000</v>
      </c>
      <c r="J28" s="311">
        <f>'Рем.стр.ДУ 2'!BN28</f>
        <v>2</v>
      </c>
      <c r="K28" s="308">
        <f>'Рем.стр.ДУ 2'!BO28</f>
        <v>12000</v>
      </c>
      <c r="L28" s="312">
        <f>'Рем.стр.ДУ-3'!CJ28</f>
        <v>27</v>
      </c>
      <c r="M28" s="312">
        <f>'Рем.стр.ДУ-3'!CK28</f>
        <v>162000</v>
      </c>
      <c r="N28" s="313">
        <f t="shared" si="0"/>
        <v>60</v>
      </c>
      <c r="O28" s="314">
        <f t="shared" si="1"/>
        <v>360000</v>
      </c>
    </row>
    <row r="29" spans="1:15" s="225" customFormat="1" ht="22.5" customHeight="1">
      <c r="A29" s="306">
        <v>22</v>
      </c>
      <c r="B29" s="599" t="s">
        <v>184</v>
      </c>
      <c r="C29" s="600"/>
      <c r="D29" s="600"/>
      <c r="E29" s="601"/>
      <c r="F29" s="315" t="s">
        <v>44</v>
      </c>
      <c r="G29" s="315">
        <v>8000</v>
      </c>
      <c r="H29" s="316">
        <f>'Рем.стр.ДУ-1'!BN29</f>
        <v>0</v>
      </c>
      <c r="I29" s="317">
        <f>'Рем.стр.ДУ-1'!BO29</f>
        <v>0</v>
      </c>
      <c r="J29" s="311">
        <f>'Рем.стр.ДУ 2'!BN29</f>
        <v>0.4</v>
      </c>
      <c r="K29" s="308">
        <f>'Рем.стр.ДУ 2'!BO29</f>
        <v>3200</v>
      </c>
      <c r="L29" s="312">
        <f>'Рем.стр.ДУ-3'!CJ28</f>
        <v>27</v>
      </c>
      <c r="M29" s="312">
        <f>'Рем.стр.ДУ-3'!CK28</f>
        <v>162000</v>
      </c>
      <c r="N29" s="313">
        <f t="shared" si="0"/>
        <v>27.4</v>
      </c>
      <c r="O29" s="314">
        <f t="shared" si="1"/>
        <v>165200</v>
      </c>
    </row>
    <row r="30" spans="1:15" s="225" customFormat="1" ht="33" customHeight="1">
      <c r="A30" s="306">
        <v>23</v>
      </c>
      <c r="B30" s="607" t="s">
        <v>194</v>
      </c>
      <c r="C30" s="605"/>
      <c r="D30" s="605"/>
      <c r="E30" s="606"/>
      <c r="F30" s="315" t="s">
        <v>45</v>
      </c>
      <c r="G30" s="315">
        <v>3000</v>
      </c>
      <c r="H30" s="316">
        <f>'Рем.стр.ДУ-1'!BN30</f>
        <v>0</v>
      </c>
      <c r="I30" s="317">
        <f>'Рем.стр.ДУ-1'!BO30</f>
        <v>0</v>
      </c>
      <c r="J30" s="311">
        <f>'Рем.стр.ДУ 2'!BN30</f>
        <v>23.58</v>
      </c>
      <c r="K30" s="308">
        <f>'Рем.стр.ДУ 2'!BO30</f>
        <v>70740</v>
      </c>
      <c r="L30" s="312">
        <f>'Рем.стр.ДУ-3'!CJ30</f>
        <v>0</v>
      </c>
      <c r="M30" s="312">
        <f>'Рем.стр.ДУ-3'!CK30</f>
        <v>45000</v>
      </c>
      <c r="N30" s="313">
        <f t="shared" si="0"/>
        <v>23.58</v>
      </c>
      <c r="O30" s="314">
        <f t="shared" si="1"/>
        <v>115740</v>
      </c>
    </row>
    <row r="31" spans="1:15" ht="22.5" customHeight="1">
      <c r="A31" s="306">
        <v>24</v>
      </c>
      <c r="B31" s="607" t="s">
        <v>192</v>
      </c>
      <c r="C31" s="614"/>
      <c r="D31" s="614"/>
      <c r="E31" s="615"/>
      <c r="F31" s="315" t="s">
        <v>45</v>
      </c>
      <c r="G31" s="315">
        <v>1250</v>
      </c>
      <c r="H31" s="316">
        <f>'Рем.стр.ДУ-1'!BN31</f>
        <v>54</v>
      </c>
      <c r="I31" s="317">
        <f>'Рем.стр.ДУ-1'!BO31</f>
        <v>67500</v>
      </c>
      <c r="J31" s="311">
        <f>'Рем.стр.ДУ 2'!BN31</f>
        <v>0</v>
      </c>
      <c r="K31" s="308">
        <f>'Рем.стр.ДУ 2'!BO31</f>
        <v>0</v>
      </c>
      <c r="L31" s="312">
        <f>'Рем.стр.ДУ-3'!CJ31</f>
        <v>0</v>
      </c>
      <c r="M31" s="312">
        <f>'Рем.стр.ДУ-3'!CK31</f>
        <v>0</v>
      </c>
      <c r="N31" s="313">
        <f t="shared" si="0"/>
        <v>54</v>
      </c>
      <c r="O31" s="314">
        <f t="shared" si="1"/>
        <v>67500</v>
      </c>
    </row>
    <row r="32" spans="1:15" ht="18" customHeight="1">
      <c r="A32" s="602" t="s">
        <v>50</v>
      </c>
      <c r="B32" s="598"/>
      <c r="C32" s="598"/>
      <c r="D32" s="598"/>
      <c r="E32" s="616"/>
      <c r="F32" s="315"/>
      <c r="G32" s="315"/>
      <c r="H32" s="316"/>
      <c r="I32" s="317"/>
      <c r="J32" s="311"/>
      <c r="K32" s="308"/>
      <c r="L32" s="312"/>
      <c r="M32" s="312"/>
      <c r="N32" s="313"/>
      <c r="O32" s="314"/>
    </row>
    <row r="33" spans="1:15" s="225" customFormat="1" ht="22.5" customHeight="1">
      <c r="A33" s="306">
        <v>25</v>
      </c>
      <c r="B33" s="599" t="s">
        <v>75</v>
      </c>
      <c r="C33" s="600"/>
      <c r="D33" s="600"/>
      <c r="E33" s="601"/>
      <c r="F33" s="315" t="s">
        <v>17</v>
      </c>
      <c r="G33" s="315"/>
      <c r="H33" s="316">
        <f>'Рем.стр.ДУ-1'!BN33</f>
        <v>25</v>
      </c>
      <c r="I33" s="317">
        <f>'Рем.стр.ДУ-1'!BO33</f>
        <v>625000</v>
      </c>
      <c r="J33" s="311">
        <f>'Рем.стр.ДУ 2'!BN33</f>
        <v>6</v>
      </c>
      <c r="K33" s="308">
        <f>'Рем.стр.ДУ 2'!BO33</f>
        <v>120000</v>
      </c>
      <c r="L33" s="312">
        <f>'Рем.стр.ДУ-3'!CJ33</f>
        <v>11</v>
      </c>
      <c r="M33" s="312">
        <f>'Рем.стр.ДУ-3'!CK33</f>
        <v>361000</v>
      </c>
      <c r="N33" s="313">
        <f t="shared" si="0"/>
        <v>42</v>
      </c>
      <c r="O33" s="314">
        <f t="shared" si="1"/>
        <v>1106000</v>
      </c>
    </row>
    <row r="34" spans="1:15" ht="22.5" customHeight="1">
      <c r="A34" s="306">
        <v>26</v>
      </c>
      <c r="B34" s="599" t="s">
        <v>51</v>
      </c>
      <c r="C34" s="600"/>
      <c r="D34" s="600"/>
      <c r="E34" s="601"/>
      <c r="F34" s="315" t="s">
        <v>45</v>
      </c>
      <c r="G34" s="315">
        <v>5500</v>
      </c>
      <c r="H34" s="316">
        <f>'Рем.стр.ДУ-1'!BN34</f>
        <v>0</v>
      </c>
      <c r="I34" s="317">
        <f>'Рем.стр.ДУ-1'!BO34</f>
        <v>0</v>
      </c>
      <c r="J34" s="311">
        <f>'Рем.стр.ДУ 2'!BN34</f>
        <v>0</v>
      </c>
      <c r="K34" s="308">
        <f>'Рем.стр.ДУ 2'!BO34</f>
        <v>0</v>
      </c>
      <c r="L34" s="312">
        <f>'Рем.стр.ДУ-3'!CJ34</f>
        <v>11.1</v>
      </c>
      <c r="M34" s="312">
        <f>'Рем.стр.ДУ-3'!CK34</f>
        <v>61050</v>
      </c>
      <c r="N34" s="313">
        <f t="shared" si="0"/>
        <v>11.1</v>
      </c>
      <c r="O34" s="314">
        <f t="shared" si="1"/>
        <v>61050</v>
      </c>
    </row>
    <row r="35" spans="1:15" ht="22.5" customHeight="1">
      <c r="A35" s="306">
        <v>27</v>
      </c>
      <c r="B35" s="607" t="s">
        <v>113</v>
      </c>
      <c r="C35" s="605"/>
      <c r="D35" s="605"/>
      <c r="E35" s="606"/>
      <c r="F35" s="315" t="s">
        <v>17</v>
      </c>
      <c r="G35" s="315">
        <v>4500</v>
      </c>
      <c r="H35" s="316">
        <f>'Рем.стр.ДУ-1'!BN35</f>
        <v>0</v>
      </c>
      <c r="I35" s="317">
        <f>'Рем.стр.ДУ-1'!BO35</f>
        <v>0</v>
      </c>
      <c r="J35" s="311">
        <f>'Рем.стр.ДУ 2'!BN35</f>
        <v>0</v>
      </c>
      <c r="K35" s="308">
        <f>'Рем.стр.ДУ 2'!BO35</f>
        <v>0</v>
      </c>
      <c r="L35" s="312">
        <f>'Рем.стр.ДУ-3'!CJ35</f>
        <v>2</v>
      </c>
      <c r="M35" s="312">
        <f>'Рем.стр.ДУ-3'!CK35</f>
        <v>9000</v>
      </c>
      <c r="N35" s="313">
        <f t="shared" si="0"/>
        <v>2</v>
      </c>
      <c r="O35" s="314">
        <f t="shared" si="1"/>
        <v>9000</v>
      </c>
    </row>
    <row r="36" spans="1:15" ht="22.5" customHeight="1">
      <c r="A36" s="306">
        <v>28</v>
      </c>
      <c r="B36" s="599" t="s">
        <v>172</v>
      </c>
      <c r="C36" s="605"/>
      <c r="D36" s="605"/>
      <c r="E36" s="606"/>
      <c r="F36" s="315" t="s">
        <v>17</v>
      </c>
      <c r="G36" s="315">
        <v>11000</v>
      </c>
      <c r="H36" s="316">
        <f>'Рем.стр.ДУ-1'!BN36</f>
        <v>10</v>
      </c>
      <c r="I36" s="317">
        <f>'Рем.стр.ДУ-1'!BO36</f>
        <v>110000</v>
      </c>
      <c r="J36" s="311">
        <f>'Рем.стр.ДУ 2'!BN36</f>
        <v>0</v>
      </c>
      <c r="K36" s="308">
        <f>'Рем.стр.ДУ 2'!BO36</f>
        <v>0</v>
      </c>
      <c r="L36" s="312">
        <f>'Рем.стр.ДУ-3'!CJ36</f>
        <v>8</v>
      </c>
      <c r="M36" s="312">
        <f>'Рем.стр.ДУ-3'!CK36</f>
        <v>88000</v>
      </c>
      <c r="N36" s="313">
        <f t="shared" si="0"/>
        <v>18</v>
      </c>
      <c r="O36" s="314">
        <f t="shared" si="1"/>
        <v>198000</v>
      </c>
    </row>
    <row r="37" spans="1:15" ht="22.5" customHeight="1">
      <c r="A37" s="306">
        <v>29</v>
      </c>
      <c r="B37" s="599" t="s">
        <v>52</v>
      </c>
      <c r="C37" s="600"/>
      <c r="D37" s="600"/>
      <c r="E37" s="601"/>
      <c r="F37" s="318" t="s">
        <v>17</v>
      </c>
      <c r="G37" s="315">
        <v>2100</v>
      </c>
      <c r="H37" s="316">
        <f>'Рем.стр.ДУ-1'!BN37</f>
        <v>24</v>
      </c>
      <c r="I37" s="317">
        <f>'Рем.стр.ДУ-1'!BO37</f>
        <v>50400</v>
      </c>
      <c r="J37" s="311">
        <f>'Рем.стр.ДУ 2'!BN37</f>
        <v>0</v>
      </c>
      <c r="K37" s="308">
        <f>'Рем.стр.ДУ 2'!BO37</f>
        <v>0</v>
      </c>
      <c r="L37" s="312">
        <f>'Рем.стр.ДУ-3'!CJ37</f>
        <v>14</v>
      </c>
      <c r="M37" s="312">
        <f>'Рем.стр.ДУ-3'!CK37</f>
        <v>29400</v>
      </c>
      <c r="N37" s="313">
        <f t="shared" si="0"/>
        <v>38</v>
      </c>
      <c r="O37" s="314">
        <f t="shared" si="1"/>
        <v>79800</v>
      </c>
    </row>
    <row r="38" spans="1:15" ht="22.5" customHeight="1">
      <c r="A38" s="306">
        <v>30</v>
      </c>
      <c r="B38" s="607" t="s">
        <v>114</v>
      </c>
      <c r="C38" s="605"/>
      <c r="D38" s="605"/>
      <c r="E38" s="606"/>
      <c r="F38" s="315" t="s">
        <v>17</v>
      </c>
      <c r="G38" s="315">
        <v>8000</v>
      </c>
      <c r="H38" s="316">
        <f>'Рем.стр.ДУ-1'!BN38</f>
        <v>0</v>
      </c>
      <c r="I38" s="317">
        <f>'Рем.стр.ДУ-1'!BO38</f>
        <v>0</v>
      </c>
      <c r="J38" s="311">
        <f>'Рем.стр.ДУ 2'!BN38</f>
        <v>13</v>
      </c>
      <c r="K38" s="308">
        <f>'Рем.стр.ДУ 2'!BO38</f>
        <v>104000</v>
      </c>
      <c r="L38" s="312">
        <f>'Рем.стр.ДУ-3'!CJ38</f>
        <v>0</v>
      </c>
      <c r="M38" s="312">
        <f>'Рем.стр.ДУ-3'!CK38</f>
        <v>0</v>
      </c>
      <c r="N38" s="313">
        <f t="shared" si="0"/>
        <v>13</v>
      </c>
      <c r="O38" s="314">
        <f t="shared" si="1"/>
        <v>104000</v>
      </c>
    </row>
    <row r="39" spans="1:15" ht="22.5" customHeight="1">
      <c r="A39" s="306">
        <v>31</v>
      </c>
      <c r="B39" s="607" t="s">
        <v>115</v>
      </c>
      <c r="C39" s="605"/>
      <c r="D39" s="605"/>
      <c r="E39" s="606"/>
      <c r="F39" s="315" t="s">
        <v>17</v>
      </c>
      <c r="G39" s="315">
        <v>12000</v>
      </c>
      <c r="H39" s="316">
        <f>'Рем.стр.ДУ-1'!BN39</f>
        <v>20</v>
      </c>
      <c r="I39" s="317">
        <f>'Рем.стр.ДУ-1'!BO39</f>
        <v>240000</v>
      </c>
      <c r="J39" s="311">
        <f>'Рем.стр.ДУ 2'!BN39</f>
        <v>24</v>
      </c>
      <c r="K39" s="308">
        <f>'Рем.стр.ДУ 2'!BO39</f>
        <v>288000</v>
      </c>
      <c r="L39" s="312">
        <f>'Рем.стр.ДУ-3'!CJ39</f>
        <v>0</v>
      </c>
      <c r="M39" s="312">
        <f>'Рем.стр.ДУ-3'!CK39</f>
        <v>0</v>
      </c>
      <c r="N39" s="313">
        <f t="shared" si="0"/>
        <v>44</v>
      </c>
      <c r="O39" s="314">
        <f t="shared" si="1"/>
        <v>528000</v>
      </c>
    </row>
    <row r="40" spans="1:15" ht="22.5" customHeight="1">
      <c r="A40" s="306">
        <v>32</v>
      </c>
      <c r="B40" s="607" t="s">
        <v>116</v>
      </c>
      <c r="C40" s="605"/>
      <c r="D40" s="605"/>
      <c r="E40" s="606"/>
      <c r="F40" s="315" t="s">
        <v>17</v>
      </c>
      <c r="G40" s="315">
        <v>6500</v>
      </c>
      <c r="H40" s="316">
        <f>'Рем.стр.ДУ-1'!BN40</f>
        <v>32</v>
      </c>
      <c r="I40" s="317">
        <f>'Рем.стр.ДУ-1'!BO40</f>
        <v>192000</v>
      </c>
      <c r="J40" s="311">
        <f>'Рем.стр.ДУ 2'!BN40</f>
        <v>20</v>
      </c>
      <c r="K40" s="308">
        <f>'Рем.стр.ДУ 2'!BO40</f>
        <v>130000</v>
      </c>
      <c r="L40" s="312">
        <f>'Рем.стр.ДУ-3'!CJ40</f>
        <v>80</v>
      </c>
      <c r="M40" s="312">
        <f>'Рем.стр.ДУ-3'!CK40</f>
        <v>520000</v>
      </c>
      <c r="N40" s="313">
        <f t="shared" si="0"/>
        <v>132</v>
      </c>
      <c r="O40" s="314">
        <f t="shared" si="1"/>
        <v>842000</v>
      </c>
    </row>
    <row r="41" spans="1:15" s="225" customFormat="1" ht="22.5" customHeight="1">
      <c r="A41" s="306">
        <v>33</v>
      </c>
      <c r="B41" s="607" t="s">
        <v>209</v>
      </c>
      <c r="C41" s="605"/>
      <c r="D41" s="605"/>
      <c r="E41" s="606"/>
      <c r="F41" s="315" t="s">
        <v>45</v>
      </c>
      <c r="G41" s="315">
        <v>180</v>
      </c>
      <c r="H41" s="316">
        <f>'Рем.стр.ДУ-1'!BN41</f>
        <v>0</v>
      </c>
      <c r="I41" s="317">
        <f>'Рем.стр.ДУ-1'!BO41</f>
        <v>0</v>
      </c>
      <c r="J41" s="311">
        <f>'Рем.стр.ДУ 2'!BN41</f>
        <v>0</v>
      </c>
      <c r="K41" s="308">
        <f>'Рем.стр.ДУ 2'!BO41</f>
        <v>0</v>
      </c>
      <c r="L41" s="312">
        <f>'Рем.стр.ДУ-3'!CJ41</f>
        <v>12</v>
      </c>
      <c r="M41" s="312">
        <f>'Рем.стр.ДУ-3'!CK41</f>
        <v>2160</v>
      </c>
      <c r="N41" s="313">
        <f t="shared" si="0"/>
        <v>12</v>
      </c>
      <c r="O41" s="314">
        <f t="shared" si="1"/>
        <v>2160</v>
      </c>
    </row>
    <row r="42" spans="1:15" s="225" customFormat="1" ht="22.5" customHeight="1">
      <c r="A42" s="306">
        <v>34</v>
      </c>
      <c r="B42" s="607" t="s">
        <v>117</v>
      </c>
      <c r="C42" s="605"/>
      <c r="D42" s="605"/>
      <c r="E42" s="606"/>
      <c r="F42" s="315" t="s">
        <v>45</v>
      </c>
      <c r="G42" s="315">
        <v>100</v>
      </c>
      <c r="H42" s="316">
        <f>'Рем.стр.ДУ-1'!BN42</f>
        <v>72</v>
      </c>
      <c r="I42" s="317">
        <f>'Рем.стр.ДУ-1'!BO42</f>
        <v>7200</v>
      </c>
      <c r="J42" s="311">
        <f>'Рем.стр.ДУ 2'!BN42</f>
        <v>0</v>
      </c>
      <c r="K42" s="308">
        <f>'Рем.стр.ДУ 2'!BO42</f>
        <v>0</v>
      </c>
      <c r="L42" s="312">
        <f>'Рем.стр.ДУ-3'!CJ42</f>
        <v>0</v>
      </c>
      <c r="M42" s="312">
        <f>'Рем.стр.ДУ-3'!CK42</f>
        <v>0</v>
      </c>
      <c r="N42" s="313">
        <f t="shared" si="0"/>
        <v>72</v>
      </c>
      <c r="O42" s="314">
        <f t="shared" si="1"/>
        <v>7200</v>
      </c>
    </row>
    <row r="43" spans="1:15" s="225" customFormat="1" ht="22.5" customHeight="1">
      <c r="A43" s="306">
        <v>35</v>
      </c>
      <c r="B43" s="608" t="s">
        <v>159</v>
      </c>
      <c r="C43" s="609"/>
      <c r="D43" s="609"/>
      <c r="E43" s="610"/>
      <c r="F43" s="319" t="s">
        <v>17</v>
      </c>
      <c r="G43" s="315">
        <v>1500</v>
      </c>
      <c r="H43" s="316">
        <f>'Рем.стр.ДУ-1'!BN43</f>
        <v>0</v>
      </c>
      <c r="I43" s="317">
        <f>'Рем.стр.ДУ-1'!BO43</f>
        <v>0</v>
      </c>
      <c r="J43" s="311">
        <f>'Рем.стр.ДУ 2'!BN43</f>
        <v>0</v>
      </c>
      <c r="K43" s="308">
        <f>'Рем.стр.ДУ 2'!BO43</f>
        <v>0</v>
      </c>
      <c r="L43" s="312">
        <f>'Рем.стр.ДУ-3'!CJ43</f>
        <v>0</v>
      </c>
      <c r="M43" s="312">
        <f>'Рем.стр.ДУ-3'!CK43</f>
        <v>0</v>
      </c>
      <c r="N43" s="313">
        <f t="shared" si="0"/>
        <v>0</v>
      </c>
      <c r="O43" s="314">
        <f t="shared" si="1"/>
        <v>0</v>
      </c>
    </row>
    <row r="44" spans="1:15" ht="18" customHeight="1">
      <c r="A44" s="602" t="s">
        <v>53</v>
      </c>
      <c r="B44" s="603"/>
      <c r="C44" s="603"/>
      <c r="D44" s="603"/>
      <c r="E44" s="604"/>
      <c r="F44" s="315"/>
      <c r="G44" s="315"/>
      <c r="H44" s="316"/>
      <c r="I44" s="317"/>
      <c r="J44" s="311"/>
      <c r="K44" s="308"/>
      <c r="L44" s="312"/>
      <c r="M44" s="312"/>
      <c r="N44" s="313"/>
      <c r="O44" s="314"/>
    </row>
    <row r="45" spans="1:15" ht="22.5" customHeight="1">
      <c r="A45" s="306">
        <v>36</v>
      </c>
      <c r="B45" s="607" t="s">
        <v>54</v>
      </c>
      <c r="C45" s="605"/>
      <c r="D45" s="605"/>
      <c r="E45" s="606"/>
      <c r="F45" s="315" t="s">
        <v>45</v>
      </c>
      <c r="G45" s="315">
        <v>550</v>
      </c>
      <c r="H45" s="316">
        <f>'Рем.стр.ДУ-1'!BN45</f>
        <v>250</v>
      </c>
      <c r="I45" s="317">
        <f>'Рем.стр.ДУ-1'!BO45</f>
        <v>137500</v>
      </c>
      <c r="J45" s="311">
        <f>'Рем.стр.ДУ 2'!BN45</f>
        <v>82.7</v>
      </c>
      <c r="K45" s="308">
        <f>'Рем.стр.ДУ 2'!BO45</f>
        <v>45485</v>
      </c>
      <c r="L45" s="312">
        <f>'Рем.стр.ДУ-3'!CJ45</f>
        <v>296</v>
      </c>
      <c r="M45" s="312">
        <f>'Рем.стр.ДУ-3'!CK45</f>
        <v>163000</v>
      </c>
      <c r="N45" s="313">
        <f t="shared" si="0"/>
        <v>628.7</v>
      </c>
      <c r="O45" s="314">
        <f t="shared" si="1"/>
        <v>345985</v>
      </c>
    </row>
    <row r="46" spans="1:15" s="225" customFormat="1" ht="22.5" customHeight="1">
      <c r="A46" s="306">
        <v>37</v>
      </c>
      <c r="B46" s="599" t="s">
        <v>85</v>
      </c>
      <c r="C46" s="600"/>
      <c r="D46" s="600"/>
      <c r="E46" s="601"/>
      <c r="F46" s="315" t="s">
        <v>45</v>
      </c>
      <c r="G46" s="315">
        <v>800</v>
      </c>
      <c r="H46" s="316">
        <f>'Рем.стр.ДУ-1'!BN46</f>
        <v>0</v>
      </c>
      <c r="I46" s="317">
        <f>'Рем.стр.ДУ-1'!BO46</f>
        <v>0</v>
      </c>
      <c r="J46" s="311">
        <f>'Рем.стр.ДУ 2'!BN46</f>
        <v>0</v>
      </c>
      <c r="K46" s="308">
        <f>'Рем.стр.ДУ 2'!BO46</f>
        <v>0</v>
      </c>
      <c r="L46" s="312">
        <f>'Рем.стр.ДУ-3'!CJ46</f>
        <v>0</v>
      </c>
      <c r="M46" s="312">
        <f>'Рем.стр.ДУ-3'!CK46</f>
        <v>0</v>
      </c>
      <c r="N46" s="313">
        <f t="shared" si="0"/>
        <v>0</v>
      </c>
      <c r="O46" s="314">
        <f t="shared" si="1"/>
        <v>0</v>
      </c>
    </row>
    <row r="47" spans="1:15" ht="22.5" customHeight="1">
      <c r="A47" s="306">
        <v>38</v>
      </c>
      <c r="B47" s="599" t="s">
        <v>107</v>
      </c>
      <c r="C47" s="600"/>
      <c r="D47" s="600"/>
      <c r="E47" s="601"/>
      <c r="F47" s="315" t="s">
        <v>45</v>
      </c>
      <c r="G47" s="315">
        <v>750</v>
      </c>
      <c r="H47" s="316">
        <f>'Рем.стр.ДУ-1'!BN47</f>
        <v>0</v>
      </c>
      <c r="I47" s="317">
        <f>'Рем.стр.ДУ-1'!BO47</f>
        <v>0</v>
      </c>
      <c r="J47" s="311">
        <f>'Рем.стр.ДУ 2'!BN47</f>
        <v>70</v>
      </c>
      <c r="K47" s="308">
        <f>'Рем.стр.ДУ 2'!BO47</f>
        <v>52500</v>
      </c>
      <c r="L47" s="312">
        <f>'Рем.стр.ДУ-3'!CJ47</f>
        <v>35</v>
      </c>
      <c r="M47" s="312">
        <f>'Рем.стр.ДУ-3'!CK47</f>
        <v>26250</v>
      </c>
      <c r="N47" s="313">
        <f t="shared" si="0"/>
        <v>105</v>
      </c>
      <c r="O47" s="314">
        <f t="shared" si="1"/>
        <v>78750</v>
      </c>
    </row>
    <row r="48" spans="1:15" ht="22.5" customHeight="1">
      <c r="A48" s="306">
        <v>39</v>
      </c>
      <c r="B48" s="599" t="s">
        <v>55</v>
      </c>
      <c r="C48" s="600"/>
      <c r="D48" s="600"/>
      <c r="E48" s="601"/>
      <c r="F48" s="315" t="s">
        <v>17</v>
      </c>
      <c r="G48" s="315">
        <v>12500</v>
      </c>
      <c r="H48" s="316">
        <f>'Рем.стр.ДУ-1'!BN48</f>
        <v>2</v>
      </c>
      <c r="I48" s="317">
        <f>'Рем.стр.ДУ-1'!BO48</f>
        <v>25000</v>
      </c>
      <c r="J48" s="311">
        <f>'Рем.стр.ДУ 2'!BN48</f>
        <v>0</v>
      </c>
      <c r="K48" s="308">
        <f>'Рем.стр.ДУ 2'!BO48</f>
        <v>0</v>
      </c>
      <c r="L48" s="312">
        <f>'Рем.стр.ДУ-3'!CJ48</f>
        <v>0</v>
      </c>
      <c r="M48" s="312">
        <f>'Рем.стр.ДУ-3'!CK48</f>
        <v>0</v>
      </c>
      <c r="N48" s="313">
        <f t="shared" si="0"/>
        <v>2</v>
      </c>
      <c r="O48" s="314">
        <f t="shared" si="1"/>
        <v>25000</v>
      </c>
    </row>
    <row r="49" spans="1:15" ht="22.5" customHeight="1">
      <c r="A49" s="306">
        <v>40</v>
      </c>
      <c r="B49" s="599" t="s">
        <v>56</v>
      </c>
      <c r="C49" s="600"/>
      <c r="D49" s="600"/>
      <c r="E49" s="601"/>
      <c r="F49" s="315" t="s">
        <v>17</v>
      </c>
      <c r="G49" s="315">
        <v>2700</v>
      </c>
      <c r="H49" s="316">
        <f>'Рем.стр.ДУ-1'!BN49</f>
        <v>18</v>
      </c>
      <c r="I49" s="317">
        <f>'Рем.стр.ДУ-1'!BO49</f>
        <v>48600</v>
      </c>
      <c r="J49" s="311">
        <f>'Рем.стр.ДУ 2'!BN49</f>
        <v>0</v>
      </c>
      <c r="K49" s="308">
        <f>'Рем.стр.ДУ 2'!BO49</f>
        <v>0</v>
      </c>
      <c r="L49" s="312">
        <f>'Рем.стр.ДУ-3'!CJ49</f>
        <v>21</v>
      </c>
      <c r="M49" s="312">
        <f>'Рем.стр.ДУ-3'!CK49</f>
        <v>56700</v>
      </c>
      <c r="N49" s="313">
        <f t="shared" si="0"/>
        <v>39</v>
      </c>
      <c r="O49" s="314">
        <f t="shared" si="1"/>
        <v>105300</v>
      </c>
    </row>
    <row r="50" spans="1:15" ht="22.5" customHeight="1">
      <c r="A50" s="306">
        <v>41</v>
      </c>
      <c r="B50" s="599" t="s">
        <v>57</v>
      </c>
      <c r="C50" s="600"/>
      <c r="D50" s="600"/>
      <c r="E50" s="601"/>
      <c r="F50" s="315" t="s">
        <v>17</v>
      </c>
      <c r="G50" s="315">
        <v>3700</v>
      </c>
      <c r="H50" s="316">
        <f>'Рем.стр.ДУ-1'!BN50</f>
        <v>1</v>
      </c>
      <c r="I50" s="317">
        <f>'Рем.стр.ДУ-1'!BO50</f>
        <v>3700</v>
      </c>
      <c r="J50" s="311">
        <f>'Рем.стр.ДУ 2'!BN50</f>
        <v>0</v>
      </c>
      <c r="K50" s="308">
        <f>'Рем.стр.ДУ 2'!BO50</f>
        <v>0</v>
      </c>
      <c r="L50" s="312">
        <f>'Рем.стр.ДУ-3'!CJ50</f>
        <v>2</v>
      </c>
      <c r="M50" s="312">
        <f>'Рем.стр.ДУ-3'!CK50</f>
        <v>7400</v>
      </c>
      <c r="N50" s="313">
        <f t="shared" si="0"/>
        <v>3</v>
      </c>
      <c r="O50" s="314">
        <f t="shared" si="1"/>
        <v>11100</v>
      </c>
    </row>
    <row r="51" spans="1:15" s="225" customFormat="1" ht="22.5" customHeight="1">
      <c r="A51" s="306">
        <v>42</v>
      </c>
      <c r="B51" s="599" t="s">
        <v>58</v>
      </c>
      <c r="C51" s="600"/>
      <c r="D51" s="600"/>
      <c r="E51" s="601"/>
      <c r="F51" s="315" t="s">
        <v>17</v>
      </c>
      <c r="G51" s="315">
        <v>2200</v>
      </c>
      <c r="H51" s="316">
        <f>'Рем.стр.ДУ-1'!BN51</f>
        <v>0</v>
      </c>
      <c r="I51" s="317">
        <f>'Рем.стр.ДУ-1'!BO51</f>
        <v>0</v>
      </c>
      <c r="J51" s="311">
        <f>'Рем.стр.ДУ 2'!BN51</f>
        <v>0</v>
      </c>
      <c r="K51" s="308">
        <f>'Рем.стр.ДУ 2'!BO51</f>
        <v>0</v>
      </c>
      <c r="L51" s="312">
        <f>'Рем.стр.ДУ-3'!CJ51</f>
        <v>1</v>
      </c>
      <c r="M51" s="312">
        <f>'Рем.стр.ДУ-3'!CK51</f>
        <v>2200</v>
      </c>
      <c r="N51" s="313">
        <f t="shared" si="0"/>
        <v>1</v>
      </c>
      <c r="O51" s="314">
        <f t="shared" si="1"/>
        <v>2200</v>
      </c>
    </row>
    <row r="52" spans="1:15" s="225" customFormat="1" ht="22.5" customHeight="1">
      <c r="A52" s="306">
        <v>43</v>
      </c>
      <c r="B52" s="607" t="s">
        <v>81</v>
      </c>
      <c r="C52" s="605"/>
      <c r="D52" s="605"/>
      <c r="E52" s="606"/>
      <c r="F52" s="315" t="s">
        <v>17</v>
      </c>
      <c r="G52" s="315">
        <v>5000</v>
      </c>
      <c r="H52" s="316">
        <f>'Рем.стр.ДУ-1'!BN52</f>
        <v>1</v>
      </c>
      <c r="I52" s="317">
        <f>'Рем.стр.ДУ-1'!BO52</f>
        <v>5000</v>
      </c>
      <c r="J52" s="311">
        <f>'Рем.стр.ДУ 2'!BN52</f>
        <v>0</v>
      </c>
      <c r="K52" s="308">
        <f>'Рем.стр.ДУ 2'!BO52</f>
        <v>0</v>
      </c>
      <c r="L52" s="312">
        <f>'Рем.стр.ДУ-3'!CJ52</f>
        <v>0</v>
      </c>
      <c r="M52" s="312">
        <f>'Рем.стр.ДУ-3'!CK52</f>
        <v>0</v>
      </c>
      <c r="N52" s="313">
        <f t="shared" si="0"/>
        <v>1</v>
      </c>
      <c r="O52" s="314">
        <f t="shared" si="1"/>
        <v>5000</v>
      </c>
    </row>
    <row r="53" spans="1:15" ht="22.5" customHeight="1">
      <c r="A53" s="306">
        <v>44</v>
      </c>
      <c r="B53" s="599" t="s">
        <v>108</v>
      </c>
      <c r="C53" s="600"/>
      <c r="D53" s="600"/>
      <c r="E53" s="601"/>
      <c r="F53" s="315" t="s">
        <v>17</v>
      </c>
      <c r="G53" s="315">
        <v>14000</v>
      </c>
      <c r="H53" s="316">
        <f>'Рем.стр.ДУ-1'!BN53</f>
        <v>4</v>
      </c>
      <c r="I53" s="317">
        <f>'Рем.стр.ДУ-1'!BO53</f>
        <v>56000</v>
      </c>
      <c r="J53" s="311">
        <f>'Рем.стр.ДУ 2'!BN53</f>
        <v>0</v>
      </c>
      <c r="K53" s="308">
        <f>'Рем.стр.ДУ 2'!BO53</f>
        <v>0</v>
      </c>
      <c r="L53" s="312">
        <f>'Рем.стр.ДУ-3'!CJ53</f>
        <v>0</v>
      </c>
      <c r="M53" s="312">
        <f>'Рем.стр.ДУ-3'!CK53</f>
        <v>0</v>
      </c>
      <c r="N53" s="313">
        <f t="shared" si="0"/>
        <v>4</v>
      </c>
      <c r="O53" s="314">
        <f t="shared" si="1"/>
        <v>56000</v>
      </c>
    </row>
    <row r="54" spans="1:15" ht="22.5" customHeight="1">
      <c r="A54" s="306">
        <v>45</v>
      </c>
      <c r="B54" s="599" t="s">
        <v>119</v>
      </c>
      <c r="C54" s="600"/>
      <c r="D54" s="600"/>
      <c r="E54" s="601"/>
      <c r="F54" s="315" t="s">
        <v>17</v>
      </c>
      <c r="G54" s="315">
        <v>16000</v>
      </c>
      <c r="H54" s="316">
        <f>'Рем.стр.ДУ-1'!BN54</f>
        <v>0</v>
      </c>
      <c r="I54" s="317">
        <f>'Рем.стр.ДУ-1'!BO54</f>
        <v>0</v>
      </c>
      <c r="J54" s="311">
        <f>'Рем.стр.ДУ 2'!BN54</f>
        <v>0</v>
      </c>
      <c r="K54" s="308">
        <f>'Рем.стр.ДУ 2'!BO54</f>
        <v>0</v>
      </c>
      <c r="L54" s="312">
        <f>'Рем.стр.ДУ-3'!CJ54</f>
        <v>0</v>
      </c>
      <c r="M54" s="312">
        <f>'Рем.стр.ДУ-3'!CK54</f>
        <v>0</v>
      </c>
      <c r="N54" s="313">
        <f t="shared" si="0"/>
        <v>0</v>
      </c>
      <c r="O54" s="314">
        <f t="shared" si="1"/>
        <v>0</v>
      </c>
    </row>
    <row r="55" spans="1:15" ht="22.5" customHeight="1">
      <c r="A55" s="306">
        <v>46</v>
      </c>
      <c r="B55" s="607" t="s">
        <v>118</v>
      </c>
      <c r="C55" s="605"/>
      <c r="D55" s="605"/>
      <c r="E55" s="606"/>
      <c r="F55" s="315" t="s">
        <v>17</v>
      </c>
      <c r="G55" s="315">
        <v>11000</v>
      </c>
      <c r="H55" s="316">
        <f>'Рем.стр.ДУ-1'!BN55</f>
        <v>1</v>
      </c>
      <c r="I55" s="317">
        <f>'Рем.стр.ДУ-1'!BO55</f>
        <v>11000</v>
      </c>
      <c r="J55" s="311">
        <f>'Рем.стр.ДУ 2'!BN55</f>
        <v>0</v>
      </c>
      <c r="K55" s="308">
        <f>'Рем.стр.ДУ 2'!BO55</f>
        <v>0</v>
      </c>
      <c r="L55" s="312">
        <f>'Рем.стр.ДУ-3'!CJ55</f>
        <v>0</v>
      </c>
      <c r="M55" s="312">
        <f>'Рем.стр.ДУ-3'!CK55</f>
        <v>0</v>
      </c>
      <c r="N55" s="313">
        <f t="shared" si="0"/>
        <v>1</v>
      </c>
      <c r="O55" s="314">
        <f t="shared" si="1"/>
        <v>11000</v>
      </c>
    </row>
    <row r="56" spans="1:15" ht="22.5" customHeight="1">
      <c r="A56" s="306">
        <v>47</v>
      </c>
      <c r="B56" s="599" t="s">
        <v>157</v>
      </c>
      <c r="C56" s="605"/>
      <c r="D56" s="605"/>
      <c r="E56" s="605"/>
      <c r="F56" s="315" t="s">
        <v>17</v>
      </c>
      <c r="G56" s="315">
        <v>1400</v>
      </c>
      <c r="H56" s="316">
        <f>'Рем.стр.ДУ-1'!BN56</f>
        <v>3</v>
      </c>
      <c r="I56" s="317">
        <f>'Рем.стр.ДУ-1'!BO56</f>
        <v>4200</v>
      </c>
      <c r="J56" s="311">
        <f>'Рем.стр.ДУ 2'!BN56</f>
        <v>0</v>
      </c>
      <c r="K56" s="308">
        <f>'Рем.стр.ДУ 2'!BO56</f>
        <v>0</v>
      </c>
      <c r="L56" s="312">
        <f>'Рем.стр.ДУ-3'!CJ56</f>
        <v>0</v>
      </c>
      <c r="M56" s="312">
        <f>'Рем.стр.ДУ-3'!CK56</f>
        <v>0</v>
      </c>
      <c r="N56" s="313">
        <f t="shared" si="0"/>
        <v>3</v>
      </c>
      <c r="O56" s="314">
        <f t="shared" si="1"/>
        <v>4200</v>
      </c>
    </row>
    <row r="57" spans="1:15" s="225" customFormat="1" ht="22.5" customHeight="1">
      <c r="A57" s="306">
        <v>48</v>
      </c>
      <c r="B57" s="599" t="s">
        <v>158</v>
      </c>
      <c r="C57" s="605"/>
      <c r="D57" s="605"/>
      <c r="E57" s="606"/>
      <c r="F57" s="315" t="s">
        <v>17</v>
      </c>
      <c r="G57" s="315">
        <v>1700</v>
      </c>
      <c r="H57" s="316">
        <f>'Рем.стр.ДУ-1'!BN57</f>
        <v>64</v>
      </c>
      <c r="I57" s="317">
        <f>'Рем.стр.ДУ-1'!BO57</f>
        <v>108800</v>
      </c>
      <c r="J57" s="311">
        <f>'Рем.стр.ДУ 2'!BN57</f>
        <v>0</v>
      </c>
      <c r="K57" s="308">
        <f>'Рем.стр.ДУ 2'!BO57</f>
        <v>0</v>
      </c>
      <c r="L57" s="312">
        <f>'Рем.стр.ДУ-3'!CJ57</f>
        <v>18</v>
      </c>
      <c r="M57" s="312">
        <f>'Рем.стр.ДУ-3'!CK57</f>
        <v>30600</v>
      </c>
      <c r="N57" s="313">
        <f t="shared" si="0"/>
        <v>82</v>
      </c>
      <c r="O57" s="314">
        <f t="shared" si="1"/>
        <v>139400</v>
      </c>
    </row>
    <row r="58" spans="1:15" s="225" customFormat="1" ht="22.5" customHeight="1">
      <c r="A58" s="306">
        <v>49</v>
      </c>
      <c r="B58" s="599" t="s">
        <v>203</v>
      </c>
      <c r="C58" s="600"/>
      <c r="D58" s="600"/>
      <c r="E58" s="601"/>
      <c r="F58" s="111" t="s">
        <v>204</v>
      </c>
      <c r="G58" s="111">
        <v>540</v>
      </c>
      <c r="H58" s="316">
        <f>'Рем.стр.ДУ-1'!BN58</f>
        <v>0</v>
      </c>
      <c r="I58" s="317">
        <f>'Рем.стр.ДУ-1'!BO58</f>
        <v>0</v>
      </c>
      <c r="J58" s="311">
        <f>'Рем.стр.ДУ 2'!BN58</f>
        <v>0</v>
      </c>
      <c r="K58" s="308">
        <f>'Рем.стр.ДУ 2'!BO58</f>
        <v>0</v>
      </c>
      <c r="L58" s="312">
        <f>'Рем.стр.ДУ-3'!CJ58</f>
        <v>0</v>
      </c>
      <c r="M58" s="312">
        <f>'Рем.стр.ДУ-3'!CK58</f>
        <v>75600</v>
      </c>
      <c r="N58" s="313">
        <f t="shared" si="0"/>
        <v>0</v>
      </c>
      <c r="O58" s="314">
        <f t="shared" si="1"/>
        <v>75600</v>
      </c>
    </row>
    <row r="59" spans="1:15" s="225" customFormat="1" ht="22.5" customHeight="1">
      <c r="A59" s="306">
        <v>50</v>
      </c>
      <c r="B59" s="607" t="s">
        <v>195</v>
      </c>
      <c r="C59" s="605"/>
      <c r="D59" s="605"/>
      <c r="E59" s="606"/>
      <c r="F59" s="111" t="s">
        <v>34</v>
      </c>
      <c r="G59" s="111">
        <v>190</v>
      </c>
      <c r="H59" s="316">
        <f>'Рем.стр.ДУ-1'!BN59</f>
        <v>0</v>
      </c>
      <c r="I59" s="317">
        <f>'Рем.стр.ДУ-1'!BO59</f>
        <v>0</v>
      </c>
      <c r="J59" s="311">
        <f>'Рем.стр.ДУ 2'!BN59</f>
        <v>40</v>
      </c>
      <c r="K59" s="308">
        <f>'Рем.стр.ДУ 2'!BO60</f>
        <v>0</v>
      </c>
      <c r="L59" s="312">
        <f>'Рем.стр.ДУ-3'!CJ59</f>
        <v>0</v>
      </c>
      <c r="M59" s="312">
        <f>'Рем.стр.ДУ-3'!CK59</f>
        <v>0</v>
      </c>
      <c r="N59" s="313">
        <f t="shared" si="0"/>
        <v>40</v>
      </c>
      <c r="O59" s="314">
        <f t="shared" si="1"/>
        <v>0</v>
      </c>
    </row>
    <row r="60" spans="1:15" s="225" customFormat="1" ht="22.5" customHeight="1">
      <c r="A60" s="306">
        <v>51</v>
      </c>
      <c r="B60" s="599" t="s">
        <v>206</v>
      </c>
      <c r="C60" s="605"/>
      <c r="D60" s="605"/>
      <c r="E60" s="606"/>
      <c r="F60" s="111" t="s">
        <v>17</v>
      </c>
      <c r="G60" s="111">
        <v>2000</v>
      </c>
      <c r="H60" s="316">
        <f>'Рем.стр.ДУ-1'!BN60</f>
        <v>20</v>
      </c>
      <c r="I60" s="317">
        <f>'Рем.стр.ДУ-1'!BO60</f>
        <v>40000</v>
      </c>
      <c r="J60" s="311">
        <f>'Рем.стр.ДУ 2'!BN60</f>
        <v>0</v>
      </c>
      <c r="K60" s="308">
        <v>0</v>
      </c>
      <c r="L60" s="312">
        <f>'Рем.стр.ДУ-3'!CJ60</f>
        <v>0</v>
      </c>
      <c r="M60" s="312">
        <f>'Рем.стр.ДУ-3'!CK60</f>
        <v>6000</v>
      </c>
      <c r="N60" s="313">
        <f t="shared" si="0"/>
        <v>20</v>
      </c>
      <c r="O60" s="314">
        <f t="shared" si="1"/>
        <v>46000</v>
      </c>
    </row>
    <row r="61" spans="1:15" ht="22.5" customHeight="1">
      <c r="A61" s="306">
        <v>52</v>
      </c>
      <c r="B61" s="607" t="s">
        <v>33</v>
      </c>
      <c r="C61" s="605"/>
      <c r="D61" s="605"/>
      <c r="E61" s="606"/>
      <c r="F61" s="320" t="s">
        <v>34</v>
      </c>
      <c r="G61" s="321"/>
      <c r="H61" s="316">
        <f>'Рем.стр.ДУ-1'!BN61</f>
        <v>0</v>
      </c>
      <c r="I61" s="317">
        <f>'Рем.стр.ДУ-1'!BO61</f>
        <v>79000</v>
      </c>
      <c r="J61" s="311">
        <f>'Рем.стр.ДУ 2'!BN61</f>
        <v>0</v>
      </c>
      <c r="K61" s="308">
        <f>'Рем.стр.ДУ 2'!BO61</f>
        <v>24176</v>
      </c>
      <c r="L61" s="312">
        <f>'Рем.стр.ДУ-3'!CJ61</f>
        <v>0</v>
      </c>
      <c r="M61" s="312">
        <f>'Рем.стр.ДУ-3'!CK61</f>
        <v>155002.6</v>
      </c>
      <c r="N61" s="313">
        <f t="shared" si="0"/>
        <v>0</v>
      </c>
      <c r="O61" s="314">
        <f t="shared" si="1"/>
        <v>258178.6</v>
      </c>
    </row>
    <row r="62" spans="1:15" ht="22.5" customHeight="1" thickBot="1">
      <c r="A62" s="322"/>
      <c r="B62" s="611" t="s">
        <v>59</v>
      </c>
      <c r="C62" s="612"/>
      <c r="D62" s="612"/>
      <c r="E62" s="613"/>
      <c r="F62" s="323"/>
      <c r="G62" s="323"/>
      <c r="H62" s="324"/>
      <c r="I62" s="325">
        <f>'Рем.стр.ДУ-1'!BO62</f>
        <v>3088678</v>
      </c>
      <c r="J62" s="311"/>
      <c r="K62" s="308">
        <f>'Рем.стр.ДУ 2'!BO62</f>
        <v>1625837</v>
      </c>
      <c r="L62" s="326"/>
      <c r="M62" s="326">
        <f>'Рем.стр.ДУ-3'!CK62</f>
        <v>3902439.6</v>
      </c>
      <c r="N62" s="327"/>
      <c r="O62" s="328">
        <f>I62+K62+M62</f>
        <v>8616954.6</v>
      </c>
    </row>
    <row r="63" spans="1:6" ht="12.75">
      <c r="A63" s="189"/>
      <c r="B63" s="189"/>
      <c r="C63" s="189"/>
      <c r="D63" s="189"/>
      <c r="E63" s="189"/>
      <c r="F63" s="189"/>
    </row>
    <row r="64" spans="1:6" ht="12.75">
      <c r="A64" s="189"/>
      <c r="B64" s="189"/>
      <c r="C64" s="189"/>
      <c r="D64" s="189"/>
      <c r="E64" s="189"/>
      <c r="F64" s="189"/>
    </row>
  </sheetData>
  <sheetProtection/>
  <mergeCells count="67">
    <mergeCell ref="B17:E17"/>
    <mergeCell ref="B9:E9"/>
    <mergeCell ref="B46:E46"/>
    <mergeCell ref="B61:E61"/>
    <mergeCell ref="B25:E25"/>
    <mergeCell ref="B27:E27"/>
    <mergeCell ref="B29:E29"/>
    <mergeCell ref="B28:E28"/>
    <mergeCell ref="B10:E10"/>
    <mergeCell ref="B11:E11"/>
    <mergeCell ref="A1:O1"/>
    <mergeCell ref="B8:E8"/>
    <mergeCell ref="B6:E6"/>
    <mergeCell ref="B7:E7"/>
    <mergeCell ref="N4:O4"/>
    <mergeCell ref="N3:O3"/>
    <mergeCell ref="A3:A5"/>
    <mergeCell ref="B3:E5"/>
    <mergeCell ref="F3:F5"/>
    <mergeCell ref="G3:G5"/>
    <mergeCell ref="B14:E14"/>
    <mergeCell ref="B15:E15"/>
    <mergeCell ref="B16:E16"/>
    <mergeCell ref="B12:E12"/>
    <mergeCell ref="B13:E13"/>
    <mergeCell ref="H3:I4"/>
    <mergeCell ref="J3:K4"/>
    <mergeCell ref="L3:M4"/>
    <mergeCell ref="B33:E33"/>
    <mergeCell ref="B18:E18"/>
    <mergeCell ref="B19:E19"/>
    <mergeCell ref="B26:E26"/>
    <mergeCell ref="B20:E20"/>
    <mergeCell ref="B21:E21"/>
    <mergeCell ref="B22:E22"/>
    <mergeCell ref="B23:E23"/>
    <mergeCell ref="B24:E24"/>
    <mergeCell ref="B42:E42"/>
    <mergeCell ref="B30:E30"/>
    <mergeCell ref="B36:E36"/>
    <mergeCell ref="B37:E37"/>
    <mergeCell ref="B38:E38"/>
    <mergeCell ref="B31:E31"/>
    <mergeCell ref="A32:E32"/>
    <mergeCell ref="B39:E39"/>
    <mergeCell ref="B62:E62"/>
    <mergeCell ref="B52:E52"/>
    <mergeCell ref="B53:E53"/>
    <mergeCell ref="B54:E54"/>
    <mergeCell ref="B57:E57"/>
    <mergeCell ref="B55:E55"/>
    <mergeCell ref="B56:E56"/>
    <mergeCell ref="B59:E59"/>
    <mergeCell ref="B34:E34"/>
    <mergeCell ref="B40:E40"/>
    <mergeCell ref="B51:E51"/>
    <mergeCell ref="B45:E45"/>
    <mergeCell ref="B47:E47"/>
    <mergeCell ref="B43:E43"/>
    <mergeCell ref="B48:E48"/>
    <mergeCell ref="B49:E49"/>
    <mergeCell ref="B41:E41"/>
    <mergeCell ref="B35:E35"/>
    <mergeCell ref="B50:E50"/>
    <mergeCell ref="A44:E44"/>
    <mergeCell ref="B58:E58"/>
    <mergeCell ref="B60:E60"/>
  </mergeCells>
  <printOptions/>
  <pageMargins left="0.5905511811023623" right="0" top="0.1968503937007874" bottom="0.15748031496062992" header="0.15748031496062992" footer="0.15748031496062992"/>
  <pageSetup horizontalDpi="600" verticalDpi="600" orientation="portrait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E25" sqref="E25"/>
    </sheetView>
  </sheetViews>
  <sheetFormatPr defaultColWidth="9.00390625" defaultRowHeight="12.75"/>
  <cols>
    <col min="1" max="1" width="4.125" style="0" customWidth="1"/>
    <col min="2" max="2" width="32.375" style="0" customWidth="1"/>
    <col min="3" max="3" width="13.375" style="0" customWidth="1"/>
    <col min="4" max="4" width="12.00390625" style="0" customWidth="1"/>
    <col min="5" max="5" width="13.25390625" style="0" customWidth="1"/>
    <col min="6" max="6" width="11.875" style="0" customWidth="1"/>
  </cols>
  <sheetData>
    <row r="2" spans="1:6" ht="15.75">
      <c r="A2" s="640" t="s">
        <v>220</v>
      </c>
      <c r="B2" s="641"/>
      <c r="C2" s="641"/>
      <c r="D2" s="641"/>
      <c r="E2" s="641"/>
      <c r="F2" s="641"/>
    </row>
    <row r="3" ht="13.5" thickBot="1"/>
    <row r="4" spans="1:6" ht="12.75">
      <c r="A4" s="94"/>
      <c r="B4" s="94"/>
      <c r="C4" s="94"/>
      <c r="D4" s="94"/>
      <c r="E4" s="94"/>
      <c r="F4" s="94"/>
    </row>
    <row r="5" spans="1:6" ht="12.75">
      <c r="A5" s="95" t="s">
        <v>91</v>
      </c>
      <c r="B5" s="95" t="s">
        <v>92</v>
      </c>
      <c r="C5" s="95" t="s">
        <v>71</v>
      </c>
      <c r="D5" s="95" t="s">
        <v>72</v>
      </c>
      <c r="E5" s="95" t="s">
        <v>82</v>
      </c>
      <c r="F5" s="95" t="s">
        <v>93</v>
      </c>
    </row>
    <row r="6" spans="1:6" ht="12.75">
      <c r="A6" s="95" t="s">
        <v>65</v>
      </c>
      <c r="B6" s="95"/>
      <c r="C6" s="95"/>
      <c r="D6" s="95"/>
      <c r="E6" s="95"/>
      <c r="F6" s="95"/>
    </row>
    <row r="7" spans="1:6" ht="13.5" thickBot="1">
      <c r="A7" s="237"/>
      <c r="B7" s="237"/>
      <c r="C7" s="237"/>
      <c r="D7" s="237"/>
      <c r="E7" s="237"/>
      <c r="F7" s="237"/>
    </row>
    <row r="8" spans="1:6" ht="12.75" customHeight="1" thickBot="1" thickTop="1">
      <c r="A8" s="238">
        <v>1</v>
      </c>
      <c r="B8" s="238">
        <v>2</v>
      </c>
      <c r="C8" s="238">
        <v>3</v>
      </c>
      <c r="D8" s="238">
        <v>4</v>
      </c>
      <c r="E8" s="238">
        <v>5</v>
      </c>
      <c r="F8" s="238">
        <v>6</v>
      </c>
    </row>
    <row r="9" spans="1:7" ht="13.5" thickTop="1">
      <c r="A9" s="233">
        <v>1</v>
      </c>
      <c r="B9" s="234" t="s">
        <v>94</v>
      </c>
      <c r="C9" s="235">
        <f>'Рем.стр.ДУ-1'!BO62</f>
        <v>3088678</v>
      </c>
      <c r="D9" s="236">
        <f>'СВОД.РЕМ.СТР.'!K62</f>
        <v>1625837</v>
      </c>
      <c r="E9" s="236">
        <f>'СВОД.РЕМ.СТР.'!M62</f>
        <v>3902439.6</v>
      </c>
      <c r="F9" s="221">
        <f>C9+D9+E9</f>
        <v>8616954.6</v>
      </c>
      <c r="G9" s="57"/>
    </row>
    <row r="10" spans="1:7" ht="12.75">
      <c r="A10" s="97">
        <v>2</v>
      </c>
      <c r="B10" s="98" t="s">
        <v>95</v>
      </c>
      <c r="C10" s="173">
        <f>'СВОД САН-КА'!F82</f>
        <v>1161460</v>
      </c>
      <c r="D10" s="174">
        <f>'СВОД САН-КА'!H82</f>
        <v>391180</v>
      </c>
      <c r="E10" s="175">
        <f>'СВОД САН-КА'!J82</f>
        <v>2482869</v>
      </c>
      <c r="F10" s="221">
        <f>C10+D10+E10</f>
        <v>4035509</v>
      </c>
      <c r="G10" s="57"/>
    </row>
    <row r="11" spans="1:8" ht="13.5" thickBot="1">
      <c r="A11" s="132">
        <v>3</v>
      </c>
      <c r="B11" s="133" t="s">
        <v>96</v>
      </c>
      <c r="C11" s="166">
        <f>'Эл.ДУ-1'!Z49</f>
        <v>250390</v>
      </c>
      <c r="D11" s="167">
        <f>'Эл. ДУ-2'!N48</f>
        <v>205835</v>
      </c>
      <c r="E11" s="168">
        <f>'Эл. ДУ-3'!P48</f>
        <v>381410</v>
      </c>
      <c r="F11" s="378">
        <f>C11+D11+E11</f>
        <v>837635</v>
      </c>
      <c r="G11" s="57"/>
      <c r="H11" s="72"/>
    </row>
    <row r="12" spans="1:8" ht="13.5" thickBot="1">
      <c r="A12" s="169"/>
      <c r="B12" s="170" t="s">
        <v>154</v>
      </c>
      <c r="C12" s="171">
        <f>SUM(C9:C11)</f>
        <v>4500528</v>
      </c>
      <c r="D12" s="172">
        <f>SUM(D9:D11)</f>
        <v>2222852</v>
      </c>
      <c r="E12" s="377">
        <f>SUM(E9:E11)</f>
        <v>6766718.6</v>
      </c>
      <c r="F12" s="379">
        <f>C12+D12+E12</f>
        <v>13490098.6</v>
      </c>
      <c r="H12" s="72"/>
    </row>
    <row r="13" spans="1:6" ht="12.75">
      <c r="A13" s="96"/>
      <c r="B13" s="54"/>
      <c r="C13" s="54"/>
      <c r="D13" s="54"/>
      <c r="E13" s="54"/>
      <c r="F13" s="54"/>
    </row>
    <row r="14" spans="1:6" ht="12.75">
      <c r="A14" s="96"/>
      <c r="B14" s="54"/>
      <c r="C14" s="54"/>
      <c r="D14" s="54"/>
      <c r="E14" s="54"/>
      <c r="F14" s="54"/>
    </row>
    <row r="15" spans="1:6" ht="12.75">
      <c r="A15" s="54"/>
      <c r="B15" s="54"/>
      <c r="C15" s="54"/>
      <c r="D15" s="54"/>
      <c r="E15" s="54"/>
      <c r="F15" s="54"/>
    </row>
    <row r="17" spans="6:8" ht="12.75">
      <c r="F17" s="72"/>
      <c r="H17" s="72"/>
    </row>
  </sheetData>
  <sheetProtection/>
  <mergeCells count="1">
    <mergeCell ref="A2:F2"/>
  </mergeCells>
  <printOptions/>
  <pageMargins left="0.75" right="0.2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P109"/>
  <sheetViews>
    <sheetView view="pageBreakPreview" zoomScale="75" zoomScaleNormal="75" zoomScaleSheetLayoutView="7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Y39" sqref="AY39"/>
    </sheetView>
  </sheetViews>
  <sheetFormatPr defaultColWidth="9.00390625" defaultRowHeight="12.75"/>
  <cols>
    <col min="1" max="1" width="4.25390625" style="0" customWidth="1"/>
    <col min="2" max="2" width="45.625" style="0" customWidth="1"/>
    <col min="3" max="3" width="13.00390625" style="0" customWidth="1"/>
    <col min="4" max="4" width="9.25390625" style="0" customWidth="1"/>
    <col min="5" max="5" width="7.00390625" style="0" customWidth="1"/>
    <col min="6" max="6" width="8.75390625" style="0" customWidth="1"/>
    <col min="7" max="7" width="7.375" style="0" customWidth="1"/>
    <col min="8" max="8" width="8.125" style="0" customWidth="1"/>
    <col min="9" max="9" width="7.625" style="0" customWidth="1"/>
    <col min="10" max="10" width="7.375" style="0" customWidth="1"/>
    <col min="11" max="11" width="7.125" style="0" customWidth="1"/>
    <col min="12" max="12" width="7.75390625" style="0" customWidth="1"/>
    <col min="13" max="13" width="7.625" style="0" customWidth="1"/>
    <col min="14" max="14" width="8.25390625" style="0" customWidth="1"/>
    <col min="15" max="15" width="8.125" style="0" customWidth="1"/>
    <col min="16" max="16" width="8.75390625" style="0" customWidth="1"/>
    <col min="17" max="17" width="6.75390625" style="0" customWidth="1"/>
    <col min="18" max="18" width="9.75390625" style="0" customWidth="1"/>
    <col min="19" max="19" width="7.375" style="0" customWidth="1"/>
    <col min="20" max="20" width="10.375" style="0" customWidth="1"/>
    <col min="21" max="21" width="8.25390625" style="57" customWidth="1"/>
    <col min="22" max="22" width="9.75390625" style="0" customWidth="1"/>
    <col min="23" max="23" width="6.375" style="0" customWidth="1"/>
    <col min="24" max="24" width="9.375" style="0" customWidth="1"/>
    <col min="25" max="25" width="8.125" style="0" customWidth="1"/>
    <col min="26" max="26" width="8.875" style="0" customWidth="1"/>
    <col min="27" max="27" width="7.125" style="57" customWidth="1"/>
    <col min="28" max="28" width="10.625" style="0" customWidth="1"/>
    <col min="29" max="29" width="7.75390625" style="0" customWidth="1"/>
    <col min="30" max="30" width="7.25390625" style="0" customWidth="1"/>
    <col min="31" max="31" width="7.875" style="0" customWidth="1"/>
    <col min="32" max="32" width="7.25390625" style="0" customWidth="1"/>
    <col min="33" max="33" width="7.375" style="0" customWidth="1"/>
    <col min="34" max="34" width="8.125" style="0" customWidth="1"/>
    <col min="35" max="35" width="6.625" style="0" customWidth="1"/>
    <col min="36" max="36" width="7.875" style="0" customWidth="1"/>
    <col min="37" max="37" width="8.75390625" style="0" customWidth="1"/>
    <col min="38" max="38" width="11.375" style="0" customWidth="1"/>
    <col min="39" max="39" width="7.375" style="0" customWidth="1"/>
    <col min="41" max="41" width="6.25390625" style="0" customWidth="1"/>
  </cols>
  <sheetData>
    <row r="4" spans="1:36" ht="25.5" customHeight="1" thickBot="1">
      <c r="A4" s="418" t="s">
        <v>213</v>
      </c>
      <c r="B4" s="418"/>
      <c r="C4" s="418"/>
      <c r="D4" s="418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245"/>
      <c r="V4" s="60"/>
      <c r="W4" s="60"/>
      <c r="X4" s="60"/>
      <c r="Y4" s="60"/>
      <c r="Z4" s="60"/>
      <c r="AA4" s="245"/>
      <c r="AB4" s="60"/>
      <c r="AC4" s="60"/>
      <c r="AD4" s="60"/>
      <c r="AE4" s="60"/>
      <c r="AF4" s="60"/>
      <c r="AG4" s="60"/>
      <c r="AH4" s="60"/>
      <c r="AI4" s="60"/>
      <c r="AJ4" s="60"/>
    </row>
    <row r="5" spans="1:42" ht="22.5" customHeight="1" thickBot="1">
      <c r="A5" s="192"/>
      <c r="B5" s="193"/>
      <c r="C5" s="192"/>
      <c r="D5" s="193"/>
      <c r="E5" s="419" t="s">
        <v>101</v>
      </c>
      <c r="F5" s="420"/>
      <c r="G5" s="419" t="s">
        <v>101</v>
      </c>
      <c r="H5" s="420"/>
      <c r="I5" s="419" t="s">
        <v>101</v>
      </c>
      <c r="J5" s="420"/>
      <c r="K5" s="416" t="s">
        <v>38</v>
      </c>
      <c r="L5" s="415"/>
      <c r="M5" s="416" t="s">
        <v>38</v>
      </c>
      <c r="N5" s="415"/>
      <c r="O5" s="416" t="s">
        <v>38</v>
      </c>
      <c r="P5" s="415"/>
      <c r="Q5" s="416" t="s">
        <v>38</v>
      </c>
      <c r="R5" s="415"/>
      <c r="S5" s="416" t="s">
        <v>38</v>
      </c>
      <c r="T5" s="415"/>
      <c r="U5" s="416" t="s">
        <v>38</v>
      </c>
      <c r="V5" s="415"/>
      <c r="W5" s="416" t="s">
        <v>61</v>
      </c>
      <c r="X5" s="417"/>
      <c r="Y5" s="416" t="s">
        <v>61</v>
      </c>
      <c r="Z5" s="417"/>
      <c r="AA5" s="415" t="s">
        <v>61</v>
      </c>
      <c r="AB5" s="415"/>
      <c r="AC5" s="416" t="s">
        <v>39</v>
      </c>
      <c r="AD5" s="417"/>
      <c r="AE5" s="415" t="s">
        <v>39</v>
      </c>
      <c r="AF5" s="415"/>
      <c r="AG5" s="416" t="s">
        <v>39</v>
      </c>
      <c r="AH5" s="417"/>
      <c r="AI5" s="416" t="s">
        <v>39</v>
      </c>
      <c r="AJ5" s="415"/>
      <c r="AK5" s="194" t="s">
        <v>6</v>
      </c>
      <c r="AL5" s="86" t="s">
        <v>70</v>
      </c>
      <c r="AM5" s="416" t="s">
        <v>249</v>
      </c>
      <c r="AN5" s="415"/>
      <c r="AO5" s="422" t="s">
        <v>249</v>
      </c>
      <c r="AP5" s="423"/>
    </row>
    <row r="6" spans="1:42" ht="21.75" customHeight="1" thickBot="1">
      <c r="A6" s="195" t="s">
        <v>64</v>
      </c>
      <c r="B6" s="196" t="s">
        <v>1</v>
      </c>
      <c r="C6" s="195" t="s">
        <v>66</v>
      </c>
      <c r="D6" s="197" t="s">
        <v>62</v>
      </c>
      <c r="E6" s="421">
        <v>6</v>
      </c>
      <c r="F6" s="421"/>
      <c r="G6" s="421">
        <v>16</v>
      </c>
      <c r="H6" s="421"/>
      <c r="I6" s="421">
        <v>23</v>
      </c>
      <c r="J6" s="413"/>
      <c r="K6" s="426">
        <v>34</v>
      </c>
      <c r="L6" s="427"/>
      <c r="M6" s="428">
        <v>42</v>
      </c>
      <c r="N6" s="421"/>
      <c r="O6" s="421">
        <v>58</v>
      </c>
      <c r="P6" s="421"/>
      <c r="Q6" s="421" t="s">
        <v>86</v>
      </c>
      <c r="R6" s="421"/>
      <c r="S6" s="421" t="s">
        <v>87</v>
      </c>
      <c r="T6" s="421"/>
      <c r="U6" s="421" t="s">
        <v>89</v>
      </c>
      <c r="V6" s="421"/>
      <c r="W6" s="413">
        <v>3</v>
      </c>
      <c r="X6" s="414"/>
      <c r="Y6" s="424">
        <v>6</v>
      </c>
      <c r="Z6" s="425"/>
      <c r="AA6" s="413" t="s">
        <v>88</v>
      </c>
      <c r="AB6" s="414"/>
      <c r="AC6" s="413">
        <v>11</v>
      </c>
      <c r="AD6" s="414"/>
      <c r="AE6" s="413">
        <v>15</v>
      </c>
      <c r="AF6" s="415"/>
      <c r="AG6" s="413">
        <v>17</v>
      </c>
      <c r="AH6" s="415"/>
      <c r="AI6" s="413">
        <v>30</v>
      </c>
      <c r="AJ6" s="415"/>
      <c r="AK6" s="198" t="s">
        <v>69</v>
      </c>
      <c r="AL6" s="88" t="s">
        <v>69</v>
      </c>
      <c r="AM6" s="413">
        <v>1</v>
      </c>
      <c r="AN6" s="415"/>
      <c r="AO6" s="413">
        <v>3</v>
      </c>
      <c r="AP6" s="414"/>
    </row>
    <row r="7" spans="1:42" ht="32.25" customHeight="1" thickBot="1">
      <c r="A7" s="199" t="s">
        <v>65</v>
      </c>
      <c r="B7" s="200"/>
      <c r="C7" s="199" t="s">
        <v>67</v>
      </c>
      <c r="D7" s="201" t="s">
        <v>68</v>
      </c>
      <c r="E7" s="364" t="s">
        <v>6</v>
      </c>
      <c r="F7" s="368" t="s">
        <v>7</v>
      </c>
      <c r="G7" s="364" t="s">
        <v>6</v>
      </c>
      <c r="H7" s="368" t="s">
        <v>7</v>
      </c>
      <c r="I7" s="364" t="s">
        <v>6</v>
      </c>
      <c r="J7" s="368" t="s">
        <v>7</v>
      </c>
      <c r="K7" s="364" t="s">
        <v>6</v>
      </c>
      <c r="L7" s="368" t="s">
        <v>7</v>
      </c>
      <c r="M7" s="372" t="s">
        <v>6</v>
      </c>
      <c r="N7" s="368" t="s">
        <v>7</v>
      </c>
      <c r="O7" s="364" t="s">
        <v>6</v>
      </c>
      <c r="P7" s="368" t="s">
        <v>7</v>
      </c>
      <c r="Q7" s="364" t="s">
        <v>6</v>
      </c>
      <c r="R7" s="368" t="s">
        <v>7</v>
      </c>
      <c r="S7" s="364" t="s">
        <v>6</v>
      </c>
      <c r="T7" s="368" t="s">
        <v>7</v>
      </c>
      <c r="U7" s="364" t="s">
        <v>6</v>
      </c>
      <c r="V7" s="368" t="s">
        <v>7</v>
      </c>
      <c r="W7" s="364" t="s">
        <v>6</v>
      </c>
      <c r="X7" s="368" t="s">
        <v>7</v>
      </c>
      <c r="Y7" s="364" t="s">
        <v>6</v>
      </c>
      <c r="Z7" s="368" t="s">
        <v>7</v>
      </c>
      <c r="AA7" s="364" t="s">
        <v>6</v>
      </c>
      <c r="AB7" s="368" t="s">
        <v>7</v>
      </c>
      <c r="AC7" s="364" t="s">
        <v>6</v>
      </c>
      <c r="AD7" s="368" t="s">
        <v>7</v>
      </c>
      <c r="AE7" s="364" t="s">
        <v>6</v>
      </c>
      <c r="AF7" s="365" t="s">
        <v>7</v>
      </c>
      <c r="AG7" s="364" t="s">
        <v>6</v>
      </c>
      <c r="AH7" s="365" t="s">
        <v>7</v>
      </c>
      <c r="AI7" s="364" t="s">
        <v>6</v>
      </c>
      <c r="AJ7" s="365" t="s">
        <v>7</v>
      </c>
      <c r="AK7" s="202"/>
      <c r="AL7" s="90"/>
      <c r="AM7" s="364" t="s">
        <v>6</v>
      </c>
      <c r="AN7" s="365" t="s">
        <v>7</v>
      </c>
      <c r="AO7" s="364" t="s">
        <v>6</v>
      </c>
      <c r="AP7" s="368" t="s">
        <v>7</v>
      </c>
    </row>
    <row r="8" spans="1:42" ht="14.25">
      <c r="A8" s="128"/>
      <c r="B8" s="144" t="s">
        <v>77</v>
      </c>
      <c r="C8" s="142"/>
      <c r="D8" s="102"/>
      <c r="E8" s="286"/>
      <c r="F8" s="286"/>
      <c r="G8" s="286"/>
      <c r="H8" s="286"/>
      <c r="I8" s="286"/>
      <c r="J8" s="286"/>
      <c r="K8" s="286"/>
      <c r="L8" s="286"/>
      <c r="M8" s="284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369"/>
      <c r="AC8" s="286"/>
      <c r="AD8" s="286"/>
      <c r="AE8" s="286"/>
      <c r="AF8" s="286"/>
      <c r="AG8" s="284"/>
      <c r="AH8" s="287"/>
      <c r="AI8" s="286"/>
      <c r="AJ8" s="287"/>
      <c r="AK8" s="331"/>
      <c r="AL8" s="102"/>
      <c r="AM8" s="286"/>
      <c r="AN8" s="287"/>
      <c r="AO8" s="286"/>
      <c r="AP8" s="286"/>
    </row>
    <row r="9" spans="1:42" ht="12.75">
      <c r="A9" s="128">
        <v>1</v>
      </c>
      <c r="B9" s="355" t="s">
        <v>8</v>
      </c>
      <c r="C9" s="124" t="s">
        <v>9</v>
      </c>
      <c r="D9" s="125">
        <v>400</v>
      </c>
      <c r="E9" s="259"/>
      <c r="F9" s="259">
        <f aca="true" t="shared" si="0" ref="F9:F40">E9*D9</f>
        <v>0</v>
      </c>
      <c r="G9" s="259"/>
      <c r="H9" s="259">
        <f aca="true" t="shared" si="1" ref="H9:H40">G9*D9</f>
        <v>0</v>
      </c>
      <c r="I9" s="259"/>
      <c r="J9" s="259">
        <f aca="true" t="shared" si="2" ref="J9:J40">I9*D9</f>
        <v>0</v>
      </c>
      <c r="K9" s="259"/>
      <c r="L9" s="259">
        <f aca="true" t="shared" si="3" ref="L9:L40">K9*D9</f>
        <v>0</v>
      </c>
      <c r="M9" s="277"/>
      <c r="N9" s="259">
        <f aca="true" t="shared" si="4" ref="N9:N40">M9*D9</f>
        <v>0</v>
      </c>
      <c r="O9" s="259"/>
      <c r="P9" s="259">
        <f aca="true" t="shared" si="5" ref="P9:P40">O9*D9</f>
        <v>0</v>
      </c>
      <c r="Q9" s="259"/>
      <c r="R9" s="259">
        <f aca="true" t="shared" si="6" ref="R9:R40">Q9*D9</f>
        <v>0</v>
      </c>
      <c r="S9" s="259"/>
      <c r="T9" s="259">
        <f aca="true" t="shared" si="7" ref="T9:T40">S9*D9</f>
        <v>0</v>
      </c>
      <c r="U9" s="259"/>
      <c r="V9" s="259">
        <f aca="true" t="shared" si="8" ref="V9:V40">U9*D9</f>
        <v>0</v>
      </c>
      <c r="W9" s="259"/>
      <c r="X9" s="259">
        <f aca="true" t="shared" si="9" ref="X9:X40">W9*D9</f>
        <v>0</v>
      </c>
      <c r="Y9" s="259"/>
      <c r="Z9" s="259">
        <f aca="true" t="shared" si="10" ref="Z9:Z40">Y9*D9</f>
        <v>0</v>
      </c>
      <c r="AA9" s="259"/>
      <c r="AB9" s="278">
        <f aca="true" t="shared" si="11" ref="AB9:AB40">AA9*D9</f>
        <v>0</v>
      </c>
      <c r="AC9" s="259"/>
      <c r="AD9" s="259">
        <f aca="true" t="shared" si="12" ref="AD9:AD40">AC9*D9</f>
        <v>0</v>
      </c>
      <c r="AE9" s="259"/>
      <c r="AF9" s="259">
        <f aca="true" t="shared" si="13" ref="AF9:AF40">AE9*D9</f>
        <v>0</v>
      </c>
      <c r="AG9" s="277"/>
      <c r="AH9" s="355">
        <f>AG9*AF9</f>
        <v>0</v>
      </c>
      <c r="AI9" s="259"/>
      <c r="AJ9" s="355">
        <f>AI9*AF9</f>
        <v>0</v>
      </c>
      <c r="AK9" s="332">
        <f>E9+G9+I9+K9+M9+O9+Q9+S9+U9+W9+Y9+AA9+AC9+AE9+AG9+AI9</f>
        <v>0</v>
      </c>
      <c r="AL9" s="6">
        <f>F9+H9+J9+L9+N9+P9+R9+T9+V9+X9+Z9+AB9+AD9+AF9+AH9+AJ9</f>
        <v>0</v>
      </c>
      <c r="AM9" s="259"/>
      <c r="AN9" s="355">
        <f aca="true" t="shared" si="14" ref="AN9:AN14">AM9*AJ9</f>
        <v>0</v>
      </c>
      <c r="AO9" s="259"/>
      <c r="AP9" s="259">
        <f aca="true" t="shared" si="15" ref="AP9:AP14">AO9*AL9</f>
        <v>0</v>
      </c>
    </row>
    <row r="10" spans="1:42" ht="12.75">
      <c r="A10" s="128">
        <v>2</v>
      </c>
      <c r="B10" s="355" t="s">
        <v>10</v>
      </c>
      <c r="C10" s="124" t="s">
        <v>9</v>
      </c>
      <c r="D10" s="125">
        <v>450</v>
      </c>
      <c r="E10" s="259"/>
      <c r="F10" s="259">
        <f t="shared" si="0"/>
        <v>0</v>
      </c>
      <c r="G10" s="259"/>
      <c r="H10" s="259">
        <f t="shared" si="1"/>
        <v>0</v>
      </c>
      <c r="I10" s="259">
        <v>10</v>
      </c>
      <c r="J10" s="259">
        <f t="shared" si="2"/>
        <v>4500</v>
      </c>
      <c r="K10" s="259"/>
      <c r="L10" s="259">
        <f t="shared" si="3"/>
        <v>0</v>
      </c>
      <c r="M10" s="277"/>
      <c r="N10" s="259">
        <f t="shared" si="4"/>
        <v>0</v>
      </c>
      <c r="O10" s="259"/>
      <c r="P10" s="259">
        <f t="shared" si="5"/>
        <v>0</v>
      </c>
      <c r="Q10" s="259"/>
      <c r="R10" s="259">
        <f t="shared" si="6"/>
        <v>0</v>
      </c>
      <c r="S10" s="259"/>
      <c r="T10" s="259">
        <f t="shared" si="7"/>
        <v>0</v>
      </c>
      <c r="U10" s="259"/>
      <c r="V10" s="259">
        <f t="shared" si="8"/>
        <v>0</v>
      </c>
      <c r="W10" s="259"/>
      <c r="X10" s="259">
        <f t="shared" si="9"/>
        <v>0</v>
      </c>
      <c r="Y10" s="259"/>
      <c r="Z10" s="259">
        <f t="shared" si="10"/>
        <v>0</v>
      </c>
      <c r="AA10" s="259"/>
      <c r="AB10" s="278">
        <f t="shared" si="11"/>
        <v>0</v>
      </c>
      <c r="AC10" s="259"/>
      <c r="AD10" s="259">
        <f t="shared" si="12"/>
        <v>0</v>
      </c>
      <c r="AE10" s="259"/>
      <c r="AF10" s="259">
        <f t="shared" si="13"/>
        <v>0</v>
      </c>
      <c r="AG10" s="277"/>
      <c r="AH10" s="355">
        <f aca="true" t="shared" si="16" ref="AH10:AH74">AG10*AF10</f>
        <v>0</v>
      </c>
      <c r="AI10" s="259"/>
      <c r="AJ10" s="355">
        <f aca="true" t="shared" si="17" ref="AJ10:AJ74">AI10*AF10</f>
        <v>0</v>
      </c>
      <c r="AK10" s="332">
        <f>E10+G10+I10+K10+M10+O10+Q10+S10+U10+W10+Y10+AA10+AC10+AE10+AG10+AI10</f>
        <v>10</v>
      </c>
      <c r="AL10" s="6">
        <f>F10+H10+J10+L10+N10+P10+R10+T10+V10+X10+Z10+AB10+AD10+AF10+AH10+AJ10</f>
        <v>4500</v>
      </c>
      <c r="AM10" s="259"/>
      <c r="AN10" s="355">
        <f t="shared" si="14"/>
        <v>0</v>
      </c>
      <c r="AO10" s="259"/>
      <c r="AP10" s="259">
        <f t="shared" si="15"/>
        <v>0</v>
      </c>
    </row>
    <row r="11" spans="1:42" ht="12.75">
      <c r="A11" s="128">
        <v>3</v>
      </c>
      <c r="B11" s="355" t="s">
        <v>11</v>
      </c>
      <c r="C11" s="124" t="s">
        <v>9</v>
      </c>
      <c r="D11" s="353">
        <v>500</v>
      </c>
      <c r="E11" s="259"/>
      <c r="F11" s="259">
        <f t="shared" si="0"/>
        <v>0</v>
      </c>
      <c r="G11" s="259"/>
      <c r="H11" s="259">
        <f t="shared" si="1"/>
        <v>0</v>
      </c>
      <c r="I11" s="259"/>
      <c r="J11" s="259">
        <f t="shared" si="2"/>
        <v>0</v>
      </c>
      <c r="K11" s="259"/>
      <c r="L11" s="259">
        <f t="shared" si="3"/>
        <v>0</v>
      </c>
      <c r="M11" s="277"/>
      <c r="N11" s="259">
        <f t="shared" si="4"/>
        <v>0</v>
      </c>
      <c r="O11" s="259"/>
      <c r="P11" s="259">
        <f t="shared" si="5"/>
        <v>0</v>
      </c>
      <c r="Q11" s="259"/>
      <c r="R11" s="259">
        <f t="shared" si="6"/>
        <v>0</v>
      </c>
      <c r="S11" s="259"/>
      <c r="T11" s="259">
        <f t="shared" si="7"/>
        <v>0</v>
      </c>
      <c r="U11" s="259"/>
      <c r="V11" s="259">
        <f t="shared" si="8"/>
        <v>0</v>
      </c>
      <c r="W11" s="259"/>
      <c r="X11" s="259">
        <f t="shared" si="9"/>
        <v>0</v>
      </c>
      <c r="Y11" s="259"/>
      <c r="Z11" s="259">
        <f t="shared" si="10"/>
        <v>0</v>
      </c>
      <c r="AA11" s="259"/>
      <c r="AB11" s="278">
        <f t="shared" si="11"/>
        <v>0</v>
      </c>
      <c r="AC11" s="259"/>
      <c r="AD11" s="259">
        <f t="shared" si="12"/>
        <v>0</v>
      </c>
      <c r="AE11" s="259"/>
      <c r="AF11" s="259">
        <f t="shared" si="13"/>
        <v>0</v>
      </c>
      <c r="AG11" s="277"/>
      <c r="AH11" s="355">
        <f t="shared" si="16"/>
        <v>0</v>
      </c>
      <c r="AI11" s="259"/>
      <c r="AJ11" s="355">
        <f t="shared" si="17"/>
        <v>0</v>
      </c>
      <c r="AK11" s="332">
        <f aca="true" t="shared" si="18" ref="AK11:AK73">E11+G11+I11+K11+M11+O11+Q11+S11+U11+W11+Y11+AA11+AC11+AE11+AG11+AI11</f>
        <v>0</v>
      </c>
      <c r="AL11" s="259">
        <f aca="true" t="shared" si="19" ref="AL11:AL73">F11+H11+J11+L11+N11+P11+R11+T11+V11+X11+Z11+AB11+AD11+AF11+AH11+AJ11</f>
        <v>0</v>
      </c>
      <c r="AM11" s="259"/>
      <c r="AN11" s="355">
        <f t="shared" si="14"/>
        <v>0</v>
      </c>
      <c r="AO11" s="259"/>
      <c r="AP11" s="259">
        <f t="shared" si="15"/>
        <v>0</v>
      </c>
    </row>
    <row r="12" spans="1:42" ht="12.75">
      <c r="A12" s="128">
        <v>4</v>
      </c>
      <c r="B12" s="355" t="s">
        <v>12</v>
      </c>
      <c r="C12" s="124" t="s">
        <v>9</v>
      </c>
      <c r="D12" s="353">
        <v>550</v>
      </c>
      <c r="E12" s="259"/>
      <c r="F12" s="259">
        <f t="shared" si="0"/>
        <v>0</v>
      </c>
      <c r="G12" s="259"/>
      <c r="H12" s="259">
        <f t="shared" si="1"/>
        <v>0</v>
      </c>
      <c r="I12" s="259"/>
      <c r="J12" s="259">
        <f t="shared" si="2"/>
        <v>0</v>
      </c>
      <c r="K12" s="259"/>
      <c r="L12" s="259">
        <f t="shared" si="3"/>
        <v>0</v>
      </c>
      <c r="M12" s="277"/>
      <c r="N12" s="259">
        <f t="shared" si="4"/>
        <v>0</v>
      </c>
      <c r="O12" s="259"/>
      <c r="P12" s="259">
        <f t="shared" si="5"/>
        <v>0</v>
      </c>
      <c r="Q12" s="259"/>
      <c r="R12" s="259">
        <f t="shared" si="6"/>
        <v>0</v>
      </c>
      <c r="S12" s="259"/>
      <c r="T12" s="259">
        <f t="shared" si="7"/>
        <v>0</v>
      </c>
      <c r="U12" s="259"/>
      <c r="V12" s="259">
        <f t="shared" si="8"/>
        <v>0</v>
      </c>
      <c r="W12" s="259"/>
      <c r="X12" s="259">
        <f t="shared" si="9"/>
        <v>0</v>
      </c>
      <c r="Y12" s="259"/>
      <c r="Z12" s="259">
        <f t="shared" si="10"/>
        <v>0</v>
      </c>
      <c r="AA12" s="259"/>
      <c r="AB12" s="278">
        <f t="shared" si="11"/>
        <v>0</v>
      </c>
      <c r="AC12" s="259"/>
      <c r="AD12" s="259">
        <f t="shared" si="12"/>
        <v>0</v>
      </c>
      <c r="AE12" s="259"/>
      <c r="AF12" s="259">
        <f t="shared" si="13"/>
        <v>0</v>
      </c>
      <c r="AG12" s="277"/>
      <c r="AH12" s="355">
        <f t="shared" si="16"/>
        <v>0</v>
      </c>
      <c r="AI12" s="259"/>
      <c r="AJ12" s="355">
        <f t="shared" si="17"/>
        <v>0</v>
      </c>
      <c r="AK12" s="332">
        <f t="shared" si="18"/>
        <v>0</v>
      </c>
      <c r="AL12" s="259">
        <f t="shared" si="19"/>
        <v>0</v>
      </c>
      <c r="AM12" s="259"/>
      <c r="AN12" s="355">
        <f t="shared" si="14"/>
        <v>0</v>
      </c>
      <c r="AO12" s="259"/>
      <c r="AP12" s="259">
        <f t="shared" si="15"/>
        <v>0</v>
      </c>
    </row>
    <row r="13" spans="1:42" ht="12.75">
      <c r="A13" s="128">
        <v>5</v>
      </c>
      <c r="B13" s="355" t="s">
        <v>13</v>
      </c>
      <c r="C13" s="124" t="s">
        <v>9</v>
      </c>
      <c r="D13" s="353">
        <v>600</v>
      </c>
      <c r="E13" s="259"/>
      <c r="F13" s="259">
        <f t="shared" si="0"/>
        <v>0</v>
      </c>
      <c r="G13" s="259"/>
      <c r="H13" s="259">
        <f t="shared" si="1"/>
        <v>0</v>
      </c>
      <c r="I13" s="259"/>
      <c r="J13" s="259">
        <f t="shared" si="2"/>
        <v>0</v>
      </c>
      <c r="K13" s="259"/>
      <c r="L13" s="259">
        <f t="shared" si="3"/>
        <v>0</v>
      </c>
      <c r="M13" s="277"/>
      <c r="N13" s="259">
        <f t="shared" si="4"/>
        <v>0</v>
      </c>
      <c r="O13" s="259"/>
      <c r="P13" s="259">
        <f t="shared" si="5"/>
        <v>0</v>
      </c>
      <c r="Q13" s="259"/>
      <c r="R13" s="259">
        <f t="shared" si="6"/>
        <v>0</v>
      </c>
      <c r="S13" s="259"/>
      <c r="T13" s="259">
        <f t="shared" si="7"/>
        <v>0</v>
      </c>
      <c r="U13" s="259"/>
      <c r="V13" s="259">
        <f t="shared" si="8"/>
        <v>0</v>
      </c>
      <c r="W13" s="259"/>
      <c r="X13" s="259">
        <f t="shared" si="9"/>
        <v>0</v>
      </c>
      <c r="Y13" s="259"/>
      <c r="Z13" s="259">
        <f t="shared" si="10"/>
        <v>0</v>
      </c>
      <c r="AA13" s="259"/>
      <c r="AB13" s="278">
        <f t="shared" si="11"/>
        <v>0</v>
      </c>
      <c r="AC13" s="259"/>
      <c r="AD13" s="259">
        <f t="shared" si="12"/>
        <v>0</v>
      </c>
      <c r="AE13" s="259"/>
      <c r="AF13" s="259">
        <f t="shared" si="13"/>
        <v>0</v>
      </c>
      <c r="AG13" s="277"/>
      <c r="AH13" s="355">
        <f t="shared" si="16"/>
        <v>0</v>
      </c>
      <c r="AI13" s="259"/>
      <c r="AJ13" s="355">
        <f t="shared" si="17"/>
        <v>0</v>
      </c>
      <c r="AK13" s="332">
        <f t="shared" si="18"/>
        <v>0</v>
      </c>
      <c r="AL13" s="259">
        <f t="shared" si="19"/>
        <v>0</v>
      </c>
      <c r="AM13" s="259"/>
      <c r="AN13" s="355">
        <f t="shared" si="14"/>
        <v>0</v>
      </c>
      <c r="AO13" s="259"/>
      <c r="AP13" s="259">
        <f t="shared" si="15"/>
        <v>0</v>
      </c>
    </row>
    <row r="14" spans="1:42" ht="12.75">
      <c r="A14" s="128">
        <v>6</v>
      </c>
      <c r="B14" s="356" t="s">
        <v>196</v>
      </c>
      <c r="C14" s="124" t="s">
        <v>9</v>
      </c>
      <c r="D14" s="353">
        <v>200</v>
      </c>
      <c r="E14" s="259"/>
      <c r="F14" s="259">
        <f t="shared" si="0"/>
        <v>0</v>
      </c>
      <c r="G14" s="259">
        <v>55</v>
      </c>
      <c r="H14" s="259">
        <f t="shared" si="1"/>
        <v>11000</v>
      </c>
      <c r="I14" s="259"/>
      <c r="J14" s="259">
        <f t="shared" si="2"/>
        <v>0</v>
      </c>
      <c r="K14" s="259"/>
      <c r="L14" s="259">
        <f t="shared" si="3"/>
        <v>0</v>
      </c>
      <c r="M14" s="277"/>
      <c r="N14" s="259">
        <f t="shared" si="4"/>
        <v>0</v>
      </c>
      <c r="O14" s="259"/>
      <c r="P14" s="259">
        <f t="shared" si="5"/>
        <v>0</v>
      </c>
      <c r="Q14" s="259"/>
      <c r="R14" s="259">
        <f t="shared" si="6"/>
        <v>0</v>
      </c>
      <c r="S14" s="259">
        <v>10</v>
      </c>
      <c r="T14" s="259">
        <f t="shared" si="7"/>
        <v>2000</v>
      </c>
      <c r="U14" s="259"/>
      <c r="V14" s="259">
        <f t="shared" si="8"/>
        <v>0</v>
      </c>
      <c r="W14" s="259"/>
      <c r="X14" s="259">
        <f t="shared" si="9"/>
        <v>0</v>
      </c>
      <c r="Y14" s="259"/>
      <c r="Z14" s="259">
        <f t="shared" si="10"/>
        <v>0</v>
      </c>
      <c r="AA14" s="259"/>
      <c r="AB14" s="278">
        <f t="shared" si="11"/>
        <v>0</v>
      </c>
      <c r="AC14" s="259"/>
      <c r="AD14" s="259">
        <f t="shared" si="12"/>
        <v>0</v>
      </c>
      <c r="AE14" s="259"/>
      <c r="AF14" s="259">
        <f t="shared" si="13"/>
        <v>0</v>
      </c>
      <c r="AG14" s="277"/>
      <c r="AH14" s="355">
        <f>AG14*AF14</f>
        <v>0</v>
      </c>
      <c r="AI14" s="259"/>
      <c r="AJ14" s="355">
        <f>AI14*AF14</f>
        <v>0</v>
      </c>
      <c r="AK14" s="332">
        <f t="shared" si="18"/>
        <v>65</v>
      </c>
      <c r="AL14" s="259">
        <f t="shared" si="19"/>
        <v>13000</v>
      </c>
      <c r="AM14" s="259"/>
      <c r="AN14" s="355">
        <f t="shared" si="14"/>
        <v>0</v>
      </c>
      <c r="AO14" s="259"/>
      <c r="AP14" s="259">
        <f t="shared" si="15"/>
        <v>0</v>
      </c>
    </row>
    <row r="15" spans="1:42" ht="12.75">
      <c r="A15" s="128">
        <v>7</v>
      </c>
      <c r="B15" s="355" t="s">
        <v>14</v>
      </c>
      <c r="C15" s="124" t="s">
        <v>9</v>
      </c>
      <c r="D15" s="353">
        <f>800*0+700</f>
        <v>700</v>
      </c>
      <c r="E15" s="259"/>
      <c r="F15" s="259">
        <f t="shared" si="0"/>
        <v>0</v>
      </c>
      <c r="G15" s="259"/>
      <c r="H15" s="259">
        <f t="shared" si="1"/>
        <v>0</v>
      </c>
      <c r="I15" s="259"/>
      <c r="J15" s="259">
        <f t="shared" si="2"/>
        <v>0</v>
      </c>
      <c r="K15" s="259"/>
      <c r="L15" s="259">
        <f t="shared" si="3"/>
        <v>0</v>
      </c>
      <c r="M15" s="277"/>
      <c r="N15" s="259">
        <f t="shared" si="4"/>
        <v>0</v>
      </c>
      <c r="O15" s="259"/>
      <c r="P15" s="259">
        <f t="shared" si="5"/>
        <v>0</v>
      </c>
      <c r="Q15" s="259"/>
      <c r="R15" s="259">
        <f t="shared" si="6"/>
        <v>0</v>
      </c>
      <c r="S15" s="259"/>
      <c r="T15" s="259">
        <f t="shared" si="7"/>
        <v>0</v>
      </c>
      <c r="U15" s="259"/>
      <c r="V15" s="259">
        <f t="shared" si="8"/>
        <v>0</v>
      </c>
      <c r="W15" s="259"/>
      <c r="X15" s="259">
        <f t="shared" si="9"/>
        <v>0</v>
      </c>
      <c r="Y15" s="259"/>
      <c r="Z15" s="259">
        <f t="shared" si="10"/>
        <v>0</v>
      </c>
      <c r="AA15" s="259"/>
      <c r="AB15" s="278">
        <f t="shared" si="11"/>
        <v>0</v>
      </c>
      <c r="AC15" s="259"/>
      <c r="AD15" s="259">
        <f t="shared" si="12"/>
        <v>0</v>
      </c>
      <c r="AE15" s="259"/>
      <c r="AF15" s="259">
        <f t="shared" si="13"/>
        <v>0</v>
      </c>
      <c r="AG15" s="277"/>
      <c r="AH15" s="355">
        <f t="shared" si="16"/>
        <v>0</v>
      </c>
      <c r="AI15" s="259"/>
      <c r="AJ15" s="355">
        <f t="shared" si="17"/>
        <v>0</v>
      </c>
      <c r="AK15" s="332">
        <f t="shared" si="18"/>
        <v>0</v>
      </c>
      <c r="AL15" s="259">
        <f t="shared" si="19"/>
        <v>0</v>
      </c>
      <c r="AM15" s="259"/>
      <c r="AN15" s="355">
        <f aca="true" t="shared" si="20" ref="AN15:AN68">AM15*AJ15</f>
        <v>0</v>
      </c>
      <c r="AO15" s="259"/>
      <c r="AP15" s="259">
        <f aca="true" t="shared" si="21" ref="AP15:AP68">AO15*AL15</f>
        <v>0</v>
      </c>
    </row>
    <row r="16" spans="1:42" ht="12.75">
      <c r="A16" s="128">
        <v>8</v>
      </c>
      <c r="B16" s="355" t="s">
        <v>15</v>
      </c>
      <c r="C16" s="124" t="s">
        <v>9</v>
      </c>
      <c r="D16" s="353">
        <f>1100*0+800</f>
        <v>800</v>
      </c>
      <c r="E16" s="259"/>
      <c r="F16" s="259">
        <f t="shared" si="0"/>
        <v>0</v>
      </c>
      <c r="G16" s="259"/>
      <c r="H16" s="259">
        <f t="shared" si="1"/>
        <v>0</v>
      </c>
      <c r="I16" s="259"/>
      <c r="J16" s="259">
        <f t="shared" si="2"/>
        <v>0</v>
      </c>
      <c r="K16" s="259"/>
      <c r="L16" s="259">
        <f t="shared" si="3"/>
        <v>0</v>
      </c>
      <c r="M16" s="277"/>
      <c r="N16" s="259">
        <f t="shared" si="4"/>
        <v>0</v>
      </c>
      <c r="O16" s="259"/>
      <c r="P16" s="259">
        <f t="shared" si="5"/>
        <v>0</v>
      </c>
      <c r="Q16" s="259"/>
      <c r="R16" s="259">
        <f t="shared" si="6"/>
        <v>0</v>
      </c>
      <c r="S16" s="259"/>
      <c r="T16" s="259">
        <f t="shared" si="7"/>
        <v>0</v>
      </c>
      <c r="U16" s="259"/>
      <c r="V16" s="259">
        <f t="shared" si="8"/>
        <v>0</v>
      </c>
      <c r="W16" s="259"/>
      <c r="X16" s="259">
        <f t="shared" si="9"/>
        <v>0</v>
      </c>
      <c r="Y16" s="259"/>
      <c r="Z16" s="259">
        <f t="shared" si="10"/>
        <v>0</v>
      </c>
      <c r="AA16" s="259"/>
      <c r="AB16" s="278">
        <f t="shared" si="11"/>
        <v>0</v>
      </c>
      <c r="AC16" s="259"/>
      <c r="AD16" s="259">
        <f t="shared" si="12"/>
        <v>0</v>
      </c>
      <c r="AE16" s="259"/>
      <c r="AF16" s="259">
        <f t="shared" si="13"/>
        <v>0</v>
      </c>
      <c r="AG16" s="277"/>
      <c r="AH16" s="355">
        <f t="shared" si="16"/>
        <v>0</v>
      </c>
      <c r="AI16" s="259"/>
      <c r="AJ16" s="355">
        <f t="shared" si="17"/>
        <v>0</v>
      </c>
      <c r="AK16" s="332">
        <f t="shared" si="18"/>
        <v>0</v>
      </c>
      <c r="AL16" s="259">
        <f t="shared" si="19"/>
        <v>0</v>
      </c>
      <c r="AM16" s="259"/>
      <c r="AN16" s="355">
        <f t="shared" si="20"/>
        <v>0</v>
      </c>
      <c r="AO16" s="259"/>
      <c r="AP16" s="259">
        <f t="shared" si="21"/>
        <v>0</v>
      </c>
    </row>
    <row r="17" spans="1:42" ht="12.75">
      <c r="A17" s="128">
        <v>9</v>
      </c>
      <c r="B17" s="355" t="s">
        <v>90</v>
      </c>
      <c r="C17" s="124" t="s">
        <v>9</v>
      </c>
      <c r="D17" s="353">
        <f>1250*0+900</f>
        <v>900</v>
      </c>
      <c r="E17" s="259"/>
      <c r="F17" s="259">
        <f t="shared" si="0"/>
        <v>0</v>
      </c>
      <c r="G17" s="259"/>
      <c r="H17" s="259">
        <f t="shared" si="1"/>
        <v>0</v>
      </c>
      <c r="I17" s="259"/>
      <c r="J17" s="259">
        <f t="shared" si="2"/>
        <v>0</v>
      </c>
      <c r="K17" s="259"/>
      <c r="L17" s="259">
        <f t="shared" si="3"/>
        <v>0</v>
      </c>
      <c r="M17" s="277"/>
      <c r="N17" s="259">
        <f t="shared" si="4"/>
        <v>0</v>
      </c>
      <c r="O17" s="259"/>
      <c r="P17" s="259">
        <f t="shared" si="5"/>
        <v>0</v>
      </c>
      <c r="Q17" s="259"/>
      <c r="R17" s="259">
        <f t="shared" si="6"/>
        <v>0</v>
      </c>
      <c r="S17" s="259"/>
      <c r="T17" s="259">
        <f t="shared" si="7"/>
        <v>0</v>
      </c>
      <c r="U17" s="259"/>
      <c r="V17" s="259">
        <f t="shared" si="8"/>
        <v>0</v>
      </c>
      <c r="W17" s="259"/>
      <c r="X17" s="259">
        <f t="shared" si="9"/>
        <v>0</v>
      </c>
      <c r="Y17" s="259"/>
      <c r="Z17" s="259">
        <f t="shared" si="10"/>
        <v>0</v>
      </c>
      <c r="AA17" s="259"/>
      <c r="AB17" s="278">
        <f t="shared" si="11"/>
        <v>0</v>
      </c>
      <c r="AC17" s="259"/>
      <c r="AD17" s="259">
        <f t="shared" si="12"/>
        <v>0</v>
      </c>
      <c r="AE17" s="259"/>
      <c r="AF17" s="259">
        <f t="shared" si="13"/>
        <v>0</v>
      </c>
      <c r="AG17" s="277"/>
      <c r="AH17" s="355">
        <f t="shared" si="16"/>
        <v>0</v>
      </c>
      <c r="AI17" s="259"/>
      <c r="AJ17" s="355">
        <f t="shared" si="17"/>
        <v>0</v>
      </c>
      <c r="AK17" s="332">
        <f t="shared" si="18"/>
        <v>0</v>
      </c>
      <c r="AL17" s="259">
        <f t="shared" si="19"/>
        <v>0</v>
      </c>
      <c r="AM17" s="259"/>
      <c r="AN17" s="355">
        <f t="shared" si="20"/>
        <v>0</v>
      </c>
      <c r="AO17" s="259"/>
      <c r="AP17" s="259">
        <f t="shared" si="21"/>
        <v>0</v>
      </c>
    </row>
    <row r="18" spans="1:42" ht="12.75">
      <c r="A18" s="128">
        <v>10</v>
      </c>
      <c r="B18" s="355" t="s">
        <v>16</v>
      </c>
      <c r="C18" s="124"/>
      <c r="D18" s="353"/>
      <c r="E18" s="259"/>
      <c r="F18" s="259">
        <f t="shared" si="0"/>
        <v>0</v>
      </c>
      <c r="G18" s="259"/>
      <c r="H18" s="259">
        <f t="shared" si="1"/>
        <v>0</v>
      </c>
      <c r="I18" s="259"/>
      <c r="J18" s="259">
        <f t="shared" si="2"/>
        <v>0</v>
      </c>
      <c r="K18" s="259"/>
      <c r="L18" s="259">
        <f t="shared" si="3"/>
        <v>0</v>
      </c>
      <c r="M18" s="277"/>
      <c r="N18" s="259">
        <f t="shared" si="4"/>
        <v>0</v>
      </c>
      <c r="O18" s="259"/>
      <c r="P18" s="259">
        <f t="shared" si="5"/>
        <v>0</v>
      </c>
      <c r="Q18" s="259"/>
      <c r="R18" s="259">
        <f t="shared" si="6"/>
        <v>0</v>
      </c>
      <c r="S18" s="259"/>
      <c r="T18" s="259">
        <f t="shared" si="7"/>
        <v>0</v>
      </c>
      <c r="U18" s="259"/>
      <c r="V18" s="259">
        <f t="shared" si="8"/>
        <v>0</v>
      </c>
      <c r="W18" s="259"/>
      <c r="X18" s="259">
        <f t="shared" si="9"/>
        <v>0</v>
      </c>
      <c r="Y18" s="259"/>
      <c r="Z18" s="259">
        <f t="shared" si="10"/>
        <v>0</v>
      </c>
      <c r="AA18" s="259"/>
      <c r="AB18" s="278">
        <f t="shared" si="11"/>
        <v>0</v>
      </c>
      <c r="AC18" s="259"/>
      <c r="AD18" s="259">
        <f t="shared" si="12"/>
        <v>0</v>
      </c>
      <c r="AE18" s="259"/>
      <c r="AF18" s="259">
        <f t="shared" si="13"/>
        <v>0</v>
      </c>
      <c r="AG18" s="277"/>
      <c r="AH18" s="355">
        <f t="shared" si="16"/>
        <v>0</v>
      </c>
      <c r="AI18" s="259"/>
      <c r="AJ18" s="355">
        <f t="shared" si="17"/>
        <v>0</v>
      </c>
      <c r="AK18" s="332">
        <f t="shared" si="18"/>
        <v>0</v>
      </c>
      <c r="AL18" s="259">
        <f t="shared" si="19"/>
        <v>0</v>
      </c>
      <c r="AM18" s="259"/>
      <c r="AN18" s="355">
        <f t="shared" si="20"/>
        <v>0</v>
      </c>
      <c r="AO18" s="259"/>
      <c r="AP18" s="259">
        <f t="shared" si="21"/>
        <v>0</v>
      </c>
    </row>
    <row r="19" spans="1:42" ht="12.75">
      <c r="A19" s="128">
        <v>11</v>
      </c>
      <c r="B19" s="355" t="s">
        <v>8</v>
      </c>
      <c r="C19" s="124" t="s">
        <v>17</v>
      </c>
      <c r="D19" s="353">
        <v>280</v>
      </c>
      <c r="E19" s="259"/>
      <c r="F19" s="259">
        <f t="shared" si="0"/>
        <v>0</v>
      </c>
      <c r="G19" s="259">
        <v>26</v>
      </c>
      <c r="H19" s="259">
        <f t="shared" si="1"/>
        <v>7280</v>
      </c>
      <c r="I19" s="259">
        <v>11</v>
      </c>
      <c r="J19" s="259">
        <f t="shared" si="2"/>
        <v>3080</v>
      </c>
      <c r="K19" s="259"/>
      <c r="L19" s="259">
        <f t="shared" si="3"/>
        <v>0</v>
      </c>
      <c r="M19" s="277"/>
      <c r="N19" s="259">
        <f t="shared" si="4"/>
        <v>0</v>
      </c>
      <c r="O19" s="259"/>
      <c r="P19" s="259">
        <f t="shared" si="5"/>
        <v>0</v>
      </c>
      <c r="Q19" s="259"/>
      <c r="R19" s="259">
        <f t="shared" si="6"/>
        <v>0</v>
      </c>
      <c r="S19" s="259">
        <v>10</v>
      </c>
      <c r="T19" s="259">
        <f t="shared" si="7"/>
        <v>2800</v>
      </c>
      <c r="U19" s="259"/>
      <c r="V19" s="259">
        <f t="shared" si="8"/>
        <v>0</v>
      </c>
      <c r="W19" s="259"/>
      <c r="X19" s="259">
        <f t="shared" si="9"/>
        <v>0</v>
      </c>
      <c r="Y19" s="259"/>
      <c r="Z19" s="259">
        <f t="shared" si="10"/>
        <v>0</v>
      </c>
      <c r="AA19" s="259"/>
      <c r="AB19" s="278">
        <f t="shared" si="11"/>
        <v>0</v>
      </c>
      <c r="AC19" s="259"/>
      <c r="AD19" s="259">
        <f t="shared" si="12"/>
        <v>0</v>
      </c>
      <c r="AE19" s="259"/>
      <c r="AF19" s="259">
        <f t="shared" si="13"/>
        <v>0</v>
      </c>
      <c r="AG19" s="277"/>
      <c r="AH19" s="355">
        <f t="shared" si="16"/>
        <v>0</v>
      </c>
      <c r="AI19" s="259"/>
      <c r="AJ19" s="355">
        <f t="shared" si="17"/>
        <v>0</v>
      </c>
      <c r="AK19" s="332">
        <f t="shared" si="18"/>
        <v>47</v>
      </c>
      <c r="AL19" s="259">
        <f t="shared" si="19"/>
        <v>13160</v>
      </c>
      <c r="AM19" s="259"/>
      <c r="AN19" s="355">
        <f t="shared" si="20"/>
        <v>0</v>
      </c>
      <c r="AO19" s="259"/>
      <c r="AP19" s="259">
        <f t="shared" si="21"/>
        <v>0</v>
      </c>
    </row>
    <row r="20" spans="1:42" ht="12.75">
      <c r="A20" s="128">
        <v>12</v>
      </c>
      <c r="B20" s="355" t="s">
        <v>10</v>
      </c>
      <c r="C20" s="124" t="s">
        <v>17</v>
      </c>
      <c r="D20" s="353">
        <v>300</v>
      </c>
      <c r="E20" s="259"/>
      <c r="F20" s="259">
        <f t="shared" si="0"/>
        <v>0</v>
      </c>
      <c r="G20" s="259">
        <v>26</v>
      </c>
      <c r="H20" s="259">
        <f t="shared" si="1"/>
        <v>7800</v>
      </c>
      <c r="I20" s="259">
        <v>11</v>
      </c>
      <c r="J20" s="259">
        <f t="shared" si="2"/>
        <v>3300</v>
      </c>
      <c r="K20" s="259"/>
      <c r="L20" s="259">
        <f t="shared" si="3"/>
        <v>0</v>
      </c>
      <c r="M20" s="277"/>
      <c r="N20" s="259">
        <f t="shared" si="4"/>
        <v>0</v>
      </c>
      <c r="O20" s="259"/>
      <c r="P20" s="259">
        <f t="shared" si="5"/>
        <v>0</v>
      </c>
      <c r="Q20" s="259"/>
      <c r="R20" s="259">
        <f t="shared" si="6"/>
        <v>0</v>
      </c>
      <c r="S20" s="259">
        <v>10</v>
      </c>
      <c r="T20" s="259">
        <f t="shared" si="7"/>
        <v>3000</v>
      </c>
      <c r="U20" s="259"/>
      <c r="V20" s="259">
        <f t="shared" si="8"/>
        <v>0</v>
      </c>
      <c r="W20" s="259"/>
      <c r="X20" s="259">
        <f t="shared" si="9"/>
        <v>0</v>
      </c>
      <c r="Y20" s="259"/>
      <c r="Z20" s="259">
        <f t="shared" si="10"/>
        <v>0</v>
      </c>
      <c r="AA20" s="259"/>
      <c r="AB20" s="278">
        <f t="shared" si="11"/>
        <v>0</v>
      </c>
      <c r="AC20" s="259"/>
      <c r="AD20" s="259">
        <f t="shared" si="12"/>
        <v>0</v>
      </c>
      <c r="AE20" s="259"/>
      <c r="AF20" s="259">
        <f t="shared" si="13"/>
        <v>0</v>
      </c>
      <c r="AG20" s="277"/>
      <c r="AH20" s="355">
        <f t="shared" si="16"/>
        <v>0</v>
      </c>
      <c r="AI20" s="259"/>
      <c r="AJ20" s="355">
        <f t="shared" si="17"/>
        <v>0</v>
      </c>
      <c r="AK20" s="332">
        <f t="shared" si="18"/>
        <v>47</v>
      </c>
      <c r="AL20" s="259">
        <f t="shared" si="19"/>
        <v>14100</v>
      </c>
      <c r="AM20" s="259"/>
      <c r="AN20" s="355">
        <f t="shared" si="20"/>
        <v>0</v>
      </c>
      <c r="AO20" s="259"/>
      <c r="AP20" s="259">
        <f t="shared" si="21"/>
        <v>0</v>
      </c>
    </row>
    <row r="21" spans="1:42" ht="12.75">
      <c r="A21" s="128">
        <v>13</v>
      </c>
      <c r="B21" s="355" t="s">
        <v>11</v>
      </c>
      <c r="C21" s="124" t="s">
        <v>17</v>
      </c>
      <c r="D21" s="353">
        <v>400</v>
      </c>
      <c r="E21" s="259"/>
      <c r="F21" s="259">
        <f t="shared" si="0"/>
        <v>0</v>
      </c>
      <c r="G21" s="259"/>
      <c r="H21" s="259">
        <f t="shared" si="1"/>
        <v>0</v>
      </c>
      <c r="I21" s="259"/>
      <c r="J21" s="259">
        <f t="shared" si="2"/>
        <v>0</v>
      </c>
      <c r="K21" s="259"/>
      <c r="L21" s="259">
        <f t="shared" si="3"/>
        <v>0</v>
      </c>
      <c r="M21" s="277"/>
      <c r="N21" s="259">
        <f t="shared" si="4"/>
        <v>0</v>
      </c>
      <c r="O21" s="259"/>
      <c r="P21" s="259">
        <f t="shared" si="5"/>
        <v>0</v>
      </c>
      <c r="Q21" s="259"/>
      <c r="R21" s="259">
        <f t="shared" si="6"/>
        <v>0</v>
      </c>
      <c r="S21" s="259"/>
      <c r="T21" s="259">
        <f t="shared" si="7"/>
        <v>0</v>
      </c>
      <c r="U21" s="259"/>
      <c r="V21" s="259">
        <f t="shared" si="8"/>
        <v>0</v>
      </c>
      <c r="W21" s="259"/>
      <c r="X21" s="259">
        <f t="shared" si="9"/>
        <v>0</v>
      </c>
      <c r="Y21" s="259"/>
      <c r="Z21" s="259">
        <f t="shared" si="10"/>
        <v>0</v>
      </c>
      <c r="AA21" s="259"/>
      <c r="AB21" s="278">
        <f t="shared" si="11"/>
        <v>0</v>
      </c>
      <c r="AC21" s="259"/>
      <c r="AD21" s="259">
        <f t="shared" si="12"/>
        <v>0</v>
      </c>
      <c r="AE21" s="259"/>
      <c r="AF21" s="259">
        <f t="shared" si="13"/>
        <v>0</v>
      </c>
      <c r="AG21" s="277"/>
      <c r="AH21" s="355">
        <f t="shared" si="16"/>
        <v>0</v>
      </c>
      <c r="AI21" s="259"/>
      <c r="AJ21" s="355">
        <f t="shared" si="17"/>
        <v>0</v>
      </c>
      <c r="AK21" s="332">
        <f t="shared" si="18"/>
        <v>0</v>
      </c>
      <c r="AL21" s="259">
        <f t="shared" si="19"/>
        <v>0</v>
      </c>
      <c r="AM21" s="259"/>
      <c r="AN21" s="355">
        <f t="shared" si="20"/>
        <v>0</v>
      </c>
      <c r="AO21" s="259"/>
      <c r="AP21" s="259">
        <f t="shared" si="21"/>
        <v>0</v>
      </c>
    </row>
    <row r="22" spans="1:42" ht="12.75">
      <c r="A22" s="128">
        <v>14</v>
      </c>
      <c r="B22" s="355" t="s">
        <v>12</v>
      </c>
      <c r="C22" s="124" t="s">
        <v>17</v>
      </c>
      <c r="D22" s="353">
        <v>450</v>
      </c>
      <c r="E22" s="259"/>
      <c r="F22" s="259">
        <f t="shared" si="0"/>
        <v>0</v>
      </c>
      <c r="G22" s="259"/>
      <c r="H22" s="259">
        <f t="shared" si="1"/>
        <v>0</v>
      </c>
      <c r="I22" s="259"/>
      <c r="J22" s="259">
        <f t="shared" si="2"/>
        <v>0</v>
      </c>
      <c r="K22" s="259"/>
      <c r="L22" s="259">
        <f t="shared" si="3"/>
        <v>0</v>
      </c>
      <c r="M22" s="277"/>
      <c r="N22" s="259">
        <f t="shared" si="4"/>
        <v>0</v>
      </c>
      <c r="O22" s="259"/>
      <c r="P22" s="259">
        <f t="shared" si="5"/>
        <v>0</v>
      </c>
      <c r="Q22" s="259"/>
      <c r="R22" s="259">
        <f t="shared" si="6"/>
        <v>0</v>
      </c>
      <c r="S22" s="259"/>
      <c r="T22" s="259">
        <f t="shared" si="7"/>
        <v>0</v>
      </c>
      <c r="U22" s="259"/>
      <c r="V22" s="259">
        <f t="shared" si="8"/>
        <v>0</v>
      </c>
      <c r="W22" s="259"/>
      <c r="X22" s="259">
        <f t="shared" si="9"/>
        <v>0</v>
      </c>
      <c r="Y22" s="259"/>
      <c r="Z22" s="259">
        <f t="shared" si="10"/>
        <v>0</v>
      </c>
      <c r="AA22" s="259"/>
      <c r="AB22" s="278">
        <f t="shared" si="11"/>
        <v>0</v>
      </c>
      <c r="AC22" s="259"/>
      <c r="AD22" s="259">
        <f t="shared" si="12"/>
        <v>0</v>
      </c>
      <c r="AE22" s="259"/>
      <c r="AF22" s="259">
        <f t="shared" si="13"/>
        <v>0</v>
      </c>
      <c r="AG22" s="277"/>
      <c r="AH22" s="355">
        <f t="shared" si="16"/>
        <v>0</v>
      </c>
      <c r="AI22" s="259"/>
      <c r="AJ22" s="355">
        <f t="shared" si="17"/>
        <v>0</v>
      </c>
      <c r="AK22" s="332">
        <f t="shared" si="18"/>
        <v>0</v>
      </c>
      <c r="AL22" s="259">
        <f t="shared" si="19"/>
        <v>0</v>
      </c>
      <c r="AM22" s="259"/>
      <c r="AN22" s="355">
        <f t="shared" si="20"/>
        <v>0</v>
      </c>
      <c r="AO22" s="259"/>
      <c r="AP22" s="259">
        <f t="shared" si="21"/>
        <v>0</v>
      </c>
    </row>
    <row r="23" spans="1:42" ht="12.75">
      <c r="A23" s="128">
        <v>15</v>
      </c>
      <c r="B23" s="355" t="s">
        <v>13</v>
      </c>
      <c r="C23" s="124" t="s">
        <v>17</v>
      </c>
      <c r="D23" s="353">
        <v>500</v>
      </c>
      <c r="E23" s="259"/>
      <c r="F23" s="259">
        <f t="shared" si="0"/>
        <v>0</v>
      </c>
      <c r="G23" s="259"/>
      <c r="H23" s="259">
        <f t="shared" si="1"/>
        <v>0</v>
      </c>
      <c r="I23" s="259"/>
      <c r="J23" s="259">
        <f t="shared" si="2"/>
        <v>0</v>
      </c>
      <c r="K23" s="259"/>
      <c r="L23" s="259">
        <f t="shared" si="3"/>
        <v>0</v>
      </c>
      <c r="M23" s="277"/>
      <c r="N23" s="259">
        <f t="shared" si="4"/>
        <v>0</v>
      </c>
      <c r="O23" s="259"/>
      <c r="P23" s="259">
        <f t="shared" si="5"/>
        <v>0</v>
      </c>
      <c r="Q23" s="259"/>
      <c r="R23" s="259">
        <f t="shared" si="6"/>
        <v>0</v>
      </c>
      <c r="S23" s="259"/>
      <c r="T23" s="259">
        <f t="shared" si="7"/>
        <v>0</v>
      </c>
      <c r="U23" s="259"/>
      <c r="V23" s="259">
        <f t="shared" si="8"/>
        <v>0</v>
      </c>
      <c r="W23" s="259"/>
      <c r="X23" s="259">
        <f t="shared" si="9"/>
        <v>0</v>
      </c>
      <c r="Y23" s="259"/>
      <c r="Z23" s="259">
        <f t="shared" si="10"/>
        <v>0</v>
      </c>
      <c r="AA23" s="259"/>
      <c r="AB23" s="278">
        <f t="shared" si="11"/>
        <v>0</v>
      </c>
      <c r="AC23" s="259"/>
      <c r="AD23" s="259">
        <f t="shared" si="12"/>
        <v>0</v>
      </c>
      <c r="AE23" s="259"/>
      <c r="AF23" s="259">
        <f t="shared" si="13"/>
        <v>0</v>
      </c>
      <c r="AG23" s="277"/>
      <c r="AH23" s="355">
        <f t="shared" si="16"/>
        <v>0</v>
      </c>
      <c r="AI23" s="259"/>
      <c r="AJ23" s="355">
        <f t="shared" si="17"/>
        <v>0</v>
      </c>
      <c r="AK23" s="332">
        <f t="shared" si="18"/>
        <v>0</v>
      </c>
      <c r="AL23" s="259">
        <f t="shared" si="19"/>
        <v>0</v>
      </c>
      <c r="AM23" s="259"/>
      <c r="AN23" s="355">
        <f t="shared" si="20"/>
        <v>0</v>
      </c>
      <c r="AO23" s="259"/>
      <c r="AP23" s="259">
        <f t="shared" si="21"/>
        <v>0</v>
      </c>
    </row>
    <row r="24" spans="1:42" ht="12.75">
      <c r="A24" s="128">
        <v>16</v>
      </c>
      <c r="B24" s="355" t="s">
        <v>18</v>
      </c>
      <c r="C24" s="124" t="s">
        <v>17</v>
      </c>
      <c r="D24" s="353">
        <v>900</v>
      </c>
      <c r="E24" s="259"/>
      <c r="F24" s="259">
        <f t="shared" si="0"/>
        <v>0</v>
      </c>
      <c r="G24" s="259"/>
      <c r="H24" s="259">
        <f t="shared" si="1"/>
        <v>0</v>
      </c>
      <c r="I24" s="259"/>
      <c r="J24" s="259">
        <f t="shared" si="2"/>
        <v>0</v>
      </c>
      <c r="K24" s="259"/>
      <c r="L24" s="259">
        <f t="shared" si="3"/>
        <v>0</v>
      </c>
      <c r="M24" s="277"/>
      <c r="N24" s="259">
        <f t="shared" si="4"/>
        <v>0</v>
      </c>
      <c r="O24" s="259"/>
      <c r="P24" s="259">
        <f t="shared" si="5"/>
        <v>0</v>
      </c>
      <c r="Q24" s="259"/>
      <c r="R24" s="259">
        <f t="shared" si="6"/>
        <v>0</v>
      </c>
      <c r="S24" s="259"/>
      <c r="T24" s="259">
        <f t="shared" si="7"/>
        <v>0</v>
      </c>
      <c r="U24" s="259"/>
      <c r="V24" s="259">
        <f t="shared" si="8"/>
        <v>0</v>
      </c>
      <c r="W24" s="259"/>
      <c r="X24" s="259">
        <f t="shared" si="9"/>
        <v>0</v>
      </c>
      <c r="Y24" s="259"/>
      <c r="Z24" s="259">
        <f t="shared" si="10"/>
        <v>0</v>
      </c>
      <c r="AA24" s="259"/>
      <c r="AB24" s="278">
        <f t="shared" si="11"/>
        <v>0</v>
      </c>
      <c r="AC24" s="259"/>
      <c r="AD24" s="259">
        <f t="shared" si="12"/>
        <v>0</v>
      </c>
      <c r="AE24" s="259"/>
      <c r="AF24" s="259">
        <f t="shared" si="13"/>
        <v>0</v>
      </c>
      <c r="AG24" s="277"/>
      <c r="AH24" s="355">
        <f t="shared" si="16"/>
        <v>0</v>
      </c>
      <c r="AI24" s="259"/>
      <c r="AJ24" s="355">
        <f t="shared" si="17"/>
        <v>0</v>
      </c>
      <c r="AK24" s="332">
        <f t="shared" si="18"/>
        <v>0</v>
      </c>
      <c r="AL24" s="259">
        <f t="shared" si="19"/>
        <v>0</v>
      </c>
      <c r="AM24" s="259"/>
      <c r="AN24" s="355">
        <f t="shared" si="20"/>
        <v>0</v>
      </c>
      <c r="AO24" s="259"/>
      <c r="AP24" s="259">
        <f t="shared" si="21"/>
        <v>0</v>
      </c>
    </row>
    <row r="25" spans="1:42" ht="12.75">
      <c r="A25" s="128">
        <v>17</v>
      </c>
      <c r="B25" s="355" t="s">
        <v>19</v>
      </c>
      <c r="C25" s="124"/>
      <c r="D25" s="353"/>
      <c r="E25" s="259"/>
      <c r="F25" s="259">
        <f t="shared" si="0"/>
        <v>0</v>
      </c>
      <c r="G25" s="259"/>
      <c r="H25" s="259">
        <f t="shared" si="1"/>
        <v>0</v>
      </c>
      <c r="I25" s="259"/>
      <c r="J25" s="259">
        <f t="shared" si="2"/>
        <v>0</v>
      </c>
      <c r="K25" s="259"/>
      <c r="L25" s="259">
        <f t="shared" si="3"/>
        <v>0</v>
      </c>
      <c r="M25" s="277"/>
      <c r="N25" s="259">
        <f t="shared" si="4"/>
        <v>0</v>
      </c>
      <c r="O25" s="259"/>
      <c r="P25" s="259">
        <f t="shared" si="5"/>
        <v>0</v>
      </c>
      <c r="Q25" s="259"/>
      <c r="R25" s="259">
        <f t="shared" si="6"/>
        <v>0</v>
      </c>
      <c r="S25" s="259"/>
      <c r="T25" s="259">
        <f t="shared" si="7"/>
        <v>0</v>
      </c>
      <c r="U25" s="259"/>
      <c r="V25" s="259">
        <f t="shared" si="8"/>
        <v>0</v>
      </c>
      <c r="W25" s="259"/>
      <c r="X25" s="259">
        <f t="shared" si="9"/>
        <v>0</v>
      </c>
      <c r="Y25" s="259"/>
      <c r="Z25" s="259">
        <f t="shared" si="10"/>
        <v>0</v>
      </c>
      <c r="AA25" s="259"/>
      <c r="AB25" s="278">
        <f t="shared" si="11"/>
        <v>0</v>
      </c>
      <c r="AC25" s="259"/>
      <c r="AD25" s="259">
        <f t="shared" si="12"/>
        <v>0</v>
      </c>
      <c r="AE25" s="259"/>
      <c r="AF25" s="259">
        <f t="shared" si="13"/>
        <v>0</v>
      </c>
      <c r="AG25" s="277"/>
      <c r="AH25" s="355">
        <f t="shared" si="16"/>
        <v>0</v>
      </c>
      <c r="AI25" s="259"/>
      <c r="AJ25" s="355">
        <f t="shared" si="17"/>
        <v>0</v>
      </c>
      <c r="AK25" s="332">
        <f t="shared" si="18"/>
        <v>0</v>
      </c>
      <c r="AL25" s="259">
        <f t="shared" si="19"/>
        <v>0</v>
      </c>
      <c r="AM25" s="259"/>
      <c r="AN25" s="355">
        <f t="shared" si="20"/>
        <v>0</v>
      </c>
      <c r="AO25" s="259"/>
      <c r="AP25" s="259">
        <f t="shared" si="21"/>
        <v>0</v>
      </c>
    </row>
    <row r="26" spans="1:42" ht="12.75">
      <c r="A26" s="128">
        <v>18</v>
      </c>
      <c r="B26" s="355" t="s">
        <v>18</v>
      </c>
      <c r="C26" s="124" t="s">
        <v>17</v>
      </c>
      <c r="D26" s="353">
        <v>3100</v>
      </c>
      <c r="E26" s="259"/>
      <c r="F26" s="259">
        <f t="shared" si="0"/>
        <v>0</v>
      </c>
      <c r="G26" s="259"/>
      <c r="H26" s="259">
        <f t="shared" si="1"/>
        <v>0</v>
      </c>
      <c r="I26" s="259"/>
      <c r="J26" s="259">
        <f t="shared" si="2"/>
        <v>0</v>
      </c>
      <c r="K26" s="259"/>
      <c r="L26" s="259">
        <f t="shared" si="3"/>
        <v>0</v>
      </c>
      <c r="M26" s="277"/>
      <c r="N26" s="259">
        <f t="shared" si="4"/>
        <v>0</v>
      </c>
      <c r="O26" s="259"/>
      <c r="P26" s="259">
        <f t="shared" si="5"/>
        <v>0</v>
      </c>
      <c r="Q26" s="259"/>
      <c r="R26" s="259">
        <f t="shared" si="6"/>
        <v>0</v>
      </c>
      <c r="S26" s="259"/>
      <c r="T26" s="259">
        <f t="shared" si="7"/>
        <v>0</v>
      </c>
      <c r="U26" s="259"/>
      <c r="V26" s="259">
        <f t="shared" si="8"/>
        <v>0</v>
      </c>
      <c r="W26" s="259"/>
      <c r="X26" s="259">
        <f t="shared" si="9"/>
        <v>0</v>
      </c>
      <c r="Y26" s="259"/>
      <c r="Z26" s="259">
        <f t="shared" si="10"/>
        <v>0</v>
      </c>
      <c r="AA26" s="259"/>
      <c r="AB26" s="278">
        <f t="shared" si="11"/>
        <v>0</v>
      </c>
      <c r="AC26" s="259"/>
      <c r="AD26" s="259">
        <f t="shared" si="12"/>
        <v>0</v>
      </c>
      <c r="AE26" s="259"/>
      <c r="AF26" s="259">
        <f t="shared" si="13"/>
        <v>0</v>
      </c>
      <c r="AG26" s="277"/>
      <c r="AH26" s="355">
        <f t="shared" si="16"/>
        <v>0</v>
      </c>
      <c r="AI26" s="259"/>
      <c r="AJ26" s="355">
        <f t="shared" si="17"/>
        <v>0</v>
      </c>
      <c r="AK26" s="332">
        <f t="shared" si="18"/>
        <v>0</v>
      </c>
      <c r="AL26" s="259">
        <f t="shared" si="19"/>
        <v>0</v>
      </c>
      <c r="AM26" s="259"/>
      <c r="AN26" s="355">
        <f t="shared" si="20"/>
        <v>0</v>
      </c>
      <c r="AO26" s="259"/>
      <c r="AP26" s="259">
        <f t="shared" si="21"/>
        <v>0</v>
      </c>
    </row>
    <row r="27" spans="1:42" ht="12.75">
      <c r="A27" s="128">
        <v>19</v>
      </c>
      <c r="B27" s="355" t="s">
        <v>20</v>
      </c>
      <c r="C27" s="124" t="s">
        <v>17</v>
      </c>
      <c r="D27" s="353">
        <v>4900</v>
      </c>
      <c r="E27" s="259"/>
      <c r="F27" s="259">
        <f t="shared" si="0"/>
        <v>0</v>
      </c>
      <c r="G27" s="259"/>
      <c r="H27" s="259">
        <f t="shared" si="1"/>
        <v>0</v>
      </c>
      <c r="I27" s="259"/>
      <c r="J27" s="259">
        <f t="shared" si="2"/>
        <v>0</v>
      </c>
      <c r="K27" s="259"/>
      <c r="L27" s="259">
        <f t="shared" si="3"/>
        <v>0</v>
      </c>
      <c r="M27" s="277"/>
      <c r="N27" s="259">
        <f t="shared" si="4"/>
        <v>0</v>
      </c>
      <c r="O27" s="259"/>
      <c r="P27" s="259">
        <f t="shared" si="5"/>
        <v>0</v>
      </c>
      <c r="Q27" s="259"/>
      <c r="R27" s="259">
        <f t="shared" si="6"/>
        <v>0</v>
      </c>
      <c r="S27" s="259"/>
      <c r="T27" s="259">
        <f t="shared" si="7"/>
        <v>0</v>
      </c>
      <c r="U27" s="259"/>
      <c r="V27" s="259">
        <f t="shared" si="8"/>
        <v>0</v>
      </c>
      <c r="W27" s="259"/>
      <c r="X27" s="259">
        <f t="shared" si="9"/>
        <v>0</v>
      </c>
      <c r="Y27" s="259"/>
      <c r="Z27" s="259">
        <f t="shared" si="10"/>
        <v>0</v>
      </c>
      <c r="AA27" s="259"/>
      <c r="AB27" s="278">
        <f t="shared" si="11"/>
        <v>0</v>
      </c>
      <c r="AC27" s="259"/>
      <c r="AD27" s="259">
        <f t="shared" si="12"/>
        <v>0</v>
      </c>
      <c r="AE27" s="259"/>
      <c r="AF27" s="259">
        <f t="shared" si="13"/>
        <v>0</v>
      </c>
      <c r="AG27" s="277"/>
      <c r="AH27" s="355">
        <f t="shared" si="16"/>
        <v>0</v>
      </c>
      <c r="AI27" s="259"/>
      <c r="AJ27" s="355">
        <f t="shared" si="17"/>
        <v>0</v>
      </c>
      <c r="AK27" s="332">
        <f t="shared" si="18"/>
        <v>0</v>
      </c>
      <c r="AL27" s="259">
        <f t="shared" si="19"/>
        <v>0</v>
      </c>
      <c r="AM27" s="259"/>
      <c r="AN27" s="355">
        <f t="shared" si="20"/>
        <v>0</v>
      </c>
      <c r="AO27" s="259"/>
      <c r="AP27" s="259">
        <f t="shared" si="21"/>
        <v>0</v>
      </c>
    </row>
    <row r="28" spans="1:42" ht="14.25">
      <c r="A28" s="128">
        <v>20</v>
      </c>
      <c r="B28" s="146" t="s">
        <v>78</v>
      </c>
      <c r="C28" s="124"/>
      <c r="D28" s="353"/>
      <c r="E28" s="259"/>
      <c r="F28" s="259">
        <f t="shared" si="0"/>
        <v>0</v>
      </c>
      <c r="G28" s="259"/>
      <c r="H28" s="259">
        <f t="shared" si="1"/>
        <v>0</v>
      </c>
      <c r="I28" s="259"/>
      <c r="J28" s="259">
        <f t="shared" si="2"/>
        <v>0</v>
      </c>
      <c r="K28" s="259"/>
      <c r="L28" s="259">
        <f t="shared" si="3"/>
        <v>0</v>
      </c>
      <c r="M28" s="277"/>
      <c r="N28" s="259">
        <f t="shared" si="4"/>
        <v>0</v>
      </c>
      <c r="O28" s="259"/>
      <c r="P28" s="259">
        <f t="shared" si="5"/>
        <v>0</v>
      </c>
      <c r="Q28" s="259"/>
      <c r="R28" s="259">
        <f t="shared" si="6"/>
        <v>0</v>
      </c>
      <c r="S28" s="259"/>
      <c r="T28" s="259">
        <f t="shared" si="7"/>
        <v>0</v>
      </c>
      <c r="U28" s="259"/>
      <c r="V28" s="259">
        <f t="shared" si="8"/>
        <v>0</v>
      </c>
      <c r="W28" s="259"/>
      <c r="X28" s="259">
        <f t="shared" si="9"/>
        <v>0</v>
      </c>
      <c r="Y28" s="259"/>
      <c r="Z28" s="259">
        <f t="shared" si="10"/>
        <v>0</v>
      </c>
      <c r="AA28" s="259"/>
      <c r="AB28" s="278">
        <f t="shared" si="11"/>
        <v>0</v>
      </c>
      <c r="AC28" s="259"/>
      <c r="AD28" s="259">
        <f t="shared" si="12"/>
        <v>0</v>
      </c>
      <c r="AE28" s="259"/>
      <c r="AF28" s="259">
        <f t="shared" si="13"/>
        <v>0</v>
      </c>
      <c r="AG28" s="277"/>
      <c r="AH28" s="355">
        <f t="shared" si="16"/>
        <v>0</v>
      </c>
      <c r="AI28" s="259"/>
      <c r="AJ28" s="355">
        <f t="shared" si="17"/>
        <v>0</v>
      </c>
      <c r="AK28" s="332">
        <f t="shared" si="18"/>
        <v>0</v>
      </c>
      <c r="AL28" s="259">
        <f t="shared" si="19"/>
        <v>0</v>
      </c>
      <c r="AM28" s="259"/>
      <c r="AN28" s="355">
        <f t="shared" si="20"/>
        <v>0</v>
      </c>
      <c r="AO28" s="259"/>
      <c r="AP28" s="259">
        <f t="shared" si="21"/>
        <v>0</v>
      </c>
    </row>
    <row r="29" spans="1:42" ht="12.75">
      <c r="A29" s="128">
        <v>21</v>
      </c>
      <c r="B29" s="355" t="s">
        <v>8</v>
      </c>
      <c r="C29" s="124" t="s">
        <v>9</v>
      </c>
      <c r="D29" s="353">
        <v>400</v>
      </c>
      <c r="E29" s="259"/>
      <c r="F29" s="259">
        <f t="shared" si="0"/>
        <v>0</v>
      </c>
      <c r="G29" s="259"/>
      <c r="H29" s="259">
        <f t="shared" si="1"/>
        <v>0</v>
      </c>
      <c r="I29" s="259"/>
      <c r="J29" s="259">
        <f t="shared" si="2"/>
        <v>0</v>
      </c>
      <c r="K29" s="259"/>
      <c r="L29" s="259">
        <f t="shared" si="3"/>
        <v>0</v>
      </c>
      <c r="M29" s="277"/>
      <c r="N29" s="259">
        <f t="shared" si="4"/>
        <v>0</v>
      </c>
      <c r="O29" s="259"/>
      <c r="P29" s="259">
        <f t="shared" si="5"/>
        <v>0</v>
      </c>
      <c r="Q29" s="259"/>
      <c r="R29" s="259">
        <f t="shared" si="6"/>
        <v>0</v>
      </c>
      <c r="S29" s="259"/>
      <c r="T29" s="259">
        <f t="shared" si="7"/>
        <v>0</v>
      </c>
      <c r="U29" s="259"/>
      <c r="V29" s="259">
        <f t="shared" si="8"/>
        <v>0</v>
      </c>
      <c r="W29" s="259"/>
      <c r="X29" s="259">
        <f t="shared" si="9"/>
        <v>0</v>
      </c>
      <c r="Y29" s="259"/>
      <c r="Z29" s="259">
        <f t="shared" si="10"/>
        <v>0</v>
      </c>
      <c r="AA29" s="259"/>
      <c r="AB29" s="278">
        <f t="shared" si="11"/>
        <v>0</v>
      </c>
      <c r="AC29" s="259"/>
      <c r="AD29" s="259">
        <f t="shared" si="12"/>
        <v>0</v>
      </c>
      <c r="AE29" s="259"/>
      <c r="AF29" s="259">
        <f t="shared" si="13"/>
        <v>0</v>
      </c>
      <c r="AG29" s="277"/>
      <c r="AH29" s="355">
        <f t="shared" si="16"/>
        <v>0</v>
      </c>
      <c r="AI29" s="259"/>
      <c r="AJ29" s="355">
        <f t="shared" si="17"/>
        <v>0</v>
      </c>
      <c r="AK29" s="332">
        <f t="shared" si="18"/>
        <v>0</v>
      </c>
      <c r="AL29" s="259">
        <f t="shared" si="19"/>
        <v>0</v>
      </c>
      <c r="AM29" s="259"/>
      <c r="AN29" s="355">
        <f t="shared" si="20"/>
        <v>0</v>
      </c>
      <c r="AO29" s="259"/>
      <c r="AP29" s="259">
        <f t="shared" si="21"/>
        <v>0</v>
      </c>
    </row>
    <row r="30" spans="1:42" ht="12.75">
      <c r="A30" s="128">
        <v>22</v>
      </c>
      <c r="B30" s="355" t="s">
        <v>10</v>
      </c>
      <c r="C30" s="124" t="s">
        <v>9</v>
      </c>
      <c r="D30" s="353">
        <v>450</v>
      </c>
      <c r="E30" s="259"/>
      <c r="F30" s="259">
        <f t="shared" si="0"/>
        <v>0</v>
      </c>
      <c r="G30" s="259"/>
      <c r="H30" s="259">
        <f t="shared" si="1"/>
        <v>0</v>
      </c>
      <c r="I30" s="259"/>
      <c r="J30" s="259">
        <f t="shared" si="2"/>
        <v>0</v>
      </c>
      <c r="K30" s="259"/>
      <c r="L30" s="259">
        <f t="shared" si="3"/>
        <v>0</v>
      </c>
      <c r="M30" s="277"/>
      <c r="N30" s="259">
        <f t="shared" si="4"/>
        <v>0</v>
      </c>
      <c r="O30" s="259"/>
      <c r="P30" s="259">
        <f t="shared" si="5"/>
        <v>0</v>
      </c>
      <c r="Q30" s="259"/>
      <c r="R30" s="259">
        <f t="shared" si="6"/>
        <v>0</v>
      </c>
      <c r="S30" s="259"/>
      <c r="T30" s="259">
        <f t="shared" si="7"/>
        <v>0</v>
      </c>
      <c r="U30" s="259"/>
      <c r="V30" s="259">
        <f t="shared" si="8"/>
        <v>0</v>
      </c>
      <c r="W30" s="259"/>
      <c r="X30" s="259">
        <f t="shared" si="9"/>
        <v>0</v>
      </c>
      <c r="Y30" s="259"/>
      <c r="Z30" s="259">
        <f t="shared" si="10"/>
        <v>0</v>
      </c>
      <c r="AA30" s="259"/>
      <c r="AB30" s="278">
        <f t="shared" si="11"/>
        <v>0</v>
      </c>
      <c r="AC30" s="259"/>
      <c r="AD30" s="259">
        <f t="shared" si="12"/>
        <v>0</v>
      </c>
      <c r="AE30" s="259"/>
      <c r="AF30" s="259">
        <f t="shared" si="13"/>
        <v>0</v>
      </c>
      <c r="AG30" s="277"/>
      <c r="AH30" s="355">
        <f t="shared" si="16"/>
        <v>0</v>
      </c>
      <c r="AI30" s="259"/>
      <c r="AJ30" s="355">
        <f t="shared" si="17"/>
        <v>0</v>
      </c>
      <c r="AK30" s="332">
        <f t="shared" si="18"/>
        <v>0</v>
      </c>
      <c r="AL30" s="259">
        <f t="shared" si="19"/>
        <v>0</v>
      </c>
      <c r="AM30" s="259"/>
      <c r="AN30" s="355">
        <f t="shared" si="20"/>
        <v>0</v>
      </c>
      <c r="AO30" s="259"/>
      <c r="AP30" s="259">
        <f t="shared" si="21"/>
        <v>0</v>
      </c>
    </row>
    <row r="31" spans="1:42" ht="12.75">
      <c r="A31" s="128">
        <v>23</v>
      </c>
      <c r="B31" s="355" t="s">
        <v>21</v>
      </c>
      <c r="C31" s="124" t="s">
        <v>9</v>
      </c>
      <c r="D31" s="353">
        <v>500</v>
      </c>
      <c r="E31" s="259"/>
      <c r="F31" s="259">
        <f t="shared" si="0"/>
        <v>0</v>
      </c>
      <c r="G31" s="259"/>
      <c r="H31" s="259">
        <f t="shared" si="1"/>
        <v>0</v>
      </c>
      <c r="I31" s="259"/>
      <c r="J31" s="259">
        <f t="shared" si="2"/>
        <v>0</v>
      </c>
      <c r="K31" s="259"/>
      <c r="L31" s="259">
        <f t="shared" si="3"/>
        <v>0</v>
      </c>
      <c r="M31" s="277"/>
      <c r="N31" s="259">
        <f t="shared" si="4"/>
        <v>0</v>
      </c>
      <c r="O31" s="259"/>
      <c r="P31" s="259">
        <f t="shared" si="5"/>
        <v>0</v>
      </c>
      <c r="Q31" s="259"/>
      <c r="R31" s="259">
        <f t="shared" si="6"/>
        <v>0</v>
      </c>
      <c r="S31" s="259"/>
      <c r="T31" s="259">
        <f t="shared" si="7"/>
        <v>0</v>
      </c>
      <c r="U31" s="259"/>
      <c r="V31" s="259">
        <f t="shared" si="8"/>
        <v>0</v>
      </c>
      <c r="W31" s="259"/>
      <c r="X31" s="259">
        <f t="shared" si="9"/>
        <v>0</v>
      </c>
      <c r="Y31" s="259"/>
      <c r="Z31" s="259">
        <f t="shared" si="10"/>
        <v>0</v>
      </c>
      <c r="AA31" s="259"/>
      <c r="AB31" s="278">
        <f t="shared" si="11"/>
        <v>0</v>
      </c>
      <c r="AC31" s="259"/>
      <c r="AD31" s="259">
        <f t="shared" si="12"/>
        <v>0</v>
      </c>
      <c r="AE31" s="259"/>
      <c r="AF31" s="259">
        <f t="shared" si="13"/>
        <v>0</v>
      </c>
      <c r="AG31" s="277"/>
      <c r="AH31" s="355">
        <f t="shared" si="16"/>
        <v>0</v>
      </c>
      <c r="AI31" s="259"/>
      <c r="AJ31" s="355">
        <f t="shared" si="17"/>
        <v>0</v>
      </c>
      <c r="AK31" s="332">
        <f t="shared" si="18"/>
        <v>0</v>
      </c>
      <c r="AL31" s="259">
        <f t="shared" si="19"/>
        <v>0</v>
      </c>
      <c r="AM31" s="259"/>
      <c r="AN31" s="355">
        <f t="shared" si="20"/>
        <v>0</v>
      </c>
      <c r="AO31" s="259"/>
      <c r="AP31" s="259">
        <f t="shared" si="21"/>
        <v>0</v>
      </c>
    </row>
    <row r="32" spans="1:42" ht="12.75">
      <c r="A32" s="128">
        <v>24</v>
      </c>
      <c r="B32" s="355" t="s">
        <v>22</v>
      </c>
      <c r="C32" s="124" t="s">
        <v>9</v>
      </c>
      <c r="D32" s="353">
        <v>550</v>
      </c>
      <c r="E32" s="259"/>
      <c r="F32" s="259">
        <f t="shared" si="0"/>
        <v>0</v>
      </c>
      <c r="G32" s="259"/>
      <c r="H32" s="259">
        <f t="shared" si="1"/>
        <v>0</v>
      </c>
      <c r="I32" s="259"/>
      <c r="J32" s="259">
        <f t="shared" si="2"/>
        <v>0</v>
      </c>
      <c r="K32" s="259"/>
      <c r="L32" s="259">
        <f t="shared" si="3"/>
        <v>0</v>
      </c>
      <c r="M32" s="277"/>
      <c r="N32" s="259">
        <f t="shared" si="4"/>
        <v>0</v>
      </c>
      <c r="O32" s="259"/>
      <c r="P32" s="259">
        <f t="shared" si="5"/>
        <v>0</v>
      </c>
      <c r="Q32" s="259"/>
      <c r="R32" s="259">
        <f t="shared" si="6"/>
        <v>0</v>
      </c>
      <c r="S32" s="259"/>
      <c r="T32" s="259">
        <f t="shared" si="7"/>
        <v>0</v>
      </c>
      <c r="U32" s="259"/>
      <c r="V32" s="259">
        <f t="shared" si="8"/>
        <v>0</v>
      </c>
      <c r="W32" s="259"/>
      <c r="X32" s="259">
        <f t="shared" si="9"/>
        <v>0</v>
      </c>
      <c r="Y32" s="259"/>
      <c r="Z32" s="259">
        <f t="shared" si="10"/>
        <v>0</v>
      </c>
      <c r="AA32" s="259"/>
      <c r="AB32" s="278">
        <f t="shared" si="11"/>
        <v>0</v>
      </c>
      <c r="AC32" s="259"/>
      <c r="AD32" s="259">
        <f t="shared" si="12"/>
        <v>0</v>
      </c>
      <c r="AE32" s="259"/>
      <c r="AF32" s="259">
        <f t="shared" si="13"/>
        <v>0</v>
      </c>
      <c r="AG32" s="277"/>
      <c r="AH32" s="355">
        <f t="shared" si="16"/>
        <v>0</v>
      </c>
      <c r="AI32" s="259"/>
      <c r="AJ32" s="355">
        <f t="shared" si="17"/>
        <v>0</v>
      </c>
      <c r="AK32" s="332">
        <f t="shared" si="18"/>
        <v>0</v>
      </c>
      <c r="AL32" s="259">
        <f t="shared" si="19"/>
        <v>0</v>
      </c>
      <c r="AM32" s="259"/>
      <c r="AN32" s="355">
        <f t="shared" si="20"/>
        <v>0</v>
      </c>
      <c r="AO32" s="259"/>
      <c r="AP32" s="259">
        <f t="shared" si="21"/>
        <v>0</v>
      </c>
    </row>
    <row r="33" spans="1:42" ht="12.75">
      <c r="A33" s="128">
        <v>25</v>
      </c>
      <c r="B33" s="355" t="s">
        <v>13</v>
      </c>
      <c r="C33" s="124" t="s">
        <v>9</v>
      </c>
      <c r="D33" s="353">
        <v>600</v>
      </c>
      <c r="E33" s="259"/>
      <c r="F33" s="259">
        <f t="shared" si="0"/>
        <v>0</v>
      </c>
      <c r="G33" s="259"/>
      <c r="H33" s="259">
        <f t="shared" si="1"/>
        <v>0</v>
      </c>
      <c r="I33" s="259"/>
      <c r="J33" s="259">
        <f t="shared" si="2"/>
        <v>0</v>
      </c>
      <c r="K33" s="259"/>
      <c r="L33" s="259">
        <f t="shared" si="3"/>
        <v>0</v>
      </c>
      <c r="M33" s="277"/>
      <c r="N33" s="259">
        <f t="shared" si="4"/>
        <v>0</v>
      </c>
      <c r="O33" s="259"/>
      <c r="P33" s="259">
        <f t="shared" si="5"/>
        <v>0</v>
      </c>
      <c r="Q33" s="259"/>
      <c r="R33" s="259">
        <f t="shared" si="6"/>
        <v>0</v>
      </c>
      <c r="S33" s="259"/>
      <c r="T33" s="259">
        <f t="shared" si="7"/>
        <v>0</v>
      </c>
      <c r="U33" s="259"/>
      <c r="V33" s="259">
        <f t="shared" si="8"/>
        <v>0</v>
      </c>
      <c r="W33" s="259"/>
      <c r="X33" s="259">
        <f t="shared" si="9"/>
        <v>0</v>
      </c>
      <c r="Y33" s="259"/>
      <c r="Z33" s="259">
        <f t="shared" si="10"/>
        <v>0</v>
      </c>
      <c r="AA33" s="259"/>
      <c r="AB33" s="278">
        <f t="shared" si="11"/>
        <v>0</v>
      </c>
      <c r="AC33" s="259"/>
      <c r="AD33" s="259">
        <f t="shared" si="12"/>
        <v>0</v>
      </c>
      <c r="AE33" s="259"/>
      <c r="AF33" s="259">
        <f t="shared" si="13"/>
        <v>0</v>
      </c>
      <c r="AG33" s="277"/>
      <c r="AH33" s="355">
        <f t="shared" si="16"/>
        <v>0</v>
      </c>
      <c r="AI33" s="259"/>
      <c r="AJ33" s="355">
        <f t="shared" si="17"/>
        <v>0</v>
      </c>
      <c r="AK33" s="332">
        <f t="shared" si="18"/>
        <v>0</v>
      </c>
      <c r="AL33" s="259">
        <f t="shared" si="19"/>
        <v>0</v>
      </c>
      <c r="AM33" s="259"/>
      <c r="AN33" s="355">
        <f t="shared" si="20"/>
        <v>0</v>
      </c>
      <c r="AO33" s="259"/>
      <c r="AP33" s="259">
        <f t="shared" si="21"/>
        <v>0</v>
      </c>
    </row>
    <row r="34" spans="1:42" ht="12.75">
      <c r="A34" s="128">
        <v>26</v>
      </c>
      <c r="B34" s="355" t="s">
        <v>23</v>
      </c>
      <c r="C34" s="124" t="s">
        <v>9</v>
      </c>
      <c r="D34" s="353">
        <f>800*0+700</f>
        <v>700</v>
      </c>
      <c r="E34" s="259"/>
      <c r="F34" s="259">
        <f t="shared" si="0"/>
        <v>0</v>
      </c>
      <c r="G34" s="259"/>
      <c r="H34" s="259">
        <f t="shared" si="1"/>
        <v>0</v>
      </c>
      <c r="I34" s="259"/>
      <c r="J34" s="259">
        <f t="shared" si="2"/>
        <v>0</v>
      </c>
      <c r="K34" s="259"/>
      <c r="L34" s="259">
        <f t="shared" si="3"/>
        <v>0</v>
      </c>
      <c r="M34" s="277"/>
      <c r="N34" s="259">
        <f t="shared" si="4"/>
        <v>0</v>
      </c>
      <c r="O34" s="259"/>
      <c r="P34" s="259">
        <f t="shared" si="5"/>
        <v>0</v>
      </c>
      <c r="Q34" s="259"/>
      <c r="R34" s="259">
        <f t="shared" si="6"/>
        <v>0</v>
      </c>
      <c r="S34" s="259"/>
      <c r="T34" s="259">
        <f t="shared" si="7"/>
        <v>0</v>
      </c>
      <c r="U34" s="259"/>
      <c r="V34" s="259">
        <f t="shared" si="8"/>
        <v>0</v>
      </c>
      <c r="W34" s="259"/>
      <c r="X34" s="259">
        <f t="shared" si="9"/>
        <v>0</v>
      </c>
      <c r="Y34" s="259"/>
      <c r="Z34" s="259">
        <f t="shared" si="10"/>
        <v>0</v>
      </c>
      <c r="AA34" s="259"/>
      <c r="AB34" s="278">
        <f t="shared" si="11"/>
        <v>0</v>
      </c>
      <c r="AC34" s="259"/>
      <c r="AD34" s="259">
        <f t="shared" si="12"/>
        <v>0</v>
      </c>
      <c r="AE34" s="259"/>
      <c r="AF34" s="259">
        <f t="shared" si="13"/>
        <v>0</v>
      </c>
      <c r="AG34" s="277"/>
      <c r="AH34" s="355">
        <f t="shared" si="16"/>
        <v>0</v>
      </c>
      <c r="AI34" s="259"/>
      <c r="AJ34" s="355">
        <f t="shared" si="17"/>
        <v>0</v>
      </c>
      <c r="AK34" s="332">
        <f t="shared" si="18"/>
        <v>0</v>
      </c>
      <c r="AL34" s="259">
        <f t="shared" si="19"/>
        <v>0</v>
      </c>
      <c r="AM34" s="259"/>
      <c r="AN34" s="355">
        <f t="shared" si="20"/>
        <v>0</v>
      </c>
      <c r="AO34" s="259"/>
      <c r="AP34" s="259">
        <f t="shared" si="21"/>
        <v>0</v>
      </c>
    </row>
    <row r="35" spans="1:42" ht="12.75">
      <c r="A35" s="128">
        <v>27</v>
      </c>
      <c r="B35" s="355" t="s">
        <v>24</v>
      </c>
      <c r="C35" s="124" t="s">
        <v>9</v>
      </c>
      <c r="D35" s="353">
        <f>1100*0+800</f>
        <v>800</v>
      </c>
      <c r="E35" s="259"/>
      <c r="F35" s="259">
        <f t="shared" si="0"/>
        <v>0</v>
      </c>
      <c r="G35" s="259"/>
      <c r="H35" s="259">
        <f t="shared" si="1"/>
        <v>0</v>
      </c>
      <c r="I35" s="259"/>
      <c r="J35" s="259">
        <f t="shared" si="2"/>
        <v>0</v>
      </c>
      <c r="K35" s="259"/>
      <c r="L35" s="259">
        <f t="shared" si="3"/>
        <v>0</v>
      </c>
      <c r="M35" s="277"/>
      <c r="N35" s="259">
        <f t="shared" si="4"/>
        <v>0</v>
      </c>
      <c r="O35" s="259"/>
      <c r="P35" s="259">
        <f t="shared" si="5"/>
        <v>0</v>
      </c>
      <c r="Q35" s="259"/>
      <c r="R35" s="259">
        <f t="shared" si="6"/>
        <v>0</v>
      </c>
      <c r="S35" s="259"/>
      <c r="T35" s="259">
        <f t="shared" si="7"/>
        <v>0</v>
      </c>
      <c r="U35" s="259"/>
      <c r="V35" s="259">
        <f t="shared" si="8"/>
        <v>0</v>
      </c>
      <c r="W35" s="259"/>
      <c r="X35" s="259">
        <f t="shared" si="9"/>
        <v>0</v>
      </c>
      <c r="Y35" s="259"/>
      <c r="Z35" s="259">
        <f t="shared" si="10"/>
        <v>0</v>
      </c>
      <c r="AA35" s="259"/>
      <c r="AB35" s="278">
        <f t="shared" si="11"/>
        <v>0</v>
      </c>
      <c r="AC35" s="259"/>
      <c r="AD35" s="259">
        <f t="shared" si="12"/>
        <v>0</v>
      </c>
      <c r="AE35" s="259"/>
      <c r="AF35" s="259">
        <f t="shared" si="13"/>
        <v>0</v>
      </c>
      <c r="AG35" s="277"/>
      <c r="AH35" s="355">
        <f t="shared" si="16"/>
        <v>0</v>
      </c>
      <c r="AI35" s="259"/>
      <c r="AJ35" s="355">
        <f t="shared" si="17"/>
        <v>0</v>
      </c>
      <c r="AK35" s="332">
        <f t="shared" si="18"/>
        <v>0</v>
      </c>
      <c r="AL35" s="259">
        <f t="shared" si="19"/>
        <v>0</v>
      </c>
      <c r="AM35" s="259"/>
      <c r="AN35" s="355">
        <f t="shared" si="20"/>
        <v>0</v>
      </c>
      <c r="AO35" s="259"/>
      <c r="AP35" s="259">
        <f t="shared" si="21"/>
        <v>0</v>
      </c>
    </row>
    <row r="36" spans="1:42" ht="12.75">
      <c r="A36" s="128">
        <v>28</v>
      </c>
      <c r="B36" s="355" t="s">
        <v>162</v>
      </c>
      <c r="C36" s="124"/>
      <c r="D36" s="353">
        <f>1250*0+900</f>
        <v>900</v>
      </c>
      <c r="E36" s="259"/>
      <c r="F36" s="259">
        <f t="shared" si="0"/>
        <v>0</v>
      </c>
      <c r="G36" s="259"/>
      <c r="H36" s="259">
        <f t="shared" si="1"/>
        <v>0</v>
      </c>
      <c r="I36" s="259"/>
      <c r="J36" s="259">
        <f t="shared" si="2"/>
        <v>0</v>
      </c>
      <c r="K36" s="259"/>
      <c r="L36" s="259">
        <f t="shared" si="3"/>
        <v>0</v>
      </c>
      <c r="M36" s="277"/>
      <c r="N36" s="259">
        <f t="shared" si="4"/>
        <v>0</v>
      </c>
      <c r="O36" s="259"/>
      <c r="P36" s="259">
        <f t="shared" si="5"/>
        <v>0</v>
      </c>
      <c r="Q36" s="259"/>
      <c r="R36" s="259">
        <f t="shared" si="6"/>
        <v>0</v>
      </c>
      <c r="S36" s="259"/>
      <c r="T36" s="259">
        <f t="shared" si="7"/>
        <v>0</v>
      </c>
      <c r="U36" s="259"/>
      <c r="V36" s="259">
        <f t="shared" si="8"/>
        <v>0</v>
      </c>
      <c r="W36" s="259"/>
      <c r="X36" s="259">
        <f t="shared" si="9"/>
        <v>0</v>
      </c>
      <c r="Y36" s="259"/>
      <c r="Z36" s="259">
        <f t="shared" si="10"/>
        <v>0</v>
      </c>
      <c r="AA36" s="259"/>
      <c r="AB36" s="278">
        <f t="shared" si="11"/>
        <v>0</v>
      </c>
      <c r="AC36" s="259"/>
      <c r="AD36" s="259">
        <f t="shared" si="12"/>
        <v>0</v>
      </c>
      <c r="AE36" s="259"/>
      <c r="AF36" s="259">
        <f t="shared" si="13"/>
        <v>0</v>
      </c>
      <c r="AG36" s="277"/>
      <c r="AH36" s="355">
        <f t="shared" si="16"/>
        <v>0</v>
      </c>
      <c r="AI36" s="259"/>
      <c r="AJ36" s="355">
        <f t="shared" si="17"/>
        <v>0</v>
      </c>
      <c r="AK36" s="332">
        <f t="shared" si="18"/>
        <v>0</v>
      </c>
      <c r="AL36" s="259">
        <f t="shared" si="19"/>
        <v>0</v>
      </c>
      <c r="AM36" s="259"/>
      <c r="AN36" s="355">
        <f t="shared" si="20"/>
        <v>0</v>
      </c>
      <c r="AO36" s="259"/>
      <c r="AP36" s="259">
        <f t="shared" si="21"/>
        <v>0</v>
      </c>
    </row>
    <row r="37" spans="1:42" ht="12.75">
      <c r="A37" s="128">
        <v>29</v>
      </c>
      <c r="B37" s="355" t="s">
        <v>25</v>
      </c>
      <c r="C37" s="124"/>
      <c r="D37" s="353"/>
      <c r="E37" s="259"/>
      <c r="F37" s="259">
        <f t="shared" si="0"/>
        <v>0</v>
      </c>
      <c r="G37" s="259"/>
      <c r="H37" s="259">
        <f t="shared" si="1"/>
        <v>0</v>
      </c>
      <c r="I37" s="259"/>
      <c r="J37" s="259">
        <f t="shared" si="2"/>
        <v>0</v>
      </c>
      <c r="K37" s="259"/>
      <c r="L37" s="259">
        <f t="shared" si="3"/>
        <v>0</v>
      </c>
      <c r="M37" s="277"/>
      <c r="N37" s="259">
        <f t="shared" si="4"/>
        <v>0</v>
      </c>
      <c r="O37" s="259"/>
      <c r="P37" s="259">
        <f t="shared" si="5"/>
        <v>0</v>
      </c>
      <c r="Q37" s="259"/>
      <c r="R37" s="259">
        <f t="shared" si="6"/>
        <v>0</v>
      </c>
      <c r="S37" s="259"/>
      <c r="T37" s="259">
        <f t="shared" si="7"/>
        <v>0</v>
      </c>
      <c r="U37" s="259"/>
      <c r="V37" s="259">
        <f t="shared" si="8"/>
        <v>0</v>
      </c>
      <c r="W37" s="259"/>
      <c r="X37" s="259">
        <f t="shared" si="9"/>
        <v>0</v>
      </c>
      <c r="Y37" s="259"/>
      <c r="Z37" s="259">
        <f t="shared" si="10"/>
        <v>0</v>
      </c>
      <c r="AA37" s="259"/>
      <c r="AB37" s="278">
        <f t="shared" si="11"/>
        <v>0</v>
      </c>
      <c r="AC37" s="259"/>
      <c r="AD37" s="259">
        <f t="shared" si="12"/>
        <v>0</v>
      </c>
      <c r="AE37" s="259"/>
      <c r="AF37" s="259">
        <f t="shared" si="13"/>
        <v>0</v>
      </c>
      <c r="AG37" s="277"/>
      <c r="AH37" s="355">
        <f t="shared" si="16"/>
        <v>0</v>
      </c>
      <c r="AI37" s="259"/>
      <c r="AJ37" s="355">
        <f t="shared" si="17"/>
        <v>0</v>
      </c>
      <c r="AK37" s="332">
        <f t="shared" si="18"/>
        <v>0</v>
      </c>
      <c r="AL37" s="259">
        <f t="shared" si="19"/>
        <v>0</v>
      </c>
      <c r="AM37" s="259"/>
      <c r="AN37" s="355">
        <f t="shared" si="20"/>
        <v>0</v>
      </c>
      <c r="AO37" s="259"/>
      <c r="AP37" s="259">
        <f t="shared" si="21"/>
        <v>0</v>
      </c>
    </row>
    <row r="38" spans="1:42" ht="12.75">
      <c r="A38" s="128">
        <v>30</v>
      </c>
      <c r="B38" s="355" t="s">
        <v>8</v>
      </c>
      <c r="C38" s="124" t="s">
        <v>26</v>
      </c>
      <c r="D38" s="353">
        <v>280</v>
      </c>
      <c r="E38" s="370">
        <f>16*0</f>
        <v>0</v>
      </c>
      <c r="F38" s="370">
        <f t="shared" si="0"/>
        <v>0</v>
      </c>
      <c r="G38" s="259"/>
      <c r="H38" s="259">
        <f t="shared" si="1"/>
        <v>0</v>
      </c>
      <c r="I38" s="259"/>
      <c r="J38" s="259">
        <f t="shared" si="2"/>
        <v>0</v>
      </c>
      <c r="K38" s="259"/>
      <c r="L38" s="259">
        <f t="shared" si="3"/>
        <v>0</v>
      </c>
      <c r="M38" s="277"/>
      <c r="N38" s="259">
        <f t="shared" si="4"/>
        <v>0</v>
      </c>
      <c r="O38" s="259"/>
      <c r="P38" s="259">
        <f t="shared" si="5"/>
        <v>0</v>
      </c>
      <c r="Q38" s="259"/>
      <c r="R38" s="259">
        <f t="shared" si="6"/>
        <v>0</v>
      </c>
      <c r="S38" s="259">
        <v>10</v>
      </c>
      <c r="T38" s="259">
        <f t="shared" si="7"/>
        <v>2800</v>
      </c>
      <c r="U38" s="259"/>
      <c r="V38" s="259">
        <f t="shared" si="8"/>
        <v>0</v>
      </c>
      <c r="W38" s="259"/>
      <c r="X38" s="259">
        <f t="shared" si="9"/>
        <v>0</v>
      </c>
      <c r="Y38" s="259"/>
      <c r="Z38" s="259">
        <f t="shared" si="10"/>
        <v>0</v>
      </c>
      <c r="AA38" s="259"/>
      <c r="AB38" s="278">
        <f t="shared" si="11"/>
        <v>0</v>
      </c>
      <c r="AC38" s="259"/>
      <c r="AD38" s="259">
        <f t="shared" si="12"/>
        <v>0</v>
      </c>
      <c r="AE38" s="259"/>
      <c r="AF38" s="259">
        <f t="shared" si="13"/>
        <v>0</v>
      </c>
      <c r="AG38" s="277"/>
      <c r="AH38" s="355">
        <f t="shared" si="16"/>
        <v>0</v>
      </c>
      <c r="AI38" s="259"/>
      <c r="AJ38" s="355">
        <f t="shared" si="17"/>
        <v>0</v>
      </c>
      <c r="AK38" s="332">
        <f t="shared" si="18"/>
        <v>10</v>
      </c>
      <c r="AL38" s="259">
        <f t="shared" si="19"/>
        <v>2800</v>
      </c>
      <c r="AM38" s="259"/>
      <c r="AN38" s="355">
        <f t="shared" si="20"/>
        <v>0</v>
      </c>
      <c r="AO38" s="259"/>
      <c r="AP38" s="259">
        <f t="shared" si="21"/>
        <v>0</v>
      </c>
    </row>
    <row r="39" spans="1:42" ht="12.75">
      <c r="A39" s="128">
        <v>31</v>
      </c>
      <c r="B39" s="355" t="s">
        <v>10</v>
      </c>
      <c r="C39" s="124" t="s">
        <v>26</v>
      </c>
      <c r="D39" s="353">
        <v>300</v>
      </c>
      <c r="E39" s="370">
        <f>16*0</f>
        <v>0</v>
      </c>
      <c r="F39" s="370">
        <f t="shared" si="0"/>
        <v>0</v>
      </c>
      <c r="G39" s="259"/>
      <c r="H39" s="259">
        <f t="shared" si="1"/>
        <v>0</v>
      </c>
      <c r="I39" s="259"/>
      <c r="J39" s="259">
        <f t="shared" si="2"/>
        <v>0</v>
      </c>
      <c r="K39" s="259"/>
      <c r="L39" s="259">
        <f t="shared" si="3"/>
        <v>0</v>
      </c>
      <c r="M39" s="277"/>
      <c r="N39" s="259">
        <f t="shared" si="4"/>
        <v>0</v>
      </c>
      <c r="O39" s="259"/>
      <c r="P39" s="259">
        <f t="shared" si="5"/>
        <v>0</v>
      </c>
      <c r="Q39" s="259"/>
      <c r="R39" s="259">
        <f t="shared" si="6"/>
        <v>0</v>
      </c>
      <c r="S39" s="259">
        <v>10</v>
      </c>
      <c r="T39" s="259">
        <f t="shared" si="7"/>
        <v>3000</v>
      </c>
      <c r="U39" s="259"/>
      <c r="V39" s="259">
        <f t="shared" si="8"/>
        <v>0</v>
      </c>
      <c r="W39" s="259"/>
      <c r="X39" s="259">
        <f t="shared" si="9"/>
        <v>0</v>
      </c>
      <c r="Y39" s="259"/>
      <c r="Z39" s="259">
        <f t="shared" si="10"/>
        <v>0</v>
      </c>
      <c r="AA39" s="259"/>
      <c r="AB39" s="278">
        <f t="shared" si="11"/>
        <v>0</v>
      </c>
      <c r="AC39" s="259"/>
      <c r="AD39" s="259">
        <f t="shared" si="12"/>
        <v>0</v>
      </c>
      <c r="AE39" s="259"/>
      <c r="AF39" s="259">
        <f t="shared" si="13"/>
        <v>0</v>
      </c>
      <c r="AG39" s="277"/>
      <c r="AH39" s="355">
        <f t="shared" si="16"/>
        <v>0</v>
      </c>
      <c r="AI39" s="259"/>
      <c r="AJ39" s="355">
        <f t="shared" si="17"/>
        <v>0</v>
      </c>
      <c r="AK39" s="332">
        <f t="shared" si="18"/>
        <v>10</v>
      </c>
      <c r="AL39" s="259">
        <f t="shared" si="19"/>
        <v>3000</v>
      </c>
      <c r="AM39" s="259"/>
      <c r="AN39" s="355">
        <f t="shared" si="20"/>
        <v>0</v>
      </c>
      <c r="AO39" s="259"/>
      <c r="AP39" s="259">
        <f t="shared" si="21"/>
        <v>0</v>
      </c>
    </row>
    <row r="40" spans="1:42" ht="12.75">
      <c r="A40" s="128">
        <v>32</v>
      </c>
      <c r="B40" s="355" t="s">
        <v>11</v>
      </c>
      <c r="C40" s="124" t="s">
        <v>26</v>
      </c>
      <c r="D40" s="353">
        <v>400</v>
      </c>
      <c r="E40" s="259"/>
      <c r="F40" s="259">
        <f t="shared" si="0"/>
        <v>0</v>
      </c>
      <c r="G40" s="259"/>
      <c r="H40" s="259">
        <f t="shared" si="1"/>
        <v>0</v>
      </c>
      <c r="I40" s="259"/>
      <c r="J40" s="259">
        <f t="shared" si="2"/>
        <v>0</v>
      </c>
      <c r="K40" s="259"/>
      <c r="L40" s="259">
        <f t="shared" si="3"/>
        <v>0</v>
      </c>
      <c r="M40" s="277"/>
      <c r="N40" s="259">
        <f t="shared" si="4"/>
        <v>0</v>
      </c>
      <c r="O40" s="259"/>
      <c r="P40" s="259">
        <f t="shared" si="5"/>
        <v>0</v>
      </c>
      <c r="Q40" s="259"/>
      <c r="R40" s="259">
        <f t="shared" si="6"/>
        <v>0</v>
      </c>
      <c r="S40" s="259"/>
      <c r="T40" s="259">
        <f t="shared" si="7"/>
        <v>0</v>
      </c>
      <c r="U40" s="259"/>
      <c r="V40" s="259">
        <f t="shared" si="8"/>
        <v>0</v>
      </c>
      <c r="W40" s="259"/>
      <c r="X40" s="259">
        <f t="shared" si="9"/>
        <v>0</v>
      </c>
      <c r="Y40" s="259"/>
      <c r="Z40" s="259">
        <f t="shared" si="10"/>
        <v>0</v>
      </c>
      <c r="AA40" s="259"/>
      <c r="AB40" s="278">
        <f t="shared" si="11"/>
        <v>0</v>
      </c>
      <c r="AC40" s="259"/>
      <c r="AD40" s="259">
        <f t="shared" si="12"/>
        <v>0</v>
      </c>
      <c r="AE40" s="259"/>
      <c r="AF40" s="259">
        <f t="shared" si="13"/>
        <v>0</v>
      </c>
      <c r="AG40" s="277"/>
      <c r="AH40" s="355">
        <f t="shared" si="16"/>
        <v>0</v>
      </c>
      <c r="AI40" s="259"/>
      <c r="AJ40" s="355">
        <f t="shared" si="17"/>
        <v>0</v>
      </c>
      <c r="AK40" s="332">
        <f t="shared" si="18"/>
        <v>0</v>
      </c>
      <c r="AL40" s="259">
        <f t="shared" si="19"/>
        <v>0</v>
      </c>
      <c r="AM40" s="259"/>
      <c r="AN40" s="355">
        <f t="shared" si="20"/>
        <v>0</v>
      </c>
      <c r="AO40" s="259"/>
      <c r="AP40" s="259">
        <f t="shared" si="21"/>
        <v>0</v>
      </c>
    </row>
    <row r="41" spans="1:42" ht="12.75">
      <c r="A41" s="128">
        <v>33</v>
      </c>
      <c r="B41" s="355" t="s">
        <v>12</v>
      </c>
      <c r="C41" s="124" t="s">
        <v>26</v>
      </c>
      <c r="D41" s="353">
        <v>450</v>
      </c>
      <c r="E41" s="259"/>
      <c r="F41" s="259">
        <f aca="true" t="shared" si="22" ref="F41:F72">E41*D41</f>
        <v>0</v>
      </c>
      <c r="G41" s="259"/>
      <c r="H41" s="259">
        <f aca="true" t="shared" si="23" ref="H41:H72">G41*D41</f>
        <v>0</v>
      </c>
      <c r="I41" s="259"/>
      <c r="J41" s="259">
        <f aca="true" t="shared" si="24" ref="J41:J72">I41*D41</f>
        <v>0</v>
      </c>
      <c r="K41" s="259"/>
      <c r="L41" s="259">
        <f aca="true" t="shared" si="25" ref="L41:L72">K41*D41</f>
        <v>0</v>
      </c>
      <c r="M41" s="277"/>
      <c r="N41" s="259">
        <f aca="true" t="shared" si="26" ref="N41:N72">M41*D41</f>
        <v>0</v>
      </c>
      <c r="O41" s="259"/>
      <c r="P41" s="259">
        <f aca="true" t="shared" si="27" ref="P41:P72">O41*D41</f>
        <v>0</v>
      </c>
      <c r="Q41" s="259"/>
      <c r="R41" s="259">
        <f aca="true" t="shared" si="28" ref="R41:R72">Q41*D41</f>
        <v>0</v>
      </c>
      <c r="S41" s="259"/>
      <c r="T41" s="259">
        <f aca="true" t="shared" si="29" ref="T41:T72">S41*D41</f>
        <v>0</v>
      </c>
      <c r="U41" s="259"/>
      <c r="V41" s="259">
        <f aca="true" t="shared" si="30" ref="V41:V72">U41*D41</f>
        <v>0</v>
      </c>
      <c r="W41" s="259"/>
      <c r="X41" s="259">
        <f aca="true" t="shared" si="31" ref="X41:X72">W41*D41</f>
        <v>0</v>
      </c>
      <c r="Y41" s="259"/>
      <c r="Z41" s="259">
        <f aca="true" t="shared" si="32" ref="Z41:Z72">Y41*D41</f>
        <v>0</v>
      </c>
      <c r="AA41" s="259"/>
      <c r="AB41" s="278">
        <f aca="true" t="shared" si="33" ref="AB41:AB72">AA41*D41</f>
        <v>0</v>
      </c>
      <c r="AC41" s="259"/>
      <c r="AD41" s="259">
        <f aca="true" t="shared" si="34" ref="AD41:AD72">AC41*D41</f>
        <v>0</v>
      </c>
      <c r="AE41" s="259"/>
      <c r="AF41" s="259">
        <f aca="true" t="shared" si="35" ref="AF41:AF72">AE41*D41</f>
        <v>0</v>
      </c>
      <c r="AG41" s="277"/>
      <c r="AH41" s="355">
        <f t="shared" si="16"/>
        <v>0</v>
      </c>
      <c r="AI41" s="259"/>
      <c r="AJ41" s="355">
        <f t="shared" si="17"/>
        <v>0</v>
      </c>
      <c r="AK41" s="332">
        <f t="shared" si="18"/>
        <v>0</v>
      </c>
      <c r="AL41" s="259">
        <f t="shared" si="19"/>
        <v>0</v>
      </c>
      <c r="AM41" s="259"/>
      <c r="AN41" s="355">
        <f t="shared" si="20"/>
        <v>0</v>
      </c>
      <c r="AO41" s="259"/>
      <c r="AP41" s="259">
        <f t="shared" si="21"/>
        <v>0</v>
      </c>
    </row>
    <row r="42" spans="1:42" ht="12.75">
      <c r="A42" s="128">
        <v>34</v>
      </c>
      <c r="B42" s="355" t="s">
        <v>13</v>
      </c>
      <c r="C42" s="124" t="s">
        <v>26</v>
      </c>
      <c r="D42" s="353">
        <v>500</v>
      </c>
      <c r="E42" s="259"/>
      <c r="F42" s="259">
        <f t="shared" si="22"/>
        <v>0</v>
      </c>
      <c r="G42" s="259"/>
      <c r="H42" s="259">
        <f t="shared" si="23"/>
        <v>0</v>
      </c>
      <c r="I42" s="259"/>
      <c r="J42" s="259">
        <f t="shared" si="24"/>
        <v>0</v>
      </c>
      <c r="K42" s="259"/>
      <c r="L42" s="259">
        <f t="shared" si="25"/>
        <v>0</v>
      </c>
      <c r="M42" s="277"/>
      <c r="N42" s="259">
        <f t="shared" si="26"/>
        <v>0</v>
      </c>
      <c r="O42" s="259"/>
      <c r="P42" s="259">
        <f t="shared" si="27"/>
        <v>0</v>
      </c>
      <c r="Q42" s="259"/>
      <c r="R42" s="259">
        <f t="shared" si="28"/>
        <v>0</v>
      </c>
      <c r="S42" s="259"/>
      <c r="T42" s="259">
        <f t="shared" si="29"/>
        <v>0</v>
      </c>
      <c r="U42" s="259"/>
      <c r="V42" s="259">
        <f t="shared" si="30"/>
        <v>0</v>
      </c>
      <c r="W42" s="259"/>
      <c r="X42" s="259">
        <f t="shared" si="31"/>
        <v>0</v>
      </c>
      <c r="Y42" s="259"/>
      <c r="Z42" s="259">
        <f t="shared" si="32"/>
        <v>0</v>
      </c>
      <c r="AA42" s="259"/>
      <c r="AB42" s="278">
        <f t="shared" si="33"/>
        <v>0</v>
      </c>
      <c r="AC42" s="259"/>
      <c r="AD42" s="259">
        <f t="shared" si="34"/>
        <v>0</v>
      </c>
      <c r="AE42" s="259"/>
      <c r="AF42" s="259">
        <f t="shared" si="35"/>
        <v>0</v>
      </c>
      <c r="AG42" s="277"/>
      <c r="AH42" s="355">
        <f t="shared" si="16"/>
        <v>0</v>
      </c>
      <c r="AI42" s="259"/>
      <c r="AJ42" s="355">
        <f t="shared" si="17"/>
        <v>0</v>
      </c>
      <c r="AK42" s="332">
        <f t="shared" si="18"/>
        <v>0</v>
      </c>
      <c r="AL42" s="259">
        <f t="shared" si="19"/>
        <v>0</v>
      </c>
      <c r="AM42" s="259"/>
      <c r="AN42" s="355">
        <f t="shared" si="20"/>
        <v>0</v>
      </c>
      <c r="AO42" s="259"/>
      <c r="AP42" s="259">
        <f t="shared" si="21"/>
        <v>0</v>
      </c>
    </row>
    <row r="43" spans="1:42" ht="12.75">
      <c r="A43" s="128">
        <v>35</v>
      </c>
      <c r="B43" s="356" t="s">
        <v>163</v>
      </c>
      <c r="C43" s="124" t="s">
        <v>26</v>
      </c>
      <c r="D43" s="353">
        <v>900</v>
      </c>
      <c r="E43" s="259"/>
      <c r="F43" s="259">
        <f t="shared" si="22"/>
        <v>0</v>
      </c>
      <c r="G43" s="259"/>
      <c r="H43" s="259">
        <f t="shared" si="23"/>
        <v>0</v>
      </c>
      <c r="I43" s="259"/>
      <c r="J43" s="259">
        <f t="shared" si="24"/>
        <v>0</v>
      </c>
      <c r="K43" s="259"/>
      <c r="L43" s="259">
        <f t="shared" si="25"/>
        <v>0</v>
      </c>
      <c r="M43" s="277"/>
      <c r="N43" s="259">
        <f t="shared" si="26"/>
        <v>0</v>
      </c>
      <c r="O43" s="259"/>
      <c r="P43" s="259">
        <f t="shared" si="27"/>
        <v>0</v>
      </c>
      <c r="Q43" s="259"/>
      <c r="R43" s="259">
        <f t="shared" si="28"/>
        <v>0</v>
      </c>
      <c r="S43" s="259"/>
      <c r="T43" s="259">
        <f t="shared" si="29"/>
        <v>0</v>
      </c>
      <c r="U43" s="259"/>
      <c r="V43" s="259">
        <f t="shared" si="30"/>
        <v>0</v>
      </c>
      <c r="W43" s="259"/>
      <c r="X43" s="259">
        <f t="shared" si="31"/>
        <v>0</v>
      </c>
      <c r="Y43" s="259"/>
      <c r="Z43" s="259">
        <f t="shared" si="32"/>
        <v>0</v>
      </c>
      <c r="AA43" s="259"/>
      <c r="AB43" s="278">
        <f t="shared" si="33"/>
        <v>0</v>
      </c>
      <c r="AC43" s="259"/>
      <c r="AD43" s="259">
        <f t="shared" si="34"/>
        <v>0</v>
      </c>
      <c r="AE43" s="259"/>
      <c r="AF43" s="259">
        <f t="shared" si="35"/>
        <v>0</v>
      </c>
      <c r="AG43" s="277"/>
      <c r="AH43" s="355">
        <f t="shared" si="16"/>
        <v>0</v>
      </c>
      <c r="AI43" s="259"/>
      <c r="AJ43" s="355">
        <f t="shared" si="17"/>
        <v>0</v>
      </c>
      <c r="AK43" s="332">
        <f t="shared" si="18"/>
        <v>0</v>
      </c>
      <c r="AL43" s="259">
        <f t="shared" si="19"/>
        <v>0</v>
      </c>
      <c r="AM43" s="259"/>
      <c r="AN43" s="355">
        <f t="shared" si="20"/>
        <v>0</v>
      </c>
      <c r="AO43" s="259"/>
      <c r="AP43" s="259">
        <f t="shared" si="21"/>
        <v>0</v>
      </c>
    </row>
    <row r="44" spans="1:42" ht="12.75">
      <c r="A44" s="128">
        <v>36</v>
      </c>
      <c r="B44" s="355" t="s">
        <v>19</v>
      </c>
      <c r="C44" s="124"/>
      <c r="D44" s="353"/>
      <c r="E44" s="259"/>
      <c r="F44" s="259">
        <f t="shared" si="22"/>
        <v>0</v>
      </c>
      <c r="G44" s="259"/>
      <c r="H44" s="259">
        <f t="shared" si="23"/>
        <v>0</v>
      </c>
      <c r="I44" s="259"/>
      <c r="J44" s="259">
        <f t="shared" si="24"/>
        <v>0</v>
      </c>
      <c r="K44" s="259"/>
      <c r="L44" s="259">
        <f t="shared" si="25"/>
        <v>0</v>
      </c>
      <c r="M44" s="277"/>
      <c r="N44" s="259">
        <f t="shared" si="26"/>
        <v>0</v>
      </c>
      <c r="O44" s="259"/>
      <c r="P44" s="259">
        <f t="shared" si="27"/>
        <v>0</v>
      </c>
      <c r="Q44" s="259"/>
      <c r="R44" s="259">
        <f t="shared" si="28"/>
        <v>0</v>
      </c>
      <c r="S44" s="259"/>
      <c r="T44" s="259">
        <f t="shared" si="29"/>
        <v>0</v>
      </c>
      <c r="U44" s="259"/>
      <c r="V44" s="259">
        <f t="shared" si="30"/>
        <v>0</v>
      </c>
      <c r="W44" s="259"/>
      <c r="X44" s="259">
        <f t="shared" si="31"/>
        <v>0</v>
      </c>
      <c r="Y44" s="259"/>
      <c r="Z44" s="259">
        <f t="shared" si="32"/>
        <v>0</v>
      </c>
      <c r="AA44" s="259"/>
      <c r="AB44" s="278">
        <f t="shared" si="33"/>
        <v>0</v>
      </c>
      <c r="AC44" s="259"/>
      <c r="AD44" s="259">
        <f t="shared" si="34"/>
        <v>0</v>
      </c>
      <c r="AE44" s="259"/>
      <c r="AF44" s="259">
        <f t="shared" si="35"/>
        <v>0</v>
      </c>
      <c r="AG44" s="277"/>
      <c r="AH44" s="355">
        <f t="shared" si="16"/>
        <v>0</v>
      </c>
      <c r="AI44" s="259"/>
      <c r="AJ44" s="355">
        <f t="shared" si="17"/>
        <v>0</v>
      </c>
      <c r="AK44" s="332">
        <f t="shared" si="18"/>
        <v>0</v>
      </c>
      <c r="AL44" s="259">
        <f t="shared" si="19"/>
        <v>0</v>
      </c>
      <c r="AM44" s="259"/>
      <c r="AN44" s="355">
        <f t="shared" si="20"/>
        <v>0</v>
      </c>
      <c r="AO44" s="259"/>
      <c r="AP44" s="259">
        <f t="shared" si="21"/>
        <v>0</v>
      </c>
    </row>
    <row r="45" spans="1:42" ht="12.75">
      <c r="A45" s="128">
        <v>37</v>
      </c>
      <c r="B45" s="355" t="s">
        <v>18</v>
      </c>
      <c r="C45" s="124" t="s">
        <v>26</v>
      </c>
      <c r="D45" s="353">
        <v>3100</v>
      </c>
      <c r="E45" s="259"/>
      <c r="F45" s="259">
        <f t="shared" si="22"/>
        <v>0</v>
      </c>
      <c r="G45" s="259"/>
      <c r="H45" s="259">
        <f t="shared" si="23"/>
        <v>0</v>
      </c>
      <c r="I45" s="259"/>
      <c r="J45" s="259">
        <f t="shared" si="24"/>
        <v>0</v>
      </c>
      <c r="K45" s="259"/>
      <c r="L45" s="259">
        <f t="shared" si="25"/>
        <v>0</v>
      </c>
      <c r="M45" s="277"/>
      <c r="N45" s="259">
        <f t="shared" si="26"/>
        <v>0</v>
      </c>
      <c r="O45" s="259"/>
      <c r="P45" s="259">
        <f t="shared" si="27"/>
        <v>0</v>
      </c>
      <c r="Q45" s="259"/>
      <c r="R45" s="259">
        <f t="shared" si="28"/>
        <v>0</v>
      </c>
      <c r="S45" s="259"/>
      <c r="T45" s="259">
        <f t="shared" si="29"/>
        <v>0</v>
      </c>
      <c r="U45" s="259"/>
      <c r="V45" s="259">
        <f t="shared" si="30"/>
        <v>0</v>
      </c>
      <c r="W45" s="259"/>
      <c r="X45" s="259">
        <f t="shared" si="31"/>
        <v>0</v>
      </c>
      <c r="Y45" s="259"/>
      <c r="Z45" s="259">
        <f t="shared" si="32"/>
        <v>0</v>
      </c>
      <c r="AA45" s="259"/>
      <c r="AB45" s="278">
        <f t="shared" si="33"/>
        <v>0</v>
      </c>
      <c r="AC45" s="259"/>
      <c r="AD45" s="259">
        <f t="shared" si="34"/>
        <v>0</v>
      </c>
      <c r="AE45" s="259"/>
      <c r="AF45" s="259">
        <f t="shared" si="35"/>
        <v>0</v>
      </c>
      <c r="AG45" s="277"/>
      <c r="AH45" s="355">
        <f t="shared" si="16"/>
        <v>0</v>
      </c>
      <c r="AI45" s="259"/>
      <c r="AJ45" s="355">
        <f t="shared" si="17"/>
        <v>0</v>
      </c>
      <c r="AK45" s="332">
        <f t="shared" si="18"/>
        <v>0</v>
      </c>
      <c r="AL45" s="259">
        <f t="shared" si="19"/>
        <v>0</v>
      </c>
      <c r="AM45" s="259"/>
      <c r="AN45" s="355">
        <f t="shared" si="20"/>
        <v>0</v>
      </c>
      <c r="AO45" s="259"/>
      <c r="AP45" s="259">
        <f t="shared" si="21"/>
        <v>0</v>
      </c>
    </row>
    <row r="46" spans="1:42" ht="12.75">
      <c r="A46" s="128">
        <v>38</v>
      </c>
      <c r="B46" s="355" t="s">
        <v>20</v>
      </c>
      <c r="C46" s="124" t="s">
        <v>26</v>
      </c>
      <c r="D46" s="353">
        <v>4900</v>
      </c>
      <c r="E46" s="259"/>
      <c r="F46" s="259">
        <f t="shared" si="22"/>
        <v>0</v>
      </c>
      <c r="G46" s="259"/>
      <c r="H46" s="259">
        <f t="shared" si="23"/>
        <v>0</v>
      </c>
      <c r="I46" s="259"/>
      <c r="J46" s="259">
        <f t="shared" si="24"/>
        <v>0</v>
      </c>
      <c r="K46" s="259"/>
      <c r="L46" s="259">
        <f t="shared" si="25"/>
        <v>0</v>
      </c>
      <c r="M46" s="277"/>
      <c r="N46" s="259">
        <f t="shared" si="26"/>
        <v>0</v>
      </c>
      <c r="O46" s="259"/>
      <c r="P46" s="259">
        <f t="shared" si="27"/>
        <v>0</v>
      </c>
      <c r="Q46" s="259"/>
      <c r="R46" s="259">
        <f t="shared" si="28"/>
        <v>0</v>
      </c>
      <c r="S46" s="259"/>
      <c r="T46" s="259">
        <f t="shared" si="29"/>
        <v>0</v>
      </c>
      <c r="U46" s="259"/>
      <c r="V46" s="259">
        <f t="shared" si="30"/>
        <v>0</v>
      </c>
      <c r="W46" s="259"/>
      <c r="X46" s="259">
        <f t="shared" si="31"/>
        <v>0</v>
      </c>
      <c r="Y46" s="259"/>
      <c r="Z46" s="259">
        <f t="shared" si="32"/>
        <v>0</v>
      </c>
      <c r="AA46" s="259"/>
      <c r="AB46" s="278">
        <f t="shared" si="33"/>
        <v>0</v>
      </c>
      <c r="AC46" s="259"/>
      <c r="AD46" s="259">
        <f t="shared" si="34"/>
        <v>0</v>
      </c>
      <c r="AE46" s="259"/>
      <c r="AF46" s="259">
        <f t="shared" si="35"/>
        <v>0</v>
      </c>
      <c r="AG46" s="277"/>
      <c r="AH46" s="355">
        <f t="shared" si="16"/>
        <v>0</v>
      </c>
      <c r="AI46" s="259"/>
      <c r="AJ46" s="355">
        <f t="shared" si="17"/>
        <v>0</v>
      </c>
      <c r="AK46" s="332">
        <f t="shared" si="18"/>
        <v>0</v>
      </c>
      <c r="AL46" s="259">
        <f t="shared" si="19"/>
        <v>0</v>
      </c>
      <c r="AM46" s="259"/>
      <c r="AN46" s="355">
        <f t="shared" si="20"/>
        <v>0</v>
      </c>
      <c r="AO46" s="259"/>
      <c r="AP46" s="259">
        <f t="shared" si="21"/>
        <v>0</v>
      </c>
    </row>
    <row r="47" spans="1:42" ht="14.25">
      <c r="A47" s="128">
        <v>39</v>
      </c>
      <c r="B47" s="146" t="s">
        <v>79</v>
      </c>
      <c r="C47" s="124"/>
      <c r="D47" s="353"/>
      <c r="E47" s="259"/>
      <c r="F47" s="259">
        <f t="shared" si="22"/>
        <v>0</v>
      </c>
      <c r="G47" s="259"/>
      <c r="H47" s="259">
        <f t="shared" si="23"/>
        <v>0</v>
      </c>
      <c r="I47" s="259"/>
      <c r="J47" s="259">
        <f t="shared" si="24"/>
        <v>0</v>
      </c>
      <c r="K47" s="259"/>
      <c r="L47" s="259">
        <f t="shared" si="25"/>
        <v>0</v>
      </c>
      <c r="M47" s="277"/>
      <c r="N47" s="259">
        <f t="shared" si="26"/>
        <v>0</v>
      </c>
      <c r="O47" s="259"/>
      <c r="P47" s="259">
        <f t="shared" si="27"/>
        <v>0</v>
      </c>
      <c r="Q47" s="259"/>
      <c r="R47" s="259">
        <f t="shared" si="28"/>
        <v>0</v>
      </c>
      <c r="S47" s="259"/>
      <c r="T47" s="259">
        <f t="shared" si="29"/>
        <v>0</v>
      </c>
      <c r="U47" s="259"/>
      <c r="V47" s="259">
        <f t="shared" si="30"/>
        <v>0</v>
      </c>
      <c r="W47" s="259"/>
      <c r="X47" s="259">
        <f t="shared" si="31"/>
        <v>0</v>
      </c>
      <c r="Y47" s="259"/>
      <c r="Z47" s="259">
        <f t="shared" si="32"/>
        <v>0</v>
      </c>
      <c r="AA47" s="259"/>
      <c r="AB47" s="278">
        <f t="shared" si="33"/>
        <v>0</v>
      </c>
      <c r="AC47" s="259"/>
      <c r="AD47" s="259">
        <f t="shared" si="34"/>
        <v>0</v>
      </c>
      <c r="AE47" s="259"/>
      <c r="AF47" s="259">
        <f t="shared" si="35"/>
        <v>0</v>
      </c>
      <c r="AG47" s="277"/>
      <c r="AH47" s="355">
        <f t="shared" si="16"/>
        <v>0</v>
      </c>
      <c r="AI47" s="259"/>
      <c r="AJ47" s="355">
        <f t="shared" si="17"/>
        <v>0</v>
      </c>
      <c r="AK47" s="332">
        <f t="shared" si="18"/>
        <v>0</v>
      </c>
      <c r="AL47" s="259">
        <f t="shared" si="19"/>
        <v>0</v>
      </c>
      <c r="AM47" s="259"/>
      <c r="AN47" s="355">
        <f t="shared" si="20"/>
        <v>0</v>
      </c>
      <c r="AO47" s="259"/>
      <c r="AP47" s="259">
        <f t="shared" si="21"/>
        <v>0</v>
      </c>
    </row>
    <row r="48" spans="1:42" ht="14.25">
      <c r="A48" s="128">
        <v>40</v>
      </c>
      <c r="B48" s="335" t="s">
        <v>8</v>
      </c>
      <c r="C48" s="124" t="s">
        <v>9</v>
      </c>
      <c r="D48" s="353">
        <v>400</v>
      </c>
      <c r="E48" s="259"/>
      <c r="F48" s="259">
        <f t="shared" si="22"/>
        <v>0</v>
      </c>
      <c r="G48" s="259"/>
      <c r="H48" s="259">
        <f t="shared" si="23"/>
        <v>0</v>
      </c>
      <c r="I48" s="259"/>
      <c r="J48" s="259">
        <f t="shared" si="24"/>
        <v>0</v>
      </c>
      <c r="K48" s="259"/>
      <c r="L48" s="259">
        <f t="shared" si="25"/>
        <v>0</v>
      </c>
      <c r="M48" s="277"/>
      <c r="N48" s="259">
        <f t="shared" si="26"/>
        <v>0</v>
      </c>
      <c r="O48" s="259"/>
      <c r="P48" s="259">
        <f t="shared" si="27"/>
        <v>0</v>
      </c>
      <c r="Q48" s="259"/>
      <c r="R48" s="259">
        <f t="shared" si="28"/>
        <v>0</v>
      </c>
      <c r="S48" s="259"/>
      <c r="T48" s="259">
        <f t="shared" si="29"/>
        <v>0</v>
      </c>
      <c r="U48" s="259"/>
      <c r="V48" s="259">
        <f t="shared" si="30"/>
        <v>0</v>
      </c>
      <c r="W48" s="259"/>
      <c r="X48" s="259">
        <f t="shared" si="31"/>
        <v>0</v>
      </c>
      <c r="Y48" s="259"/>
      <c r="Z48" s="259">
        <f t="shared" si="32"/>
        <v>0</v>
      </c>
      <c r="AA48" s="259"/>
      <c r="AB48" s="278">
        <f t="shared" si="33"/>
        <v>0</v>
      </c>
      <c r="AC48" s="259"/>
      <c r="AD48" s="259">
        <f t="shared" si="34"/>
        <v>0</v>
      </c>
      <c r="AE48" s="259"/>
      <c r="AF48" s="259">
        <f t="shared" si="35"/>
        <v>0</v>
      </c>
      <c r="AG48" s="277"/>
      <c r="AH48" s="355">
        <f t="shared" si="16"/>
        <v>0</v>
      </c>
      <c r="AI48" s="259"/>
      <c r="AJ48" s="355">
        <f t="shared" si="17"/>
        <v>0</v>
      </c>
      <c r="AK48" s="332">
        <f t="shared" si="18"/>
        <v>0</v>
      </c>
      <c r="AL48" s="259">
        <f t="shared" si="19"/>
        <v>0</v>
      </c>
      <c r="AM48" s="259"/>
      <c r="AN48" s="355">
        <f t="shared" si="20"/>
        <v>0</v>
      </c>
      <c r="AO48" s="259"/>
      <c r="AP48" s="259">
        <f t="shared" si="21"/>
        <v>0</v>
      </c>
    </row>
    <row r="49" spans="1:42" ht="12.75">
      <c r="A49" s="128">
        <v>41</v>
      </c>
      <c r="B49" s="355" t="s">
        <v>10</v>
      </c>
      <c r="C49" s="124" t="s">
        <v>9</v>
      </c>
      <c r="D49" s="353">
        <v>450</v>
      </c>
      <c r="E49" s="259"/>
      <c r="F49" s="259">
        <f t="shared" si="22"/>
        <v>0</v>
      </c>
      <c r="G49" s="259"/>
      <c r="H49" s="259">
        <f t="shared" si="23"/>
        <v>0</v>
      </c>
      <c r="I49" s="259"/>
      <c r="J49" s="259">
        <f t="shared" si="24"/>
        <v>0</v>
      </c>
      <c r="K49" s="259"/>
      <c r="L49" s="259">
        <f t="shared" si="25"/>
        <v>0</v>
      </c>
      <c r="M49" s="277"/>
      <c r="N49" s="259">
        <f t="shared" si="26"/>
        <v>0</v>
      </c>
      <c r="O49" s="259"/>
      <c r="P49" s="259">
        <f t="shared" si="27"/>
        <v>0</v>
      </c>
      <c r="Q49" s="259"/>
      <c r="R49" s="259">
        <f t="shared" si="28"/>
        <v>0</v>
      </c>
      <c r="S49" s="259"/>
      <c r="T49" s="259">
        <f t="shared" si="29"/>
        <v>0</v>
      </c>
      <c r="U49" s="259"/>
      <c r="V49" s="259">
        <f t="shared" si="30"/>
        <v>0</v>
      </c>
      <c r="W49" s="259"/>
      <c r="X49" s="259">
        <f t="shared" si="31"/>
        <v>0</v>
      </c>
      <c r="Y49" s="259"/>
      <c r="Z49" s="259">
        <f t="shared" si="32"/>
        <v>0</v>
      </c>
      <c r="AA49" s="259"/>
      <c r="AB49" s="278">
        <f t="shared" si="33"/>
        <v>0</v>
      </c>
      <c r="AC49" s="259"/>
      <c r="AD49" s="259">
        <f t="shared" si="34"/>
        <v>0</v>
      </c>
      <c r="AE49" s="259"/>
      <c r="AF49" s="259">
        <f t="shared" si="35"/>
        <v>0</v>
      </c>
      <c r="AG49" s="277"/>
      <c r="AH49" s="355">
        <f t="shared" si="16"/>
        <v>0</v>
      </c>
      <c r="AI49" s="259"/>
      <c r="AJ49" s="355">
        <f t="shared" si="17"/>
        <v>0</v>
      </c>
      <c r="AK49" s="332">
        <f t="shared" si="18"/>
        <v>0</v>
      </c>
      <c r="AL49" s="259">
        <f t="shared" si="19"/>
        <v>0</v>
      </c>
      <c r="AM49" s="259"/>
      <c r="AN49" s="355">
        <f t="shared" si="20"/>
        <v>0</v>
      </c>
      <c r="AO49" s="259"/>
      <c r="AP49" s="259">
        <f t="shared" si="21"/>
        <v>0</v>
      </c>
    </row>
    <row r="50" spans="1:42" ht="12.75">
      <c r="A50" s="128">
        <v>42</v>
      </c>
      <c r="B50" s="355" t="s">
        <v>11</v>
      </c>
      <c r="C50" s="124" t="s">
        <v>9</v>
      </c>
      <c r="D50" s="353">
        <v>500</v>
      </c>
      <c r="E50" s="259"/>
      <c r="F50" s="259">
        <f t="shared" si="22"/>
        <v>0</v>
      </c>
      <c r="G50" s="259"/>
      <c r="H50" s="259">
        <f t="shared" si="23"/>
        <v>0</v>
      </c>
      <c r="I50" s="259"/>
      <c r="J50" s="259">
        <f t="shared" si="24"/>
        <v>0</v>
      </c>
      <c r="K50" s="259"/>
      <c r="L50" s="259">
        <f t="shared" si="25"/>
        <v>0</v>
      </c>
      <c r="M50" s="277"/>
      <c r="N50" s="259">
        <f t="shared" si="26"/>
        <v>0</v>
      </c>
      <c r="O50" s="259"/>
      <c r="P50" s="259">
        <f t="shared" si="27"/>
        <v>0</v>
      </c>
      <c r="Q50" s="259"/>
      <c r="R50" s="259">
        <f t="shared" si="28"/>
        <v>0</v>
      </c>
      <c r="S50" s="259"/>
      <c r="T50" s="259">
        <f t="shared" si="29"/>
        <v>0</v>
      </c>
      <c r="U50" s="259"/>
      <c r="V50" s="259">
        <f t="shared" si="30"/>
        <v>0</v>
      </c>
      <c r="W50" s="259"/>
      <c r="X50" s="259">
        <f t="shared" si="31"/>
        <v>0</v>
      </c>
      <c r="Y50" s="259"/>
      <c r="Z50" s="259">
        <f t="shared" si="32"/>
        <v>0</v>
      </c>
      <c r="AA50" s="259"/>
      <c r="AB50" s="278">
        <f t="shared" si="33"/>
        <v>0</v>
      </c>
      <c r="AC50" s="259"/>
      <c r="AD50" s="259">
        <f t="shared" si="34"/>
        <v>0</v>
      </c>
      <c r="AE50" s="259"/>
      <c r="AF50" s="259">
        <f t="shared" si="35"/>
        <v>0</v>
      </c>
      <c r="AG50" s="277"/>
      <c r="AH50" s="355">
        <f t="shared" si="16"/>
        <v>0</v>
      </c>
      <c r="AI50" s="259"/>
      <c r="AJ50" s="355">
        <f t="shared" si="17"/>
        <v>0</v>
      </c>
      <c r="AK50" s="332">
        <f t="shared" si="18"/>
        <v>0</v>
      </c>
      <c r="AL50" s="259">
        <f t="shared" si="19"/>
        <v>0</v>
      </c>
      <c r="AM50" s="259"/>
      <c r="AN50" s="355">
        <f t="shared" si="20"/>
        <v>0</v>
      </c>
      <c r="AO50" s="259"/>
      <c r="AP50" s="259">
        <f t="shared" si="21"/>
        <v>0</v>
      </c>
    </row>
    <row r="51" spans="1:42" ht="12.75">
      <c r="A51" s="128">
        <v>43</v>
      </c>
      <c r="B51" s="355" t="s">
        <v>12</v>
      </c>
      <c r="C51" s="124" t="s">
        <v>9</v>
      </c>
      <c r="D51" s="353">
        <v>550</v>
      </c>
      <c r="E51" s="259"/>
      <c r="F51" s="259">
        <f t="shared" si="22"/>
        <v>0</v>
      </c>
      <c r="G51" s="259"/>
      <c r="H51" s="259">
        <f t="shared" si="23"/>
        <v>0</v>
      </c>
      <c r="I51" s="259"/>
      <c r="J51" s="259">
        <f t="shared" si="24"/>
        <v>0</v>
      </c>
      <c r="K51" s="259"/>
      <c r="L51" s="259">
        <f t="shared" si="25"/>
        <v>0</v>
      </c>
      <c r="M51" s="277"/>
      <c r="N51" s="259">
        <f t="shared" si="26"/>
        <v>0</v>
      </c>
      <c r="O51" s="259"/>
      <c r="P51" s="259">
        <f t="shared" si="27"/>
        <v>0</v>
      </c>
      <c r="Q51" s="259"/>
      <c r="R51" s="259">
        <f t="shared" si="28"/>
        <v>0</v>
      </c>
      <c r="S51" s="259"/>
      <c r="T51" s="259">
        <f t="shared" si="29"/>
        <v>0</v>
      </c>
      <c r="U51" s="259"/>
      <c r="V51" s="259">
        <f t="shared" si="30"/>
        <v>0</v>
      </c>
      <c r="W51" s="259"/>
      <c r="X51" s="259">
        <f t="shared" si="31"/>
        <v>0</v>
      </c>
      <c r="Y51" s="259"/>
      <c r="Z51" s="259">
        <f t="shared" si="32"/>
        <v>0</v>
      </c>
      <c r="AA51" s="259"/>
      <c r="AB51" s="278">
        <f t="shared" si="33"/>
        <v>0</v>
      </c>
      <c r="AC51" s="259"/>
      <c r="AD51" s="259">
        <f t="shared" si="34"/>
        <v>0</v>
      </c>
      <c r="AE51" s="259"/>
      <c r="AF51" s="259">
        <f t="shared" si="35"/>
        <v>0</v>
      </c>
      <c r="AG51" s="277"/>
      <c r="AH51" s="355">
        <f t="shared" si="16"/>
        <v>0</v>
      </c>
      <c r="AI51" s="259"/>
      <c r="AJ51" s="355">
        <f t="shared" si="17"/>
        <v>0</v>
      </c>
      <c r="AK51" s="332">
        <f t="shared" si="18"/>
        <v>0</v>
      </c>
      <c r="AL51" s="259">
        <f t="shared" si="19"/>
        <v>0</v>
      </c>
      <c r="AM51" s="259"/>
      <c r="AN51" s="355">
        <f t="shared" si="20"/>
        <v>0</v>
      </c>
      <c r="AO51" s="259"/>
      <c r="AP51" s="259">
        <f t="shared" si="21"/>
        <v>0</v>
      </c>
    </row>
    <row r="52" spans="1:42" ht="12.75">
      <c r="A52" s="128">
        <v>44</v>
      </c>
      <c r="B52" s="355" t="s">
        <v>27</v>
      </c>
      <c r="C52" s="124" t="s">
        <v>9</v>
      </c>
      <c r="D52" s="353">
        <v>600</v>
      </c>
      <c r="E52" s="259"/>
      <c r="F52" s="259">
        <f t="shared" si="22"/>
        <v>0</v>
      </c>
      <c r="G52" s="259"/>
      <c r="H52" s="259">
        <f t="shared" si="23"/>
        <v>0</v>
      </c>
      <c r="I52" s="259"/>
      <c r="J52" s="259">
        <f t="shared" si="24"/>
        <v>0</v>
      </c>
      <c r="K52" s="259"/>
      <c r="L52" s="259">
        <f t="shared" si="25"/>
        <v>0</v>
      </c>
      <c r="M52" s="277"/>
      <c r="N52" s="259">
        <f t="shared" si="26"/>
        <v>0</v>
      </c>
      <c r="O52" s="259"/>
      <c r="P52" s="259">
        <f t="shared" si="27"/>
        <v>0</v>
      </c>
      <c r="Q52" s="259"/>
      <c r="R52" s="259">
        <f t="shared" si="28"/>
        <v>0</v>
      </c>
      <c r="S52" s="259"/>
      <c r="T52" s="259">
        <f t="shared" si="29"/>
        <v>0</v>
      </c>
      <c r="U52" s="342">
        <f>15*0</f>
        <v>0</v>
      </c>
      <c r="V52" s="342">
        <f t="shared" si="30"/>
        <v>0</v>
      </c>
      <c r="W52" s="259"/>
      <c r="X52" s="259">
        <f t="shared" si="31"/>
        <v>0</v>
      </c>
      <c r="Y52" s="259"/>
      <c r="Z52" s="259">
        <f t="shared" si="32"/>
        <v>0</v>
      </c>
      <c r="AA52" s="259"/>
      <c r="AB52" s="278">
        <f t="shared" si="33"/>
        <v>0</v>
      </c>
      <c r="AC52" s="259"/>
      <c r="AD52" s="259">
        <f t="shared" si="34"/>
        <v>0</v>
      </c>
      <c r="AE52" s="259"/>
      <c r="AF52" s="259">
        <f t="shared" si="35"/>
        <v>0</v>
      </c>
      <c r="AG52" s="277"/>
      <c r="AH52" s="355">
        <f t="shared" si="16"/>
        <v>0</v>
      </c>
      <c r="AI52" s="259"/>
      <c r="AJ52" s="355">
        <f t="shared" si="17"/>
        <v>0</v>
      </c>
      <c r="AK52" s="332">
        <f t="shared" si="18"/>
        <v>0</v>
      </c>
      <c r="AL52" s="259">
        <f t="shared" si="19"/>
        <v>0</v>
      </c>
      <c r="AM52" s="259"/>
      <c r="AN52" s="355">
        <f t="shared" si="20"/>
        <v>0</v>
      </c>
      <c r="AO52" s="259"/>
      <c r="AP52" s="259">
        <f t="shared" si="21"/>
        <v>0</v>
      </c>
    </row>
    <row r="53" spans="1:42" ht="12.75">
      <c r="A53" s="128">
        <v>45</v>
      </c>
      <c r="B53" s="355" t="s">
        <v>14</v>
      </c>
      <c r="C53" s="124" t="s">
        <v>9</v>
      </c>
      <c r="D53" s="353">
        <f>800*0+700</f>
        <v>700</v>
      </c>
      <c r="E53" s="259"/>
      <c r="F53" s="259">
        <f t="shared" si="22"/>
        <v>0</v>
      </c>
      <c r="G53" s="259"/>
      <c r="H53" s="259">
        <f t="shared" si="23"/>
        <v>0</v>
      </c>
      <c r="I53" s="259"/>
      <c r="J53" s="259">
        <f t="shared" si="24"/>
        <v>0</v>
      </c>
      <c r="K53" s="259">
        <v>8</v>
      </c>
      <c r="L53" s="259">
        <f t="shared" si="25"/>
        <v>5600</v>
      </c>
      <c r="M53" s="277"/>
      <c r="N53" s="259">
        <f t="shared" si="26"/>
        <v>0</v>
      </c>
      <c r="O53" s="259"/>
      <c r="P53" s="259">
        <f t="shared" si="27"/>
        <v>0</v>
      </c>
      <c r="Q53" s="259"/>
      <c r="R53" s="259">
        <f t="shared" si="28"/>
        <v>0</v>
      </c>
      <c r="S53" s="259"/>
      <c r="T53" s="259">
        <f t="shared" si="29"/>
        <v>0</v>
      </c>
      <c r="U53" s="259"/>
      <c r="V53" s="259">
        <f t="shared" si="30"/>
        <v>0</v>
      </c>
      <c r="W53" s="259"/>
      <c r="X53" s="259">
        <f t="shared" si="31"/>
        <v>0</v>
      </c>
      <c r="Y53" s="259"/>
      <c r="Z53" s="259">
        <f t="shared" si="32"/>
        <v>0</v>
      </c>
      <c r="AA53" s="259"/>
      <c r="AB53" s="278">
        <f t="shared" si="33"/>
        <v>0</v>
      </c>
      <c r="AC53" s="259"/>
      <c r="AD53" s="259">
        <f t="shared" si="34"/>
        <v>0</v>
      </c>
      <c r="AE53" s="259"/>
      <c r="AF53" s="259">
        <f t="shared" si="35"/>
        <v>0</v>
      </c>
      <c r="AG53" s="277"/>
      <c r="AH53" s="355">
        <f t="shared" si="16"/>
        <v>0</v>
      </c>
      <c r="AI53" s="259"/>
      <c r="AJ53" s="355">
        <f t="shared" si="17"/>
        <v>0</v>
      </c>
      <c r="AK53" s="332">
        <f t="shared" si="18"/>
        <v>8</v>
      </c>
      <c r="AL53" s="259">
        <f t="shared" si="19"/>
        <v>5600</v>
      </c>
      <c r="AM53" s="259"/>
      <c r="AN53" s="355">
        <f t="shared" si="20"/>
        <v>0</v>
      </c>
      <c r="AO53" s="259"/>
      <c r="AP53" s="259">
        <f t="shared" si="21"/>
        <v>0</v>
      </c>
    </row>
    <row r="54" spans="1:42" ht="12.75">
      <c r="A54" s="128">
        <v>46</v>
      </c>
      <c r="B54" s="355" t="s">
        <v>15</v>
      </c>
      <c r="C54" s="124" t="s">
        <v>9</v>
      </c>
      <c r="D54" s="353">
        <f>1100*0+800</f>
        <v>800</v>
      </c>
      <c r="E54" s="259"/>
      <c r="F54" s="259">
        <f t="shared" si="22"/>
        <v>0</v>
      </c>
      <c r="G54" s="259"/>
      <c r="H54" s="259">
        <f t="shared" si="23"/>
        <v>0</v>
      </c>
      <c r="I54" s="259"/>
      <c r="J54" s="259">
        <f t="shared" si="24"/>
        <v>0</v>
      </c>
      <c r="K54" s="259">
        <v>8</v>
      </c>
      <c r="L54" s="259">
        <f t="shared" si="25"/>
        <v>6400</v>
      </c>
      <c r="M54" s="277"/>
      <c r="N54" s="259">
        <f t="shared" si="26"/>
        <v>0</v>
      </c>
      <c r="O54" s="259"/>
      <c r="P54" s="259">
        <f t="shared" si="27"/>
        <v>0</v>
      </c>
      <c r="Q54" s="259"/>
      <c r="R54" s="259">
        <f t="shared" si="28"/>
        <v>0</v>
      </c>
      <c r="S54" s="259"/>
      <c r="T54" s="259">
        <f t="shared" si="29"/>
        <v>0</v>
      </c>
      <c r="U54" s="259"/>
      <c r="V54" s="259">
        <f t="shared" si="30"/>
        <v>0</v>
      </c>
      <c r="W54" s="259"/>
      <c r="X54" s="259">
        <f t="shared" si="31"/>
        <v>0</v>
      </c>
      <c r="Y54" s="259"/>
      <c r="Z54" s="259">
        <f t="shared" si="32"/>
        <v>0</v>
      </c>
      <c r="AA54" s="259"/>
      <c r="AB54" s="278">
        <f t="shared" si="33"/>
        <v>0</v>
      </c>
      <c r="AC54" s="259"/>
      <c r="AD54" s="259">
        <f t="shared" si="34"/>
        <v>0</v>
      </c>
      <c r="AE54" s="259"/>
      <c r="AF54" s="259">
        <f t="shared" si="35"/>
        <v>0</v>
      </c>
      <c r="AG54" s="277"/>
      <c r="AH54" s="355">
        <f t="shared" si="16"/>
        <v>0</v>
      </c>
      <c r="AI54" s="259"/>
      <c r="AJ54" s="355">
        <f t="shared" si="17"/>
        <v>0</v>
      </c>
      <c r="AK54" s="332">
        <f t="shared" si="18"/>
        <v>8</v>
      </c>
      <c r="AL54" s="259">
        <f t="shared" si="19"/>
        <v>6400</v>
      </c>
      <c r="AM54" s="259"/>
      <c r="AN54" s="355">
        <f t="shared" si="20"/>
        <v>0</v>
      </c>
      <c r="AO54" s="259"/>
      <c r="AP54" s="259">
        <f t="shared" si="21"/>
        <v>0</v>
      </c>
    </row>
    <row r="55" spans="1:42" ht="12.75">
      <c r="A55" s="128">
        <v>47</v>
      </c>
      <c r="B55" s="355" t="s">
        <v>90</v>
      </c>
      <c r="C55" s="124" t="s">
        <v>9</v>
      </c>
      <c r="D55" s="353">
        <f>1250*0+900</f>
        <v>900</v>
      </c>
      <c r="E55" s="259"/>
      <c r="F55" s="259">
        <f t="shared" si="22"/>
        <v>0</v>
      </c>
      <c r="G55" s="259"/>
      <c r="H55" s="259">
        <f t="shared" si="23"/>
        <v>0</v>
      </c>
      <c r="I55" s="259"/>
      <c r="J55" s="259">
        <f t="shared" si="24"/>
        <v>0</v>
      </c>
      <c r="K55" s="259"/>
      <c r="L55" s="259">
        <f t="shared" si="25"/>
        <v>0</v>
      </c>
      <c r="M55" s="277"/>
      <c r="N55" s="259">
        <f t="shared" si="26"/>
        <v>0</v>
      </c>
      <c r="O55" s="259"/>
      <c r="P55" s="259">
        <f t="shared" si="27"/>
        <v>0</v>
      </c>
      <c r="Q55" s="259"/>
      <c r="R55" s="259">
        <f t="shared" si="28"/>
        <v>0</v>
      </c>
      <c r="S55" s="259"/>
      <c r="T55" s="259">
        <f t="shared" si="29"/>
        <v>0</v>
      </c>
      <c r="U55" s="342">
        <f>11*0</f>
        <v>0</v>
      </c>
      <c r="V55" s="342">
        <f t="shared" si="30"/>
        <v>0</v>
      </c>
      <c r="W55" s="259"/>
      <c r="X55" s="259">
        <f t="shared" si="31"/>
        <v>0</v>
      </c>
      <c r="Y55" s="259"/>
      <c r="Z55" s="259">
        <f t="shared" si="32"/>
        <v>0</v>
      </c>
      <c r="AA55" s="259"/>
      <c r="AB55" s="278">
        <f t="shared" si="33"/>
        <v>0</v>
      </c>
      <c r="AC55" s="259"/>
      <c r="AD55" s="259">
        <f t="shared" si="34"/>
        <v>0</v>
      </c>
      <c r="AE55" s="259"/>
      <c r="AF55" s="259">
        <f t="shared" si="35"/>
        <v>0</v>
      </c>
      <c r="AG55" s="277"/>
      <c r="AH55" s="355">
        <f t="shared" si="16"/>
        <v>0</v>
      </c>
      <c r="AI55" s="259"/>
      <c r="AJ55" s="355">
        <f t="shared" si="17"/>
        <v>0</v>
      </c>
      <c r="AK55" s="332">
        <f t="shared" si="18"/>
        <v>0</v>
      </c>
      <c r="AL55" s="259">
        <f t="shared" si="19"/>
        <v>0</v>
      </c>
      <c r="AM55" s="259"/>
      <c r="AN55" s="355">
        <f t="shared" si="20"/>
        <v>0</v>
      </c>
      <c r="AO55" s="259"/>
      <c r="AP55" s="259">
        <f t="shared" si="21"/>
        <v>0</v>
      </c>
    </row>
    <row r="56" spans="1:42" ht="12.75">
      <c r="A56" s="128">
        <v>48</v>
      </c>
      <c r="B56" s="355" t="s">
        <v>25</v>
      </c>
      <c r="C56" s="124"/>
      <c r="D56" s="353"/>
      <c r="E56" s="259"/>
      <c r="F56" s="259">
        <f t="shared" si="22"/>
        <v>0</v>
      </c>
      <c r="G56" s="259"/>
      <c r="H56" s="259">
        <f t="shared" si="23"/>
        <v>0</v>
      </c>
      <c r="I56" s="259"/>
      <c r="J56" s="259">
        <f t="shared" si="24"/>
        <v>0</v>
      </c>
      <c r="K56" s="259"/>
      <c r="L56" s="259">
        <f t="shared" si="25"/>
        <v>0</v>
      </c>
      <c r="M56" s="277"/>
      <c r="N56" s="259">
        <f t="shared" si="26"/>
        <v>0</v>
      </c>
      <c r="O56" s="259"/>
      <c r="P56" s="259">
        <f t="shared" si="27"/>
        <v>0</v>
      </c>
      <c r="Q56" s="259"/>
      <c r="R56" s="259">
        <f t="shared" si="28"/>
        <v>0</v>
      </c>
      <c r="S56" s="259"/>
      <c r="T56" s="259">
        <f t="shared" si="29"/>
        <v>0</v>
      </c>
      <c r="U56" s="259"/>
      <c r="V56" s="259">
        <f t="shared" si="30"/>
        <v>0</v>
      </c>
      <c r="W56" s="259"/>
      <c r="X56" s="259">
        <f t="shared" si="31"/>
        <v>0</v>
      </c>
      <c r="Y56" s="259"/>
      <c r="Z56" s="259">
        <f t="shared" si="32"/>
        <v>0</v>
      </c>
      <c r="AA56" s="259"/>
      <c r="AB56" s="278">
        <f t="shared" si="33"/>
        <v>0</v>
      </c>
      <c r="AC56" s="259"/>
      <c r="AD56" s="259">
        <f t="shared" si="34"/>
        <v>0</v>
      </c>
      <c r="AE56" s="259"/>
      <c r="AF56" s="259">
        <f t="shared" si="35"/>
        <v>0</v>
      </c>
      <c r="AG56" s="277"/>
      <c r="AH56" s="355">
        <f t="shared" si="16"/>
        <v>0</v>
      </c>
      <c r="AI56" s="259"/>
      <c r="AJ56" s="355">
        <f t="shared" si="17"/>
        <v>0</v>
      </c>
      <c r="AK56" s="332">
        <f t="shared" si="18"/>
        <v>0</v>
      </c>
      <c r="AL56" s="259">
        <f t="shared" si="19"/>
        <v>0</v>
      </c>
      <c r="AM56" s="259"/>
      <c r="AN56" s="355">
        <f t="shared" si="20"/>
        <v>0</v>
      </c>
      <c r="AO56" s="259"/>
      <c r="AP56" s="259">
        <f t="shared" si="21"/>
        <v>0</v>
      </c>
    </row>
    <row r="57" spans="1:42" ht="12.75">
      <c r="A57" s="128">
        <v>49</v>
      </c>
      <c r="B57" s="355" t="s">
        <v>8</v>
      </c>
      <c r="C57" s="124" t="s">
        <v>26</v>
      </c>
      <c r="D57" s="353">
        <v>280</v>
      </c>
      <c r="E57" s="259"/>
      <c r="F57" s="259">
        <f t="shared" si="22"/>
        <v>0</v>
      </c>
      <c r="G57" s="259"/>
      <c r="H57" s="259">
        <f t="shared" si="23"/>
        <v>0</v>
      </c>
      <c r="I57" s="259"/>
      <c r="J57" s="259">
        <f t="shared" si="24"/>
        <v>0</v>
      </c>
      <c r="K57" s="259">
        <v>20</v>
      </c>
      <c r="L57" s="259">
        <f t="shared" si="25"/>
        <v>5600</v>
      </c>
      <c r="M57" s="277"/>
      <c r="N57" s="259">
        <f t="shared" si="26"/>
        <v>0</v>
      </c>
      <c r="O57" s="259"/>
      <c r="P57" s="259">
        <f t="shared" si="27"/>
        <v>0</v>
      </c>
      <c r="Q57" s="259">
        <v>4</v>
      </c>
      <c r="R57" s="259">
        <f t="shared" si="28"/>
        <v>1120</v>
      </c>
      <c r="S57" s="259"/>
      <c r="T57" s="259">
        <f t="shared" si="29"/>
        <v>0</v>
      </c>
      <c r="U57" s="342">
        <f>15*0</f>
        <v>0</v>
      </c>
      <c r="V57" s="342">
        <f t="shared" si="30"/>
        <v>0</v>
      </c>
      <c r="W57" s="259"/>
      <c r="X57" s="259">
        <f t="shared" si="31"/>
        <v>0</v>
      </c>
      <c r="Y57" s="259"/>
      <c r="Z57" s="259">
        <f t="shared" si="32"/>
        <v>0</v>
      </c>
      <c r="AA57" s="259"/>
      <c r="AB57" s="278">
        <f t="shared" si="33"/>
        <v>0</v>
      </c>
      <c r="AC57" s="259"/>
      <c r="AD57" s="259">
        <f t="shared" si="34"/>
        <v>0</v>
      </c>
      <c r="AE57" s="259"/>
      <c r="AF57" s="259">
        <f t="shared" si="35"/>
        <v>0</v>
      </c>
      <c r="AG57" s="277"/>
      <c r="AH57" s="355">
        <f t="shared" si="16"/>
        <v>0</v>
      </c>
      <c r="AI57" s="259"/>
      <c r="AJ57" s="355">
        <f t="shared" si="17"/>
        <v>0</v>
      </c>
      <c r="AK57" s="332">
        <f t="shared" si="18"/>
        <v>24</v>
      </c>
      <c r="AL57" s="259">
        <f t="shared" si="19"/>
        <v>6720</v>
      </c>
      <c r="AM57" s="259"/>
      <c r="AN57" s="355">
        <f t="shared" si="20"/>
        <v>0</v>
      </c>
      <c r="AO57" s="259"/>
      <c r="AP57" s="259">
        <f t="shared" si="21"/>
        <v>0</v>
      </c>
    </row>
    <row r="58" spans="1:42" ht="12.75">
      <c r="A58" s="128">
        <v>50</v>
      </c>
      <c r="B58" s="355" t="s">
        <v>10</v>
      </c>
      <c r="C58" s="124" t="s">
        <v>26</v>
      </c>
      <c r="D58" s="353">
        <v>300</v>
      </c>
      <c r="E58" s="259"/>
      <c r="F58" s="259">
        <f t="shared" si="22"/>
        <v>0</v>
      </c>
      <c r="G58" s="259"/>
      <c r="H58" s="259">
        <f t="shared" si="23"/>
        <v>0</v>
      </c>
      <c r="I58" s="259"/>
      <c r="J58" s="259">
        <f t="shared" si="24"/>
        <v>0</v>
      </c>
      <c r="K58" s="259">
        <v>20</v>
      </c>
      <c r="L58" s="259">
        <f t="shared" si="25"/>
        <v>6000</v>
      </c>
      <c r="M58" s="277"/>
      <c r="N58" s="259">
        <f t="shared" si="26"/>
        <v>0</v>
      </c>
      <c r="O58" s="259"/>
      <c r="P58" s="259">
        <f t="shared" si="27"/>
        <v>0</v>
      </c>
      <c r="Q58" s="259"/>
      <c r="R58" s="259">
        <f t="shared" si="28"/>
        <v>0</v>
      </c>
      <c r="S58" s="259"/>
      <c r="T58" s="259">
        <f t="shared" si="29"/>
        <v>0</v>
      </c>
      <c r="U58" s="342">
        <f>15*0</f>
        <v>0</v>
      </c>
      <c r="V58" s="342">
        <f t="shared" si="30"/>
        <v>0</v>
      </c>
      <c r="W58" s="259"/>
      <c r="X58" s="259">
        <f t="shared" si="31"/>
        <v>0</v>
      </c>
      <c r="Y58" s="259"/>
      <c r="Z58" s="259">
        <f t="shared" si="32"/>
        <v>0</v>
      </c>
      <c r="AA58" s="259"/>
      <c r="AB58" s="278">
        <f t="shared" si="33"/>
        <v>0</v>
      </c>
      <c r="AC58" s="259"/>
      <c r="AD58" s="259">
        <f t="shared" si="34"/>
        <v>0</v>
      </c>
      <c r="AE58" s="259"/>
      <c r="AF58" s="259">
        <f t="shared" si="35"/>
        <v>0</v>
      </c>
      <c r="AG58" s="277"/>
      <c r="AH58" s="355">
        <f t="shared" si="16"/>
        <v>0</v>
      </c>
      <c r="AI58" s="259"/>
      <c r="AJ58" s="355">
        <f t="shared" si="17"/>
        <v>0</v>
      </c>
      <c r="AK58" s="332">
        <f t="shared" si="18"/>
        <v>20</v>
      </c>
      <c r="AL58" s="259">
        <f t="shared" si="19"/>
        <v>6000</v>
      </c>
      <c r="AM58" s="259"/>
      <c r="AN58" s="355">
        <f t="shared" si="20"/>
        <v>0</v>
      </c>
      <c r="AO58" s="259"/>
      <c r="AP58" s="259">
        <f t="shared" si="21"/>
        <v>0</v>
      </c>
    </row>
    <row r="59" spans="1:42" ht="12.75">
      <c r="A59" s="128">
        <v>51</v>
      </c>
      <c r="B59" s="355" t="s">
        <v>11</v>
      </c>
      <c r="C59" s="124" t="s">
        <v>26</v>
      </c>
      <c r="D59" s="353">
        <v>400</v>
      </c>
      <c r="E59" s="259"/>
      <c r="F59" s="259">
        <f t="shared" si="22"/>
        <v>0</v>
      </c>
      <c r="G59" s="259"/>
      <c r="H59" s="259">
        <f t="shared" si="23"/>
        <v>0</v>
      </c>
      <c r="I59" s="259"/>
      <c r="J59" s="259">
        <f t="shared" si="24"/>
        <v>0</v>
      </c>
      <c r="K59" s="259"/>
      <c r="L59" s="259">
        <f t="shared" si="25"/>
        <v>0</v>
      </c>
      <c r="M59" s="277"/>
      <c r="N59" s="259">
        <f t="shared" si="26"/>
        <v>0</v>
      </c>
      <c r="O59" s="259"/>
      <c r="P59" s="259">
        <f t="shared" si="27"/>
        <v>0</v>
      </c>
      <c r="Q59" s="259">
        <v>8</v>
      </c>
      <c r="R59" s="259">
        <f t="shared" si="28"/>
        <v>3200</v>
      </c>
      <c r="S59" s="259"/>
      <c r="T59" s="259">
        <f t="shared" si="29"/>
        <v>0</v>
      </c>
      <c r="U59" s="342">
        <f>2*0</f>
        <v>0</v>
      </c>
      <c r="V59" s="342">
        <f t="shared" si="30"/>
        <v>0</v>
      </c>
      <c r="W59" s="259"/>
      <c r="X59" s="259">
        <f t="shared" si="31"/>
        <v>0</v>
      </c>
      <c r="Y59" s="259"/>
      <c r="Z59" s="259">
        <f t="shared" si="32"/>
        <v>0</v>
      </c>
      <c r="AA59" s="259"/>
      <c r="AB59" s="278">
        <f t="shared" si="33"/>
        <v>0</v>
      </c>
      <c r="AC59" s="259"/>
      <c r="AD59" s="259">
        <f t="shared" si="34"/>
        <v>0</v>
      </c>
      <c r="AE59" s="259"/>
      <c r="AF59" s="259">
        <f t="shared" si="35"/>
        <v>0</v>
      </c>
      <c r="AG59" s="277"/>
      <c r="AH59" s="355">
        <f t="shared" si="16"/>
        <v>0</v>
      </c>
      <c r="AI59" s="259"/>
      <c r="AJ59" s="355">
        <f t="shared" si="17"/>
        <v>0</v>
      </c>
      <c r="AK59" s="332">
        <f t="shared" si="18"/>
        <v>8</v>
      </c>
      <c r="AL59" s="259">
        <f t="shared" si="19"/>
        <v>3200</v>
      </c>
      <c r="AM59" s="259"/>
      <c r="AN59" s="355">
        <f t="shared" si="20"/>
        <v>0</v>
      </c>
      <c r="AO59" s="259"/>
      <c r="AP59" s="259">
        <f t="shared" si="21"/>
        <v>0</v>
      </c>
    </row>
    <row r="60" spans="1:42" ht="12.75">
      <c r="A60" s="128">
        <v>52</v>
      </c>
      <c r="B60" s="355" t="s">
        <v>12</v>
      </c>
      <c r="C60" s="124" t="s">
        <v>26</v>
      </c>
      <c r="D60" s="353">
        <v>450</v>
      </c>
      <c r="E60" s="259"/>
      <c r="F60" s="259">
        <f t="shared" si="22"/>
        <v>0</v>
      </c>
      <c r="G60" s="259"/>
      <c r="H60" s="259">
        <f t="shared" si="23"/>
        <v>0</v>
      </c>
      <c r="I60" s="259"/>
      <c r="J60" s="259">
        <f t="shared" si="24"/>
        <v>0</v>
      </c>
      <c r="K60" s="259"/>
      <c r="L60" s="259">
        <f t="shared" si="25"/>
        <v>0</v>
      </c>
      <c r="M60" s="277"/>
      <c r="N60" s="259">
        <f t="shared" si="26"/>
        <v>0</v>
      </c>
      <c r="O60" s="259"/>
      <c r="P60" s="259">
        <f t="shared" si="27"/>
        <v>0</v>
      </c>
      <c r="Q60" s="259"/>
      <c r="R60" s="259">
        <f t="shared" si="28"/>
        <v>0</v>
      </c>
      <c r="S60" s="259"/>
      <c r="T60" s="259">
        <f t="shared" si="29"/>
        <v>0</v>
      </c>
      <c r="U60" s="259"/>
      <c r="V60" s="259">
        <f t="shared" si="30"/>
        <v>0</v>
      </c>
      <c r="W60" s="259"/>
      <c r="X60" s="259">
        <f t="shared" si="31"/>
        <v>0</v>
      </c>
      <c r="Y60" s="259"/>
      <c r="Z60" s="259">
        <f t="shared" si="32"/>
        <v>0</v>
      </c>
      <c r="AA60" s="259"/>
      <c r="AB60" s="278">
        <f t="shared" si="33"/>
        <v>0</v>
      </c>
      <c r="AC60" s="259"/>
      <c r="AD60" s="259">
        <f t="shared" si="34"/>
        <v>0</v>
      </c>
      <c r="AE60" s="259"/>
      <c r="AF60" s="259">
        <f t="shared" si="35"/>
        <v>0</v>
      </c>
      <c r="AG60" s="277"/>
      <c r="AH60" s="355">
        <f t="shared" si="16"/>
        <v>0</v>
      </c>
      <c r="AI60" s="259"/>
      <c r="AJ60" s="355">
        <f t="shared" si="17"/>
        <v>0</v>
      </c>
      <c r="AK60" s="332">
        <f t="shared" si="18"/>
        <v>0</v>
      </c>
      <c r="AL60" s="259">
        <f t="shared" si="19"/>
        <v>0</v>
      </c>
      <c r="AM60" s="259"/>
      <c r="AN60" s="355">
        <f t="shared" si="20"/>
        <v>0</v>
      </c>
      <c r="AO60" s="259"/>
      <c r="AP60" s="259">
        <f t="shared" si="21"/>
        <v>0</v>
      </c>
    </row>
    <row r="61" spans="1:42" ht="12.75">
      <c r="A61" s="128">
        <v>53</v>
      </c>
      <c r="B61" s="355" t="s">
        <v>13</v>
      </c>
      <c r="C61" s="124" t="s">
        <v>26</v>
      </c>
      <c r="D61" s="353">
        <v>500</v>
      </c>
      <c r="E61" s="259"/>
      <c r="F61" s="259">
        <f t="shared" si="22"/>
        <v>0</v>
      </c>
      <c r="G61" s="259"/>
      <c r="H61" s="259">
        <f t="shared" si="23"/>
        <v>0</v>
      </c>
      <c r="I61" s="259"/>
      <c r="J61" s="259">
        <f t="shared" si="24"/>
        <v>0</v>
      </c>
      <c r="K61" s="259"/>
      <c r="L61" s="259">
        <f t="shared" si="25"/>
        <v>0</v>
      </c>
      <c r="M61" s="277"/>
      <c r="N61" s="259">
        <f t="shared" si="26"/>
        <v>0</v>
      </c>
      <c r="O61" s="259"/>
      <c r="P61" s="259">
        <f t="shared" si="27"/>
        <v>0</v>
      </c>
      <c r="Q61" s="259"/>
      <c r="R61" s="259">
        <f t="shared" si="28"/>
        <v>0</v>
      </c>
      <c r="S61" s="259"/>
      <c r="T61" s="259">
        <f t="shared" si="29"/>
        <v>0</v>
      </c>
      <c r="U61" s="259"/>
      <c r="V61" s="259">
        <f t="shared" si="30"/>
        <v>0</v>
      </c>
      <c r="W61" s="259"/>
      <c r="X61" s="259">
        <f t="shared" si="31"/>
        <v>0</v>
      </c>
      <c r="Y61" s="259"/>
      <c r="Z61" s="259">
        <f t="shared" si="32"/>
        <v>0</v>
      </c>
      <c r="AA61" s="259"/>
      <c r="AB61" s="278">
        <f t="shared" si="33"/>
        <v>0</v>
      </c>
      <c r="AC61" s="259"/>
      <c r="AD61" s="259">
        <f t="shared" si="34"/>
        <v>0</v>
      </c>
      <c r="AE61" s="259"/>
      <c r="AF61" s="259">
        <f t="shared" si="35"/>
        <v>0</v>
      </c>
      <c r="AG61" s="277"/>
      <c r="AH61" s="355">
        <f t="shared" si="16"/>
        <v>0</v>
      </c>
      <c r="AI61" s="259"/>
      <c r="AJ61" s="355">
        <f t="shared" si="17"/>
        <v>0</v>
      </c>
      <c r="AK61" s="332">
        <f t="shared" si="18"/>
        <v>0</v>
      </c>
      <c r="AL61" s="259">
        <f t="shared" si="19"/>
        <v>0</v>
      </c>
      <c r="AM61" s="259"/>
      <c r="AN61" s="355">
        <f t="shared" si="20"/>
        <v>0</v>
      </c>
      <c r="AO61" s="259"/>
      <c r="AP61" s="259">
        <f t="shared" si="21"/>
        <v>0</v>
      </c>
    </row>
    <row r="62" spans="1:42" ht="12.75">
      <c r="A62" s="128">
        <v>54</v>
      </c>
      <c r="B62" s="355" t="s">
        <v>19</v>
      </c>
      <c r="C62" s="124"/>
      <c r="D62" s="353"/>
      <c r="E62" s="259"/>
      <c r="F62" s="259">
        <f t="shared" si="22"/>
        <v>0</v>
      </c>
      <c r="G62" s="259"/>
      <c r="H62" s="259">
        <f t="shared" si="23"/>
        <v>0</v>
      </c>
      <c r="I62" s="259"/>
      <c r="J62" s="259">
        <f t="shared" si="24"/>
        <v>0</v>
      </c>
      <c r="K62" s="259"/>
      <c r="L62" s="259">
        <f t="shared" si="25"/>
        <v>0</v>
      </c>
      <c r="M62" s="277"/>
      <c r="N62" s="259">
        <f t="shared" si="26"/>
        <v>0</v>
      </c>
      <c r="O62" s="259"/>
      <c r="P62" s="259">
        <f t="shared" si="27"/>
        <v>0</v>
      </c>
      <c r="Q62" s="259"/>
      <c r="R62" s="259">
        <f t="shared" si="28"/>
        <v>0</v>
      </c>
      <c r="S62" s="259"/>
      <c r="T62" s="259">
        <f t="shared" si="29"/>
        <v>0</v>
      </c>
      <c r="U62" s="259"/>
      <c r="V62" s="259">
        <f t="shared" si="30"/>
        <v>0</v>
      </c>
      <c r="W62" s="259"/>
      <c r="X62" s="259">
        <f t="shared" si="31"/>
        <v>0</v>
      </c>
      <c r="Y62" s="259"/>
      <c r="Z62" s="259">
        <f t="shared" si="32"/>
        <v>0</v>
      </c>
      <c r="AA62" s="259"/>
      <c r="AB62" s="278">
        <f t="shared" si="33"/>
        <v>0</v>
      </c>
      <c r="AC62" s="259"/>
      <c r="AD62" s="259">
        <f t="shared" si="34"/>
        <v>0</v>
      </c>
      <c r="AE62" s="259"/>
      <c r="AF62" s="259">
        <f t="shared" si="35"/>
        <v>0</v>
      </c>
      <c r="AG62" s="277"/>
      <c r="AH62" s="355">
        <f t="shared" si="16"/>
        <v>0</v>
      </c>
      <c r="AI62" s="259"/>
      <c r="AJ62" s="355">
        <f t="shared" si="17"/>
        <v>0</v>
      </c>
      <c r="AK62" s="332">
        <f t="shared" si="18"/>
        <v>0</v>
      </c>
      <c r="AL62" s="259">
        <f t="shared" si="19"/>
        <v>0</v>
      </c>
      <c r="AM62" s="259"/>
      <c r="AN62" s="355">
        <f t="shared" si="20"/>
        <v>0</v>
      </c>
      <c r="AO62" s="259"/>
      <c r="AP62" s="259">
        <f t="shared" si="21"/>
        <v>0</v>
      </c>
    </row>
    <row r="63" spans="1:42" ht="12.75">
      <c r="A63" s="128">
        <v>55</v>
      </c>
      <c r="B63" s="355" t="s">
        <v>18</v>
      </c>
      <c r="C63" s="124" t="s">
        <v>26</v>
      </c>
      <c r="D63" s="353">
        <v>3100</v>
      </c>
      <c r="E63" s="259"/>
      <c r="F63" s="259">
        <f t="shared" si="22"/>
        <v>0</v>
      </c>
      <c r="G63" s="259"/>
      <c r="H63" s="259">
        <f t="shared" si="23"/>
        <v>0</v>
      </c>
      <c r="I63" s="259"/>
      <c r="J63" s="259">
        <f t="shared" si="24"/>
        <v>0</v>
      </c>
      <c r="K63" s="259"/>
      <c r="L63" s="259">
        <f t="shared" si="25"/>
        <v>0</v>
      </c>
      <c r="M63" s="277"/>
      <c r="N63" s="259">
        <f t="shared" si="26"/>
        <v>0</v>
      </c>
      <c r="O63" s="259"/>
      <c r="P63" s="259">
        <f t="shared" si="27"/>
        <v>0</v>
      </c>
      <c r="Q63" s="259"/>
      <c r="R63" s="259">
        <f t="shared" si="28"/>
        <v>0</v>
      </c>
      <c r="S63" s="259"/>
      <c r="T63" s="259">
        <f t="shared" si="29"/>
        <v>0</v>
      </c>
      <c r="U63" s="259"/>
      <c r="V63" s="259">
        <f t="shared" si="30"/>
        <v>0</v>
      </c>
      <c r="W63" s="259"/>
      <c r="X63" s="259">
        <f t="shared" si="31"/>
        <v>0</v>
      </c>
      <c r="Y63" s="259"/>
      <c r="Z63" s="259">
        <f t="shared" si="32"/>
        <v>0</v>
      </c>
      <c r="AA63" s="259"/>
      <c r="AB63" s="278">
        <f t="shared" si="33"/>
        <v>0</v>
      </c>
      <c r="AC63" s="259"/>
      <c r="AD63" s="259">
        <f t="shared" si="34"/>
        <v>0</v>
      </c>
      <c r="AE63" s="259"/>
      <c r="AF63" s="259">
        <f t="shared" si="35"/>
        <v>0</v>
      </c>
      <c r="AG63" s="277"/>
      <c r="AH63" s="355">
        <f t="shared" si="16"/>
        <v>0</v>
      </c>
      <c r="AI63" s="259"/>
      <c r="AJ63" s="355">
        <f t="shared" si="17"/>
        <v>0</v>
      </c>
      <c r="AK63" s="332">
        <f t="shared" si="18"/>
        <v>0</v>
      </c>
      <c r="AL63" s="259">
        <f t="shared" si="19"/>
        <v>0</v>
      </c>
      <c r="AM63" s="259"/>
      <c r="AN63" s="355">
        <f t="shared" si="20"/>
        <v>0</v>
      </c>
      <c r="AO63" s="259"/>
      <c r="AP63" s="259">
        <f t="shared" si="21"/>
        <v>0</v>
      </c>
    </row>
    <row r="64" spans="1:42" ht="12.75">
      <c r="A64" s="128">
        <v>56</v>
      </c>
      <c r="B64" s="355" t="s">
        <v>28</v>
      </c>
      <c r="C64" s="124" t="s">
        <v>26</v>
      </c>
      <c r="D64" s="353">
        <v>4900</v>
      </c>
      <c r="E64" s="259"/>
      <c r="F64" s="259">
        <f t="shared" si="22"/>
        <v>0</v>
      </c>
      <c r="G64" s="259"/>
      <c r="H64" s="259">
        <f t="shared" si="23"/>
        <v>0</v>
      </c>
      <c r="I64" s="259"/>
      <c r="J64" s="259">
        <f t="shared" si="24"/>
        <v>0</v>
      </c>
      <c r="K64" s="259"/>
      <c r="L64" s="259">
        <f t="shared" si="25"/>
        <v>0</v>
      </c>
      <c r="M64" s="277"/>
      <c r="N64" s="259">
        <f t="shared" si="26"/>
        <v>0</v>
      </c>
      <c r="O64" s="259"/>
      <c r="P64" s="259">
        <f t="shared" si="27"/>
        <v>0</v>
      </c>
      <c r="Q64" s="259"/>
      <c r="R64" s="259">
        <f t="shared" si="28"/>
        <v>0</v>
      </c>
      <c r="S64" s="259"/>
      <c r="T64" s="259">
        <f t="shared" si="29"/>
        <v>0</v>
      </c>
      <c r="U64" s="259"/>
      <c r="V64" s="259">
        <f t="shared" si="30"/>
        <v>0</v>
      </c>
      <c r="W64" s="259"/>
      <c r="X64" s="259">
        <f t="shared" si="31"/>
        <v>0</v>
      </c>
      <c r="Y64" s="259"/>
      <c r="Z64" s="259">
        <f t="shared" si="32"/>
        <v>0</v>
      </c>
      <c r="AA64" s="259"/>
      <c r="AB64" s="278">
        <f t="shared" si="33"/>
        <v>0</v>
      </c>
      <c r="AC64" s="259"/>
      <c r="AD64" s="259">
        <f t="shared" si="34"/>
        <v>0</v>
      </c>
      <c r="AE64" s="259"/>
      <c r="AF64" s="259">
        <f t="shared" si="35"/>
        <v>0</v>
      </c>
      <c r="AG64" s="277"/>
      <c r="AH64" s="355">
        <f t="shared" si="16"/>
        <v>0</v>
      </c>
      <c r="AI64" s="259"/>
      <c r="AJ64" s="355">
        <f t="shared" si="17"/>
        <v>0</v>
      </c>
      <c r="AK64" s="332">
        <f t="shared" si="18"/>
        <v>0</v>
      </c>
      <c r="AL64" s="259">
        <f t="shared" si="19"/>
        <v>0</v>
      </c>
      <c r="AM64" s="259"/>
      <c r="AN64" s="355">
        <f t="shared" si="20"/>
        <v>0</v>
      </c>
      <c r="AO64" s="259"/>
      <c r="AP64" s="259">
        <f t="shared" si="21"/>
        <v>0</v>
      </c>
    </row>
    <row r="65" spans="1:42" ht="12.75">
      <c r="A65" s="128">
        <v>57</v>
      </c>
      <c r="B65" s="355" t="s">
        <v>29</v>
      </c>
      <c r="C65" s="124" t="s">
        <v>26</v>
      </c>
      <c r="D65" s="353">
        <v>5200</v>
      </c>
      <c r="E65" s="259"/>
      <c r="F65" s="259">
        <f t="shared" si="22"/>
        <v>0</v>
      </c>
      <c r="G65" s="259"/>
      <c r="H65" s="259">
        <f t="shared" si="23"/>
        <v>0</v>
      </c>
      <c r="I65" s="259"/>
      <c r="J65" s="259">
        <f t="shared" si="24"/>
        <v>0</v>
      </c>
      <c r="K65" s="259"/>
      <c r="L65" s="259">
        <f t="shared" si="25"/>
        <v>0</v>
      </c>
      <c r="M65" s="277"/>
      <c r="N65" s="259">
        <f t="shared" si="26"/>
        <v>0</v>
      </c>
      <c r="O65" s="259"/>
      <c r="P65" s="259">
        <f t="shared" si="27"/>
        <v>0</v>
      </c>
      <c r="Q65" s="259"/>
      <c r="R65" s="259">
        <f t="shared" si="28"/>
        <v>0</v>
      </c>
      <c r="S65" s="259"/>
      <c r="T65" s="259">
        <f t="shared" si="29"/>
        <v>0</v>
      </c>
      <c r="U65" s="259"/>
      <c r="V65" s="259">
        <f t="shared" si="30"/>
        <v>0</v>
      </c>
      <c r="W65" s="259"/>
      <c r="X65" s="259">
        <f t="shared" si="31"/>
        <v>0</v>
      </c>
      <c r="Y65" s="259"/>
      <c r="Z65" s="259">
        <f t="shared" si="32"/>
        <v>0</v>
      </c>
      <c r="AA65" s="259"/>
      <c r="AB65" s="278">
        <f t="shared" si="33"/>
        <v>0</v>
      </c>
      <c r="AC65" s="259"/>
      <c r="AD65" s="259">
        <f t="shared" si="34"/>
        <v>0</v>
      </c>
      <c r="AE65" s="259"/>
      <c r="AF65" s="259">
        <f t="shared" si="35"/>
        <v>0</v>
      </c>
      <c r="AG65" s="277"/>
      <c r="AH65" s="355">
        <f t="shared" si="16"/>
        <v>0</v>
      </c>
      <c r="AI65" s="259"/>
      <c r="AJ65" s="355">
        <f t="shared" si="17"/>
        <v>0</v>
      </c>
      <c r="AK65" s="332">
        <f t="shared" si="18"/>
        <v>0</v>
      </c>
      <c r="AL65" s="259">
        <f t="shared" si="19"/>
        <v>0</v>
      </c>
      <c r="AM65" s="259"/>
      <c r="AN65" s="355">
        <f t="shared" si="20"/>
        <v>0</v>
      </c>
      <c r="AO65" s="259"/>
      <c r="AP65" s="259">
        <f t="shared" si="21"/>
        <v>0</v>
      </c>
    </row>
    <row r="66" spans="1:42" ht="12.75">
      <c r="A66" s="128">
        <v>58</v>
      </c>
      <c r="B66" s="355" t="s">
        <v>168</v>
      </c>
      <c r="C66" s="124" t="s">
        <v>17</v>
      </c>
      <c r="D66" s="353">
        <v>4500</v>
      </c>
      <c r="E66" s="259"/>
      <c r="F66" s="259">
        <f t="shared" si="22"/>
        <v>0</v>
      </c>
      <c r="G66" s="259"/>
      <c r="H66" s="259">
        <f t="shared" si="23"/>
        <v>0</v>
      </c>
      <c r="I66" s="259"/>
      <c r="J66" s="259">
        <f t="shared" si="24"/>
        <v>0</v>
      </c>
      <c r="K66" s="259"/>
      <c r="L66" s="259">
        <f t="shared" si="25"/>
        <v>0</v>
      </c>
      <c r="M66" s="277"/>
      <c r="N66" s="259">
        <f t="shared" si="26"/>
        <v>0</v>
      </c>
      <c r="O66" s="259"/>
      <c r="P66" s="259">
        <f t="shared" si="27"/>
        <v>0</v>
      </c>
      <c r="Q66" s="259"/>
      <c r="R66" s="259">
        <f t="shared" si="28"/>
        <v>0</v>
      </c>
      <c r="S66" s="259"/>
      <c r="T66" s="259">
        <f t="shared" si="29"/>
        <v>0</v>
      </c>
      <c r="U66" s="259"/>
      <c r="V66" s="259">
        <f t="shared" si="30"/>
        <v>0</v>
      </c>
      <c r="W66" s="259"/>
      <c r="X66" s="259">
        <f t="shared" si="31"/>
        <v>0</v>
      </c>
      <c r="Y66" s="259"/>
      <c r="Z66" s="259">
        <f t="shared" si="32"/>
        <v>0</v>
      </c>
      <c r="AA66" s="259"/>
      <c r="AB66" s="278">
        <f t="shared" si="33"/>
        <v>0</v>
      </c>
      <c r="AC66" s="259"/>
      <c r="AD66" s="259">
        <f t="shared" si="34"/>
        <v>0</v>
      </c>
      <c r="AE66" s="259"/>
      <c r="AF66" s="259">
        <f t="shared" si="35"/>
        <v>0</v>
      </c>
      <c r="AG66" s="277"/>
      <c r="AH66" s="355">
        <f t="shared" si="16"/>
        <v>0</v>
      </c>
      <c r="AI66" s="259"/>
      <c r="AJ66" s="355">
        <f t="shared" si="17"/>
        <v>0</v>
      </c>
      <c r="AK66" s="332">
        <f t="shared" si="18"/>
        <v>0</v>
      </c>
      <c r="AL66" s="259">
        <f t="shared" si="19"/>
        <v>0</v>
      </c>
      <c r="AM66" s="259"/>
      <c r="AN66" s="355">
        <f t="shared" si="20"/>
        <v>0</v>
      </c>
      <c r="AO66" s="259"/>
      <c r="AP66" s="259">
        <f t="shared" si="21"/>
        <v>0</v>
      </c>
    </row>
    <row r="67" spans="1:42" ht="14.25">
      <c r="A67" s="128">
        <v>59</v>
      </c>
      <c r="B67" s="143" t="s">
        <v>30</v>
      </c>
      <c r="C67" s="124"/>
      <c r="D67" s="353"/>
      <c r="E67" s="259"/>
      <c r="F67" s="259">
        <f t="shared" si="22"/>
        <v>0</v>
      </c>
      <c r="G67" s="259"/>
      <c r="H67" s="259">
        <f t="shared" si="23"/>
        <v>0</v>
      </c>
      <c r="I67" s="259"/>
      <c r="J67" s="259">
        <f t="shared" si="24"/>
        <v>0</v>
      </c>
      <c r="K67" s="259"/>
      <c r="L67" s="259">
        <f t="shared" si="25"/>
        <v>0</v>
      </c>
      <c r="M67" s="277"/>
      <c r="N67" s="259">
        <f t="shared" si="26"/>
        <v>0</v>
      </c>
      <c r="O67" s="259"/>
      <c r="P67" s="259">
        <f t="shared" si="27"/>
        <v>0</v>
      </c>
      <c r="Q67" s="259"/>
      <c r="R67" s="259">
        <f t="shared" si="28"/>
        <v>0</v>
      </c>
      <c r="S67" s="259"/>
      <c r="T67" s="259">
        <f t="shared" si="29"/>
        <v>0</v>
      </c>
      <c r="U67" s="259"/>
      <c r="V67" s="259">
        <f t="shared" si="30"/>
        <v>0</v>
      </c>
      <c r="W67" s="259"/>
      <c r="X67" s="259">
        <f t="shared" si="31"/>
        <v>0</v>
      </c>
      <c r="Y67" s="259"/>
      <c r="Z67" s="259">
        <f t="shared" si="32"/>
        <v>0</v>
      </c>
      <c r="AA67" s="259"/>
      <c r="AB67" s="278">
        <f t="shared" si="33"/>
        <v>0</v>
      </c>
      <c r="AC67" s="259"/>
      <c r="AD67" s="259">
        <f t="shared" si="34"/>
        <v>0</v>
      </c>
      <c r="AE67" s="259"/>
      <c r="AF67" s="259">
        <f t="shared" si="35"/>
        <v>0</v>
      </c>
      <c r="AG67" s="277"/>
      <c r="AH67" s="355">
        <f t="shared" si="16"/>
        <v>0</v>
      </c>
      <c r="AI67" s="259"/>
      <c r="AJ67" s="355">
        <f t="shared" si="17"/>
        <v>0</v>
      </c>
      <c r="AK67" s="332">
        <f t="shared" si="18"/>
        <v>0</v>
      </c>
      <c r="AL67" s="259">
        <f t="shared" si="19"/>
        <v>0</v>
      </c>
      <c r="AM67" s="259"/>
      <c r="AN67" s="355">
        <f t="shared" si="20"/>
        <v>0</v>
      </c>
      <c r="AO67" s="259"/>
      <c r="AP67" s="259">
        <f t="shared" si="21"/>
        <v>0</v>
      </c>
    </row>
    <row r="68" spans="1:42" ht="12.75">
      <c r="A68" s="128">
        <v>60</v>
      </c>
      <c r="B68" s="355" t="s">
        <v>31</v>
      </c>
      <c r="C68" s="124" t="s">
        <v>9</v>
      </c>
      <c r="D68" s="353">
        <f>900*0+450</f>
        <v>450</v>
      </c>
      <c r="E68" s="259"/>
      <c r="F68" s="259">
        <f t="shared" si="22"/>
        <v>0</v>
      </c>
      <c r="G68" s="259"/>
      <c r="H68" s="259">
        <f t="shared" si="23"/>
        <v>0</v>
      </c>
      <c r="I68" s="259"/>
      <c r="J68" s="259">
        <f t="shared" si="24"/>
        <v>0</v>
      </c>
      <c r="K68" s="259"/>
      <c r="L68" s="259">
        <f t="shared" si="25"/>
        <v>0</v>
      </c>
      <c r="M68" s="277"/>
      <c r="N68" s="259">
        <f t="shared" si="26"/>
        <v>0</v>
      </c>
      <c r="O68" s="259"/>
      <c r="P68" s="259">
        <f t="shared" si="27"/>
        <v>0</v>
      </c>
      <c r="Q68" s="259"/>
      <c r="R68" s="259">
        <f t="shared" si="28"/>
        <v>0</v>
      </c>
      <c r="S68" s="259"/>
      <c r="T68" s="259">
        <f t="shared" si="29"/>
        <v>0</v>
      </c>
      <c r="U68" s="259"/>
      <c r="V68" s="259">
        <f t="shared" si="30"/>
        <v>0</v>
      </c>
      <c r="W68" s="259"/>
      <c r="X68" s="259">
        <f t="shared" si="31"/>
        <v>0</v>
      </c>
      <c r="Y68" s="259"/>
      <c r="Z68" s="259">
        <f t="shared" si="32"/>
        <v>0</v>
      </c>
      <c r="AA68" s="259"/>
      <c r="AB68" s="278">
        <f t="shared" si="33"/>
        <v>0</v>
      </c>
      <c r="AC68" s="259"/>
      <c r="AD68" s="259">
        <f t="shared" si="34"/>
        <v>0</v>
      </c>
      <c r="AE68" s="259"/>
      <c r="AF68" s="259">
        <f t="shared" si="35"/>
        <v>0</v>
      </c>
      <c r="AG68" s="277"/>
      <c r="AH68" s="355">
        <f t="shared" si="16"/>
        <v>0</v>
      </c>
      <c r="AI68" s="259"/>
      <c r="AJ68" s="355">
        <f t="shared" si="17"/>
        <v>0</v>
      </c>
      <c r="AK68" s="332">
        <f t="shared" si="18"/>
        <v>0</v>
      </c>
      <c r="AL68" s="259">
        <f t="shared" si="19"/>
        <v>0</v>
      </c>
      <c r="AM68" s="259"/>
      <c r="AN68" s="355">
        <f t="shared" si="20"/>
        <v>0</v>
      </c>
      <c r="AO68" s="259"/>
      <c r="AP68" s="259">
        <f t="shared" si="21"/>
        <v>0</v>
      </c>
    </row>
    <row r="69" spans="1:42" ht="12.75">
      <c r="A69" s="128">
        <v>61</v>
      </c>
      <c r="B69" s="355" t="s">
        <v>32</v>
      </c>
      <c r="C69" s="124" t="s">
        <v>9</v>
      </c>
      <c r="D69" s="353">
        <f>1100*0+850</f>
        <v>850</v>
      </c>
      <c r="E69" s="259"/>
      <c r="F69" s="259">
        <f t="shared" si="22"/>
        <v>0</v>
      </c>
      <c r="G69" s="259"/>
      <c r="H69" s="259">
        <f t="shared" si="23"/>
        <v>0</v>
      </c>
      <c r="I69" s="259">
        <v>20</v>
      </c>
      <c r="J69" s="259">
        <f t="shared" si="24"/>
        <v>17000</v>
      </c>
      <c r="K69" s="259"/>
      <c r="L69" s="259">
        <f t="shared" si="25"/>
        <v>0</v>
      </c>
      <c r="M69" s="277"/>
      <c r="N69" s="259">
        <f t="shared" si="26"/>
        <v>0</v>
      </c>
      <c r="O69" s="259"/>
      <c r="P69" s="259">
        <f t="shared" si="27"/>
        <v>0</v>
      </c>
      <c r="Q69" s="259"/>
      <c r="R69" s="259">
        <f t="shared" si="28"/>
        <v>0</v>
      </c>
      <c r="S69" s="259"/>
      <c r="T69" s="259">
        <f t="shared" si="29"/>
        <v>0</v>
      </c>
      <c r="U69" s="259"/>
      <c r="V69" s="259">
        <f t="shared" si="30"/>
        <v>0</v>
      </c>
      <c r="W69" s="259"/>
      <c r="X69" s="259">
        <f t="shared" si="31"/>
        <v>0</v>
      </c>
      <c r="Y69" s="259"/>
      <c r="Z69" s="259">
        <f t="shared" si="32"/>
        <v>0</v>
      </c>
      <c r="AA69" s="259">
        <v>10</v>
      </c>
      <c r="AB69" s="278">
        <f t="shared" si="33"/>
        <v>8500</v>
      </c>
      <c r="AC69" s="259"/>
      <c r="AD69" s="259">
        <f t="shared" si="34"/>
        <v>0</v>
      </c>
      <c r="AE69" s="259"/>
      <c r="AF69" s="259">
        <f t="shared" si="35"/>
        <v>0</v>
      </c>
      <c r="AG69" s="277"/>
      <c r="AH69" s="355">
        <f>AG69*AF69</f>
        <v>0</v>
      </c>
      <c r="AI69" s="259"/>
      <c r="AJ69" s="355">
        <f>AI69*AF69</f>
        <v>0</v>
      </c>
      <c r="AK69" s="332">
        <f>E69+G69+I69+K69+M69+O69+Q69+S69+U69+W69+Y69+AA69+AC69+AE69+AG69+AI69+AM69+AO69</f>
        <v>40</v>
      </c>
      <c r="AL69" s="332">
        <f>F69+H69+J69+L69+N69+P69+R69+T69+V69+X69+Z69+AB69+AD69+AF69+AH69+AJ69+AN69+AP69</f>
        <v>34000</v>
      </c>
      <c r="AM69" s="259">
        <f>5</f>
        <v>5</v>
      </c>
      <c r="AN69" s="355">
        <f>AM69*D69</f>
        <v>4250</v>
      </c>
      <c r="AO69" s="259">
        <f>5</f>
        <v>5</v>
      </c>
      <c r="AP69" s="259">
        <f>AO69*D69</f>
        <v>4250</v>
      </c>
    </row>
    <row r="70" spans="1:42" ht="12.75">
      <c r="A70" s="128">
        <v>62</v>
      </c>
      <c r="B70" s="355" t="s">
        <v>165</v>
      </c>
      <c r="C70" s="124" t="s">
        <v>17</v>
      </c>
      <c r="D70" s="353">
        <v>3500</v>
      </c>
      <c r="E70" s="259"/>
      <c r="F70" s="259">
        <f t="shared" si="22"/>
        <v>0</v>
      </c>
      <c r="G70" s="259"/>
      <c r="H70" s="259">
        <f t="shared" si="23"/>
        <v>0</v>
      </c>
      <c r="I70" s="259"/>
      <c r="J70" s="259">
        <f t="shared" si="24"/>
        <v>0</v>
      </c>
      <c r="K70" s="259"/>
      <c r="L70" s="259">
        <f t="shared" si="25"/>
        <v>0</v>
      </c>
      <c r="M70" s="277"/>
      <c r="N70" s="259">
        <f t="shared" si="26"/>
        <v>0</v>
      </c>
      <c r="O70" s="259"/>
      <c r="P70" s="259">
        <f t="shared" si="27"/>
        <v>0</v>
      </c>
      <c r="Q70" s="259"/>
      <c r="R70" s="259">
        <f t="shared" si="28"/>
        <v>0</v>
      </c>
      <c r="S70" s="259"/>
      <c r="T70" s="259">
        <f t="shared" si="29"/>
        <v>0</v>
      </c>
      <c r="U70" s="259"/>
      <c r="V70" s="259">
        <f t="shared" si="30"/>
        <v>0</v>
      </c>
      <c r="W70" s="259"/>
      <c r="X70" s="259">
        <f t="shared" si="31"/>
        <v>0</v>
      </c>
      <c r="Y70" s="259"/>
      <c r="Z70" s="259">
        <f t="shared" si="32"/>
        <v>0</v>
      </c>
      <c r="AA70" s="259"/>
      <c r="AB70" s="278">
        <f t="shared" si="33"/>
        <v>0</v>
      </c>
      <c r="AC70" s="259"/>
      <c r="AD70" s="259">
        <f t="shared" si="34"/>
        <v>0</v>
      </c>
      <c r="AE70" s="259"/>
      <c r="AF70" s="259">
        <f t="shared" si="35"/>
        <v>0</v>
      </c>
      <c r="AG70" s="277"/>
      <c r="AH70" s="355">
        <f t="shared" si="16"/>
        <v>0</v>
      </c>
      <c r="AI70" s="259"/>
      <c r="AJ70" s="355">
        <f t="shared" si="17"/>
        <v>0</v>
      </c>
      <c r="AK70" s="332">
        <f t="shared" si="18"/>
        <v>0</v>
      </c>
      <c r="AL70" s="259">
        <f t="shared" si="19"/>
        <v>0</v>
      </c>
      <c r="AM70" s="259"/>
      <c r="AN70" s="355">
        <f aca="true" t="shared" si="36" ref="AN70:AN79">AM70*AJ70</f>
        <v>0</v>
      </c>
      <c r="AO70" s="259"/>
      <c r="AP70" s="259">
        <f aca="true" t="shared" si="37" ref="AP70:AP79">AO70*AL70</f>
        <v>0</v>
      </c>
    </row>
    <row r="71" spans="1:42" ht="12.75">
      <c r="A71" s="128">
        <v>63</v>
      </c>
      <c r="B71" s="363" t="s">
        <v>164</v>
      </c>
      <c r="C71" s="124" t="s">
        <v>106</v>
      </c>
      <c r="D71" s="353">
        <v>400</v>
      </c>
      <c r="E71" s="259"/>
      <c r="F71" s="259">
        <f t="shared" si="22"/>
        <v>0</v>
      </c>
      <c r="G71" s="259"/>
      <c r="H71" s="259">
        <f t="shared" si="23"/>
        <v>0</v>
      </c>
      <c r="I71" s="259"/>
      <c r="J71" s="259">
        <f t="shared" si="24"/>
        <v>0</v>
      </c>
      <c r="K71" s="259"/>
      <c r="L71" s="259">
        <f t="shared" si="25"/>
        <v>0</v>
      </c>
      <c r="M71" s="277"/>
      <c r="N71" s="259">
        <f t="shared" si="26"/>
        <v>0</v>
      </c>
      <c r="O71" s="259"/>
      <c r="P71" s="259">
        <f t="shared" si="27"/>
        <v>0</v>
      </c>
      <c r="Q71" s="259"/>
      <c r="R71" s="259">
        <f t="shared" si="28"/>
        <v>0</v>
      </c>
      <c r="S71" s="259"/>
      <c r="T71" s="259">
        <f t="shared" si="29"/>
        <v>0</v>
      </c>
      <c r="U71" s="259"/>
      <c r="V71" s="259">
        <f t="shared" si="30"/>
        <v>0</v>
      </c>
      <c r="W71" s="259"/>
      <c r="X71" s="259">
        <f t="shared" si="31"/>
        <v>0</v>
      </c>
      <c r="Y71" s="259"/>
      <c r="Z71" s="259">
        <f t="shared" si="32"/>
        <v>0</v>
      </c>
      <c r="AA71" s="259"/>
      <c r="AB71" s="278">
        <f t="shared" si="33"/>
        <v>0</v>
      </c>
      <c r="AC71" s="259"/>
      <c r="AD71" s="259">
        <f t="shared" si="34"/>
        <v>0</v>
      </c>
      <c r="AE71" s="259"/>
      <c r="AF71" s="259">
        <f t="shared" si="35"/>
        <v>0</v>
      </c>
      <c r="AG71" s="277"/>
      <c r="AH71" s="355">
        <f t="shared" si="16"/>
        <v>0</v>
      </c>
      <c r="AI71" s="259"/>
      <c r="AJ71" s="355">
        <f t="shared" si="17"/>
        <v>0</v>
      </c>
      <c r="AK71" s="332">
        <f t="shared" si="18"/>
        <v>0</v>
      </c>
      <c r="AL71" s="259">
        <f t="shared" si="19"/>
        <v>0</v>
      </c>
      <c r="AM71" s="259"/>
      <c r="AN71" s="355">
        <f t="shared" si="36"/>
        <v>0</v>
      </c>
      <c r="AO71" s="259"/>
      <c r="AP71" s="259">
        <f t="shared" si="37"/>
        <v>0</v>
      </c>
    </row>
    <row r="72" spans="1:42" ht="12.75">
      <c r="A72" s="128">
        <v>64</v>
      </c>
      <c r="B72" s="356" t="s">
        <v>166</v>
      </c>
      <c r="C72" s="124" t="s">
        <v>106</v>
      </c>
      <c r="D72" s="353">
        <v>180</v>
      </c>
      <c r="E72" s="259"/>
      <c r="F72" s="259">
        <f t="shared" si="22"/>
        <v>0</v>
      </c>
      <c r="G72" s="259"/>
      <c r="H72" s="259">
        <f t="shared" si="23"/>
        <v>0</v>
      </c>
      <c r="I72" s="259"/>
      <c r="J72" s="259">
        <f t="shared" si="24"/>
        <v>0</v>
      </c>
      <c r="K72" s="259"/>
      <c r="L72" s="259">
        <f t="shared" si="25"/>
        <v>0</v>
      </c>
      <c r="M72" s="277"/>
      <c r="N72" s="259">
        <f t="shared" si="26"/>
        <v>0</v>
      </c>
      <c r="O72" s="259"/>
      <c r="P72" s="259">
        <f t="shared" si="27"/>
        <v>0</v>
      </c>
      <c r="Q72" s="259"/>
      <c r="R72" s="259">
        <f t="shared" si="28"/>
        <v>0</v>
      </c>
      <c r="S72" s="259"/>
      <c r="T72" s="259">
        <f t="shared" si="29"/>
        <v>0</v>
      </c>
      <c r="U72" s="259"/>
      <c r="V72" s="259">
        <f t="shared" si="30"/>
        <v>0</v>
      </c>
      <c r="W72" s="259"/>
      <c r="X72" s="259">
        <f t="shared" si="31"/>
        <v>0</v>
      </c>
      <c r="Y72" s="259"/>
      <c r="Z72" s="259">
        <f t="shared" si="32"/>
        <v>0</v>
      </c>
      <c r="AA72" s="259"/>
      <c r="AB72" s="278">
        <f t="shared" si="33"/>
        <v>0</v>
      </c>
      <c r="AC72" s="259"/>
      <c r="AD72" s="259">
        <f t="shared" si="34"/>
        <v>0</v>
      </c>
      <c r="AE72" s="259">
        <f>40*0</f>
        <v>0</v>
      </c>
      <c r="AF72" s="259">
        <f t="shared" si="35"/>
        <v>0</v>
      </c>
      <c r="AG72" s="277"/>
      <c r="AH72" s="355">
        <f t="shared" si="16"/>
        <v>0</v>
      </c>
      <c r="AI72" s="259"/>
      <c r="AJ72" s="355">
        <f t="shared" si="17"/>
        <v>0</v>
      </c>
      <c r="AK72" s="332">
        <f t="shared" si="18"/>
        <v>0</v>
      </c>
      <c r="AL72" s="259">
        <f t="shared" si="19"/>
        <v>0</v>
      </c>
      <c r="AM72" s="259"/>
      <c r="AN72" s="355">
        <f t="shared" si="36"/>
        <v>0</v>
      </c>
      <c r="AO72" s="259"/>
      <c r="AP72" s="259">
        <f t="shared" si="37"/>
        <v>0</v>
      </c>
    </row>
    <row r="73" spans="1:42" ht="12.75">
      <c r="A73" s="128">
        <v>65</v>
      </c>
      <c r="B73" s="356" t="s">
        <v>208</v>
      </c>
      <c r="C73" s="213" t="s">
        <v>17</v>
      </c>
      <c r="D73" s="301">
        <v>3500</v>
      </c>
      <c r="E73" s="259"/>
      <c r="F73" s="259">
        <f>E73*D73</f>
        <v>0</v>
      </c>
      <c r="G73" s="259"/>
      <c r="H73" s="259">
        <f>G73*D73</f>
        <v>0</v>
      </c>
      <c r="I73" s="259"/>
      <c r="J73" s="259">
        <f aca="true" t="shared" si="38" ref="J73:J81">I73*D73</f>
        <v>0</v>
      </c>
      <c r="K73" s="259"/>
      <c r="L73" s="259">
        <f aca="true" t="shared" si="39" ref="L73:L81">K73*D73</f>
        <v>0</v>
      </c>
      <c r="M73" s="277"/>
      <c r="N73" s="259">
        <f aca="true" t="shared" si="40" ref="N73:N81">M73*D73</f>
        <v>0</v>
      </c>
      <c r="O73" s="259"/>
      <c r="P73" s="259">
        <f aca="true" t="shared" si="41" ref="P73:P81">O73*D73</f>
        <v>0</v>
      </c>
      <c r="Q73" s="259"/>
      <c r="R73" s="259">
        <f aca="true" t="shared" si="42" ref="R73:R81">Q73*D73</f>
        <v>0</v>
      </c>
      <c r="S73" s="259"/>
      <c r="T73" s="259">
        <f aca="true" t="shared" si="43" ref="T73:T81">S73*D73</f>
        <v>0</v>
      </c>
      <c r="U73" s="259"/>
      <c r="V73" s="259">
        <f aca="true" t="shared" si="44" ref="V73:V81">U73*D73</f>
        <v>0</v>
      </c>
      <c r="W73" s="259"/>
      <c r="X73" s="259">
        <f aca="true" t="shared" si="45" ref="X73:X81">W73*D73</f>
        <v>0</v>
      </c>
      <c r="Y73" s="259"/>
      <c r="Z73" s="259">
        <f aca="true" t="shared" si="46" ref="Z73:Z81">Y73*D73</f>
        <v>0</v>
      </c>
      <c r="AA73" s="259"/>
      <c r="AB73" s="278">
        <f aca="true" t="shared" si="47" ref="AB73:AB81">AA73*D73</f>
        <v>0</v>
      </c>
      <c r="AC73" s="259"/>
      <c r="AD73" s="259">
        <f aca="true" t="shared" si="48" ref="AD73:AD81">AC73*D73</f>
        <v>0</v>
      </c>
      <c r="AE73" s="259"/>
      <c r="AF73" s="259">
        <f aca="true" t="shared" si="49" ref="AF73:AF81">AE73*D73</f>
        <v>0</v>
      </c>
      <c r="AG73" s="277"/>
      <c r="AH73" s="355">
        <f t="shared" si="16"/>
        <v>0</v>
      </c>
      <c r="AI73" s="259"/>
      <c r="AJ73" s="355">
        <f t="shared" si="17"/>
        <v>0</v>
      </c>
      <c r="AK73" s="332">
        <f t="shared" si="18"/>
        <v>0</v>
      </c>
      <c r="AL73" s="259">
        <f t="shared" si="19"/>
        <v>0</v>
      </c>
      <c r="AM73" s="259"/>
      <c r="AN73" s="355">
        <f t="shared" si="36"/>
        <v>0</v>
      </c>
      <c r="AO73" s="259"/>
      <c r="AP73" s="259">
        <f t="shared" si="37"/>
        <v>0</v>
      </c>
    </row>
    <row r="74" spans="1:42" s="123" customFormat="1" ht="15">
      <c r="A74" s="128">
        <v>66</v>
      </c>
      <c r="B74" s="129" t="s">
        <v>167</v>
      </c>
      <c r="C74" s="187" t="s">
        <v>34</v>
      </c>
      <c r="D74" s="136"/>
      <c r="E74" s="259"/>
      <c r="F74" s="259">
        <f>E74*D74</f>
        <v>0</v>
      </c>
      <c r="G74" s="259"/>
      <c r="H74" s="259">
        <f>G74*D74</f>
        <v>0</v>
      </c>
      <c r="I74" s="259"/>
      <c r="J74" s="259">
        <f t="shared" si="38"/>
        <v>0</v>
      </c>
      <c r="K74" s="259"/>
      <c r="L74" s="259">
        <f t="shared" si="39"/>
        <v>0</v>
      </c>
      <c r="M74" s="277"/>
      <c r="N74" s="259">
        <f t="shared" si="40"/>
        <v>0</v>
      </c>
      <c r="O74" s="259"/>
      <c r="P74" s="259">
        <f t="shared" si="41"/>
        <v>0</v>
      </c>
      <c r="Q74" s="259"/>
      <c r="R74" s="259">
        <f t="shared" si="42"/>
        <v>0</v>
      </c>
      <c r="S74" s="259"/>
      <c r="T74" s="259">
        <f t="shared" si="43"/>
        <v>0</v>
      </c>
      <c r="U74" s="259"/>
      <c r="V74" s="259">
        <f t="shared" si="44"/>
        <v>0</v>
      </c>
      <c r="W74" s="259"/>
      <c r="X74" s="259">
        <f t="shared" si="45"/>
        <v>0</v>
      </c>
      <c r="Y74" s="259"/>
      <c r="Z74" s="259">
        <f t="shared" si="46"/>
        <v>0</v>
      </c>
      <c r="AA74" s="259"/>
      <c r="AB74" s="278">
        <f t="shared" si="47"/>
        <v>0</v>
      </c>
      <c r="AC74" s="259"/>
      <c r="AD74" s="259">
        <f t="shared" si="48"/>
        <v>0</v>
      </c>
      <c r="AE74" s="259"/>
      <c r="AF74" s="259">
        <f t="shared" si="49"/>
        <v>0</v>
      </c>
      <c r="AG74" s="277"/>
      <c r="AH74" s="355">
        <f t="shared" si="16"/>
        <v>0</v>
      </c>
      <c r="AI74" s="259"/>
      <c r="AJ74" s="355">
        <f t="shared" si="17"/>
        <v>0</v>
      </c>
      <c r="AK74" s="332">
        <f aca="true" t="shared" si="50" ref="AK74:AK81">E74+G74+I74+K74+M74+O74+Q74+S74+U74+W74+Y74+AA74+AC74+AE74+AG74+AI74</f>
        <v>0</v>
      </c>
      <c r="AL74" s="259">
        <f aca="true" t="shared" si="51" ref="AL74:AL81">F74+H74+J74+L74+N74+P74+R74+T74+V74+X74+Z74+AB74+AD74+AF74+AH74+AJ74</f>
        <v>0</v>
      </c>
      <c r="AM74" s="259"/>
      <c r="AN74" s="355">
        <f t="shared" si="36"/>
        <v>0</v>
      </c>
      <c r="AO74" s="259"/>
      <c r="AP74" s="259">
        <f t="shared" si="37"/>
        <v>0</v>
      </c>
    </row>
    <row r="75" spans="1:42" s="57" customFormat="1" ht="14.25">
      <c r="A75" s="128">
        <v>67</v>
      </c>
      <c r="B75" s="143" t="s">
        <v>148</v>
      </c>
      <c r="C75" s="124"/>
      <c r="D75" s="353"/>
      <c r="E75" s="259"/>
      <c r="F75" s="259">
        <f>E75*D75</f>
        <v>0</v>
      </c>
      <c r="G75" s="259"/>
      <c r="H75" s="259">
        <f>G75*D75</f>
        <v>0</v>
      </c>
      <c r="I75" s="259"/>
      <c r="J75" s="259">
        <f t="shared" si="38"/>
        <v>0</v>
      </c>
      <c r="K75" s="259"/>
      <c r="L75" s="259">
        <f t="shared" si="39"/>
        <v>0</v>
      </c>
      <c r="M75" s="277"/>
      <c r="N75" s="259">
        <f t="shared" si="40"/>
        <v>0</v>
      </c>
      <c r="O75" s="259"/>
      <c r="P75" s="259">
        <f t="shared" si="41"/>
        <v>0</v>
      </c>
      <c r="Q75" s="259"/>
      <c r="R75" s="259">
        <f t="shared" si="42"/>
        <v>0</v>
      </c>
      <c r="S75" s="259"/>
      <c r="T75" s="259">
        <f t="shared" si="43"/>
        <v>0</v>
      </c>
      <c r="U75" s="259"/>
      <c r="V75" s="259">
        <f t="shared" si="44"/>
        <v>0</v>
      </c>
      <c r="W75" s="259"/>
      <c r="X75" s="259">
        <f t="shared" si="45"/>
        <v>0</v>
      </c>
      <c r="Y75" s="259"/>
      <c r="Z75" s="259">
        <f t="shared" si="46"/>
        <v>0</v>
      </c>
      <c r="AA75" s="259"/>
      <c r="AB75" s="278">
        <f t="shared" si="47"/>
        <v>0</v>
      </c>
      <c r="AC75" s="259"/>
      <c r="AD75" s="259">
        <f t="shared" si="48"/>
        <v>0</v>
      </c>
      <c r="AE75" s="259"/>
      <c r="AF75" s="259">
        <f t="shared" si="49"/>
        <v>0</v>
      </c>
      <c r="AG75" s="277"/>
      <c r="AH75" s="355">
        <f aca="true" t="shared" si="52" ref="AH75:AH81">AG75*AF75</f>
        <v>0</v>
      </c>
      <c r="AI75" s="259"/>
      <c r="AJ75" s="355">
        <f aca="true" t="shared" si="53" ref="AJ75:AJ81">AI75*AF75</f>
        <v>0</v>
      </c>
      <c r="AK75" s="332">
        <f t="shared" si="50"/>
        <v>0</v>
      </c>
      <c r="AL75" s="259">
        <f t="shared" si="51"/>
        <v>0</v>
      </c>
      <c r="AM75" s="259"/>
      <c r="AN75" s="355">
        <f t="shared" si="36"/>
        <v>0</v>
      </c>
      <c r="AO75" s="259"/>
      <c r="AP75" s="259">
        <f t="shared" si="37"/>
        <v>0</v>
      </c>
    </row>
    <row r="76" spans="1:42" s="57" customFormat="1" ht="15">
      <c r="A76" s="128">
        <v>68</v>
      </c>
      <c r="B76" s="337" t="s">
        <v>151</v>
      </c>
      <c r="C76" s="124" t="s">
        <v>9</v>
      </c>
      <c r="D76" s="353">
        <v>150</v>
      </c>
      <c r="E76" s="259"/>
      <c r="F76" s="259">
        <f>E76*D76</f>
        <v>0</v>
      </c>
      <c r="G76" s="259"/>
      <c r="H76" s="259">
        <f>G76*D76</f>
        <v>0</v>
      </c>
      <c r="I76" s="259"/>
      <c r="J76" s="259">
        <f t="shared" si="38"/>
        <v>0</v>
      </c>
      <c r="K76" s="259">
        <v>268</v>
      </c>
      <c r="L76" s="259">
        <f t="shared" si="39"/>
        <v>40200</v>
      </c>
      <c r="M76" s="277"/>
      <c r="N76" s="259">
        <f t="shared" si="40"/>
        <v>0</v>
      </c>
      <c r="O76" s="259">
        <v>272</v>
      </c>
      <c r="P76" s="259">
        <f t="shared" si="41"/>
        <v>40800</v>
      </c>
      <c r="Q76" s="259">
        <v>272</v>
      </c>
      <c r="R76" s="259">
        <f t="shared" si="42"/>
        <v>40800</v>
      </c>
      <c r="S76" s="259">
        <v>268</v>
      </c>
      <c r="T76" s="259">
        <f t="shared" si="43"/>
        <v>40200</v>
      </c>
      <c r="U76" s="259">
        <v>306</v>
      </c>
      <c r="V76" s="259">
        <f t="shared" si="44"/>
        <v>45900</v>
      </c>
      <c r="W76" s="259"/>
      <c r="X76" s="259">
        <f t="shared" si="45"/>
        <v>0</v>
      </c>
      <c r="Y76" s="259"/>
      <c r="Z76" s="259">
        <f t="shared" si="46"/>
        <v>0</v>
      </c>
      <c r="AA76" s="259"/>
      <c r="AB76" s="278">
        <f t="shared" si="47"/>
        <v>0</v>
      </c>
      <c r="AC76" s="259"/>
      <c r="AD76" s="259">
        <f t="shared" si="48"/>
        <v>0</v>
      </c>
      <c r="AE76" s="259"/>
      <c r="AF76" s="259">
        <f t="shared" si="49"/>
        <v>0</v>
      </c>
      <c r="AG76" s="277"/>
      <c r="AH76" s="355">
        <f t="shared" si="52"/>
        <v>0</v>
      </c>
      <c r="AI76" s="259"/>
      <c r="AJ76" s="355">
        <f t="shared" si="53"/>
        <v>0</v>
      </c>
      <c r="AK76" s="332">
        <f t="shared" si="50"/>
        <v>1386</v>
      </c>
      <c r="AL76" s="259">
        <f t="shared" si="51"/>
        <v>207900</v>
      </c>
      <c r="AM76" s="259"/>
      <c r="AN76" s="355">
        <f t="shared" si="36"/>
        <v>0</v>
      </c>
      <c r="AO76" s="259"/>
      <c r="AP76" s="259">
        <f t="shared" si="37"/>
        <v>0</v>
      </c>
    </row>
    <row r="77" spans="1:42" s="57" customFormat="1" ht="15">
      <c r="A77" s="128">
        <v>69</v>
      </c>
      <c r="B77" s="337" t="s">
        <v>152</v>
      </c>
      <c r="C77" s="124" t="s">
        <v>17</v>
      </c>
      <c r="D77" s="353">
        <v>90000</v>
      </c>
      <c r="E77" s="259">
        <f>1*0</f>
        <v>0</v>
      </c>
      <c r="F77" s="259">
        <f>85000*0</f>
        <v>0</v>
      </c>
      <c r="G77" s="259">
        <f>1*0</f>
        <v>0</v>
      </c>
      <c r="H77" s="259">
        <f>85000*0</f>
        <v>0</v>
      </c>
      <c r="I77" s="259"/>
      <c r="J77" s="259">
        <f t="shared" si="38"/>
        <v>0</v>
      </c>
      <c r="K77" s="259"/>
      <c r="L77" s="259">
        <f t="shared" si="39"/>
        <v>0</v>
      </c>
      <c r="M77" s="277"/>
      <c r="N77" s="259">
        <f t="shared" si="40"/>
        <v>0</v>
      </c>
      <c r="O77" s="259"/>
      <c r="P77" s="259">
        <f t="shared" si="41"/>
        <v>0</v>
      </c>
      <c r="Q77" s="259"/>
      <c r="R77" s="259">
        <f t="shared" si="42"/>
        <v>0</v>
      </c>
      <c r="S77" s="259"/>
      <c r="T77" s="259">
        <f t="shared" si="43"/>
        <v>0</v>
      </c>
      <c r="U77" s="259"/>
      <c r="V77" s="259">
        <f t="shared" si="44"/>
        <v>0</v>
      </c>
      <c r="W77" s="259"/>
      <c r="X77" s="259">
        <f t="shared" si="45"/>
        <v>0</v>
      </c>
      <c r="Y77" s="259"/>
      <c r="Z77" s="259">
        <f t="shared" si="46"/>
        <v>0</v>
      </c>
      <c r="AA77" s="259"/>
      <c r="AB77" s="278">
        <f t="shared" si="47"/>
        <v>0</v>
      </c>
      <c r="AC77" s="259"/>
      <c r="AD77" s="259">
        <f t="shared" si="48"/>
        <v>0</v>
      </c>
      <c r="AE77" s="259"/>
      <c r="AF77" s="259">
        <f t="shared" si="49"/>
        <v>0</v>
      </c>
      <c r="AG77" s="277"/>
      <c r="AH77" s="355">
        <f t="shared" si="52"/>
        <v>0</v>
      </c>
      <c r="AI77" s="259"/>
      <c r="AJ77" s="355">
        <f t="shared" si="53"/>
        <v>0</v>
      </c>
      <c r="AK77" s="332">
        <f t="shared" si="50"/>
        <v>0</v>
      </c>
      <c r="AL77" s="259">
        <f t="shared" si="51"/>
        <v>0</v>
      </c>
      <c r="AM77" s="259"/>
      <c r="AN77" s="355">
        <f t="shared" si="36"/>
        <v>0</v>
      </c>
      <c r="AO77" s="259"/>
      <c r="AP77" s="259">
        <f t="shared" si="37"/>
        <v>0</v>
      </c>
    </row>
    <row r="78" spans="1:42" s="57" customFormat="1" ht="15">
      <c r="A78" s="128">
        <v>70</v>
      </c>
      <c r="B78" s="134" t="s">
        <v>150</v>
      </c>
      <c r="C78" s="124" t="s">
        <v>9</v>
      </c>
      <c r="D78" s="353">
        <v>150</v>
      </c>
      <c r="E78" s="259"/>
      <c r="F78" s="259">
        <f>E78*D78</f>
        <v>0</v>
      </c>
      <c r="G78" s="259"/>
      <c r="H78" s="259">
        <f>G78*D78</f>
        <v>0</v>
      </c>
      <c r="I78" s="259"/>
      <c r="J78" s="259">
        <f t="shared" si="38"/>
        <v>0</v>
      </c>
      <c r="K78" s="259">
        <v>134</v>
      </c>
      <c r="L78" s="259">
        <f t="shared" si="39"/>
        <v>20100</v>
      </c>
      <c r="M78" s="277"/>
      <c r="N78" s="259">
        <f t="shared" si="40"/>
        <v>0</v>
      </c>
      <c r="O78" s="259">
        <v>102</v>
      </c>
      <c r="P78" s="259">
        <f t="shared" si="41"/>
        <v>15300</v>
      </c>
      <c r="Q78" s="259">
        <v>102</v>
      </c>
      <c r="R78" s="259">
        <f t="shared" si="42"/>
        <v>15300</v>
      </c>
      <c r="S78" s="259">
        <v>134</v>
      </c>
      <c r="T78" s="259">
        <f t="shared" si="43"/>
        <v>20100</v>
      </c>
      <c r="U78" s="342">
        <f>124*0</f>
        <v>0</v>
      </c>
      <c r="V78" s="342">
        <f t="shared" si="44"/>
        <v>0</v>
      </c>
      <c r="W78" s="259"/>
      <c r="X78" s="259">
        <f t="shared" si="45"/>
        <v>0</v>
      </c>
      <c r="Y78" s="259"/>
      <c r="Z78" s="259">
        <f t="shared" si="46"/>
        <v>0</v>
      </c>
      <c r="AA78" s="259"/>
      <c r="AB78" s="278">
        <f t="shared" si="47"/>
        <v>0</v>
      </c>
      <c r="AC78" s="259"/>
      <c r="AD78" s="259">
        <f t="shared" si="48"/>
        <v>0</v>
      </c>
      <c r="AE78" s="259"/>
      <c r="AF78" s="259">
        <f t="shared" si="49"/>
        <v>0</v>
      </c>
      <c r="AG78" s="277"/>
      <c r="AH78" s="355">
        <f t="shared" si="52"/>
        <v>0</v>
      </c>
      <c r="AI78" s="259"/>
      <c r="AJ78" s="355">
        <f t="shared" si="53"/>
        <v>0</v>
      </c>
      <c r="AK78" s="332">
        <f t="shared" si="50"/>
        <v>472</v>
      </c>
      <c r="AL78" s="259">
        <f t="shared" si="51"/>
        <v>70800</v>
      </c>
      <c r="AM78" s="259"/>
      <c r="AN78" s="355">
        <f t="shared" si="36"/>
        <v>0</v>
      </c>
      <c r="AO78" s="259"/>
      <c r="AP78" s="259">
        <f t="shared" si="37"/>
        <v>0</v>
      </c>
    </row>
    <row r="79" spans="1:42" s="57" customFormat="1" ht="15">
      <c r="A79" s="128">
        <v>71</v>
      </c>
      <c r="B79" s="337" t="s">
        <v>153</v>
      </c>
      <c r="C79" s="124" t="s">
        <v>17</v>
      </c>
      <c r="D79" s="353">
        <v>65000</v>
      </c>
      <c r="E79" s="259">
        <f>1*0</f>
        <v>0</v>
      </c>
      <c r="F79" s="259">
        <f>70000*0</f>
        <v>0</v>
      </c>
      <c r="G79" s="259">
        <f>1*0</f>
        <v>0</v>
      </c>
      <c r="H79" s="259">
        <f>70000*0</f>
        <v>0</v>
      </c>
      <c r="I79" s="259"/>
      <c r="J79" s="259">
        <f t="shared" si="38"/>
        <v>0</v>
      </c>
      <c r="K79" s="259"/>
      <c r="L79" s="259">
        <f t="shared" si="39"/>
        <v>0</v>
      </c>
      <c r="M79" s="277"/>
      <c r="N79" s="259">
        <f t="shared" si="40"/>
        <v>0</v>
      </c>
      <c r="O79" s="259"/>
      <c r="P79" s="259">
        <f t="shared" si="41"/>
        <v>0</v>
      </c>
      <c r="Q79" s="259"/>
      <c r="R79" s="259">
        <f t="shared" si="42"/>
        <v>0</v>
      </c>
      <c r="S79" s="259"/>
      <c r="T79" s="259">
        <f t="shared" si="43"/>
        <v>0</v>
      </c>
      <c r="U79" s="259"/>
      <c r="V79" s="259">
        <f t="shared" si="44"/>
        <v>0</v>
      </c>
      <c r="W79" s="259"/>
      <c r="X79" s="259">
        <f t="shared" si="45"/>
        <v>0</v>
      </c>
      <c r="Y79" s="259"/>
      <c r="Z79" s="259">
        <f t="shared" si="46"/>
        <v>0</v>
      </c>
      <c r="AA79" s="259"/>
      <c r="AB79" s="278">
        <f t="shared" si="47"/>
        <v>0</v>
      </c>
      <c r="AC79" s="259"/>
      <c r="AD79" s="259">
        <f t="shared" si="48"/>
        <v>0</v>
      </c>
      <c r="AE79" s="259"/>
      <c r="AF79" s="259">
        <f t="shared" si="49"/>
        <v>0</v>
      </c>
      <c r="AG79" s="277"/>
      <c r="AH79" s="355">
        <f t="shared" si="52"/>
        <v>0</v>
      </c>
      <c r="AI79" s="259"/>
      <c r="AJ79" s="355">
        <f t="shared" si="53"/>
        <v>0</v>
      </c>
      <c r="AK79" s="332">
        <f t="shared" si="50"/>
        <v>0</v>
      </c>
      <c r="AL79" s="259">
        <f t="shared" si="51"/>
        <v>0</v>
      </c>
      <c r="AM79" s="259"/>
      <c r="AN79" s="355">
        <f t="shared" si="36"/>
        <v>0</v>
      </c>
      <c r="AO79" s="259"/>
      <c r="AP79" s="259">
        <f t="shared" si="37"/>
        <v>0</v>
      </c>
    </row>
    <row r="80" spans="1:42" s="57" customFormat="1" ht="15">
      <c r="A80" s="128">
        <v>72</v>
      </c>
      <c r="B80" s="337" t="s">
        <v>197</v>
      </c>
      <c r="C80" s="124" t="s">
        <v>9</v>
      </c>
      <c r="D80" s="353">
        <v>150</v>
      </c>
      <c r="E80" s="259">
        <f>1*0</f>
        <v>0</v>
      </c>
      <c r="F80" s="259">
        <f>70000*0</f>
        <v>0</v>
      </c>
      <c r="G80" s="259">
        <f>1*0</f>
        <v>0</v>
      </c>
      <c r="H80" s="259">
        <f>70000*0</f>
        <v>0</v>
      </c>
      <c r="I80" s="259"/>
      <c r="J80" s="259">
        <f t="shared" si="38"/>
        <v>0</v>
      </c>
      <c r="K80" s="259"/>
      <c r="L80" s="259">
        <f t="shared" si="39"/>
        <v>0</v>
      </c>
      <c r="M80" s="277"/>
      <c r="N80" s="259">
        <f t="shared" si="40"/>
        <v>0</v>
      </c>
      <c r="O80" s="259"/>
      <c r="P80" s="259">
        <f t="shared" si="41"/>
        <v>0</v>
      </c>
      <c r="Q80" s="259"/>
      <c r="R80" s="259">
        <f t="shared" si="42"/>
        <v>0</v>
      </c>
      <c r="S80" s="259"/>
      <c r="T80" s="259">
        <f t="shared" si="43"/>
        <v>0</v>
      </c>
      <c r="U80" s="342">
        <f>30*0</f>
        <v>0</v>
      </c>
      <c r="V80" s="342">
        <f t="shared" si="44"/>
        <v>0</v>
      </c>
      <c r="W80" s="259"/>
      <c r="X80" s="259">
        <f t="shared" si="45"/>
        <v>0</v>
      </c>
      <c r="Y80" s="259"/>
      <c r="Z80" s="259">
        <f t="shared" si="46"/>
        <v>0</v>
      </c>
      <c r="AA80" s="259"/>
      <c r="AB80" s="278">
        <f t="shared" si="47"/>
        <v>0</v>
      </c>
      <c r="AC80" s="259"/>
      <c r="AD80" s="259">
        <f t="shared" si="48"/>
        <v>0</v>
      </c>
      <c r="AE80" s="259"/>
      <c r="AF80" s="259">
        <f t="shared" si="49"/>
        <v>0</v>
      </c>
      <c r="AG80" s="277"/>
      <c r="AH80" s="355">
        <f>AG80*AF80</f>
        <v>0</v>
      </c>
      <c r="AI80" s="259"/>
      <c r="AJ80" s="355">
        <f>AI80*AF80</f>
        <v>0</v>
      </c>
      <c r="AK80" s="332">
        <f t="shared" si="50"/>
        <v>0</v>
      </c>
      <c r="AL80" s="259">
        <f t="shared" si="51"/>
        <v>0</v>
      </c>
      <c r="AM80" s="259"/>
      <c r="AN80" s="355">
        <f>AM80*AJ80</f>
        <v>0</v>
      </c>
      <c r="AO80" s="259"/>
      <c r="AP80" s="259">
        <f>AO80*AL80</f>
        <v>0</v>
      </c>
    </row>
    <row r="81" spans="1:42" s="57" customFormat="1" ht="15">
      <c r="A81" s="128">
        <v>73</v>
      </c>
      <c r="B81" s="134" t="s">
        <v>110</v>
      </c>
      <c r="C81" s="124" t="s">
        <v>17</v>
      </c>
      <c r="D81" s="353">
        <v>25000</v>
      </c>
      <c r="E81" s="259">
        <f>1*0</f>
        <v>0</v>
      </c>
      <c r="F81" s="259">
        <f>E81*D81</f>
        <v>0</v>
      </c>
      <c r="G81" s="259">
        <f>1*0</f>
        <v>0</v>
      </c>
      <c r="H81" s="259">
        <f>G81*D81</f>
        <v>0</v>
      </c>
      <c r="I81" s="259"/>
      <c r="J81" s="259">
        <f t="shared" si="38"/>
        <v>0</v>
      </c>
      <c r="K81" s="259"/>
      <c r="L81" s="259">
        <f t="shared" si="39"/>
        <v>0</v>
      </c>
      <c r="M81" s="277"/>
      <c r="N81" s="259">
        <f t="shared" si="40"/>
        <v>0</v>
      </c>
      <c r="O81" s="259"/>
      <c r="P81" s="259">
        <f t="shared" si="41"/>
        <v>0</v>
      </c>
      <c r="Q81" s="259"/>
      <c r="R81" s="259">
        <f t="shared" si="42"/>
        <v>0</v>
      </c>
      <c r="S81" s="259"/>
      <c r="T81" s="259">
        <f t="shared" si="43"/>
        <v>0</v>
      </c>
      <c r="U81" s="259"/>
      <c r="V81" s="259">
        <f t="shared" si="44"/>
        <v>0</v>
      </c>
      <c r="W81" s="259"/>
      <c r="X81" s="259">
        <f t="shared" si="45"/>
        <v>0</v>
      </c>
      <c r="Y81" s="259"/>
      <c r="Z81" s="259">
        <f t="shared" si="46"/>
        <v>0</v>
      </c>
      <c r="AA81" s="259"/>
      <c r="AB81" s="278">
        <f t="shared" si="47"/>
        <v>0</v>
      </c>
      <c r="AC81" s="259"/>
      <c r="AD81" s="259">
        <f t="shared" si="48"/>
        <v>0</v>
      </c>
      <c r="AE81" s="259"/>
      <c r="AF81" s="259">
        <f t="shared" si="49"/>
        <v>0</v>
      </c>
      <c r="AG81" s="277"/>
      <c r="AH81" s="355">
        <f t="shared" si="52"/>
        <v>0</v>
      </c>
      <c r="AI81" s="259"/>
      <c r="AJ81" s="355">
        <f t="shared" si="53"/>
        <v>0</v>
      </c>
      <c r="AK81" s="332">
        <f t="shared" si="50"/>
        <v>0</v>
      </c>
      <c r="AL81" s="259">
        <f t="shared" si="51"/>
        <v>0</v>
      </c>
      <c r="AM81" s="259"/>
      <c r="AN81" s="355">
        <f>AM81*AJ81</f>
        <v>0</v>
      </c>
      <c r="AO81" s="259"/>
      <c r="AP81" s="259">
        <f>AO81*AL81</f>
        <v>0</v>
      </c>
    </row>
    <row r="82" spans="1:42" s="121" customFormat="1" ht="15.75" thickBot="1">
      <c r="A82" s="128">
        <v>74</v>
      </c>
      <c r="B82" s="184" t="s">
        <v>149</v>
      </c>
      <c r="C82" s="160"/>
      <c r="D82" s="183"/>
      <c r="E82" s="206"/>
      <c r="F82" s="366">
        <f>SUM(F9:F81)</f>
        <v>0</v>
      </c>
      <c r="G82" s="206"/>
      <c r="H82" s="366">
        <f>SUM(H9:H81)</f>
        <v>26080</v>
      </c>
      <c r="I82" s="206"/>
      <c r="J82" s="366">
        <f>SUM(J9:J81)</f>
        <v>27880</v>
      </c>
      <c r="K82" s="206"/>
      <c r="L82" s="366">
        <f>SUM(L9:L81)</f>
        <v>83900</v>
      </c>
      <c r="M82" s="206"/>
      <c r="N82" s="366">
        <f>SUM(N9:N81)</f>
        <v>0</v>
      </c>
      <c r="O82" s="206"/>
      <c r="P82" s="366">
        <f>SUM(P9:P81)</f>
        <v>56100</v>
      </c>
      <c r="Q82" s="206"/>
      <c r="R82" s="371">
        <f>SUM(R9:R81)</f>
        <v>60420</v>
      </c>
      <c r="S82" s="206"/>
      <c r="T82" s="366">
        <f>SUM(T9:T81)</f>
        <v>73900</v>
      </c>
      <c r="U82" s="206"/>
      <c r="V82" s="366">
        <f>SUM(V9:V81)</f>
        <v>45900</v>
      </c>
      <c r="W82" s="206"/>
      <c r="X82" s="371">
        <f>SUM(X9:X81)</f>
        <v>0</v>
      </c>
      <c r="Y82" s="206"/>
      <c r="Z82" s="366">
        <f>SUM(Z9:Z81)</f>
        <v>0</v>
      </c>
      <c r="AA82" s="206"/>
      <c r="AB82" s="366">
        <f>SUM(AB9:AB81)</f>
        <v>8500</v>
      </c>
      <c r="AC82" s="206"/>
      <c r="AD82" s="366">
        <f>SUM(AD9:AD81)</f>
        <v>0</v>
      </c>
      <c r="AE82" s="206"/>
      <c r="AF82" s="366">
        <f>SUM(AF9:AF81)</f>
        <v>0</v>
      </c>
      <c r="AG82" s="206"/>
      <c r="AH82" s="367">
        <f>SUM(AH9:AH81)</f>
        <v>0</v>
      </c>
      <c r="AI82" s="206"/>
      <c r="AJ82" s="367">
        <f>SUM(AJ9:AJ81)</f>
        <v>0</v>
      </c>
      <c r="AK82" s="333"/>
      <c r="AL82" s="183">
        <f>SUM(AL9:AL81)</f>
        <v>391180</v>
      </c>
      <c r="AM82" s="206"/>
      <c r="AN82" s="367">
        <f>SUM(AN9:AN81)</f>
        <v>4250</v>
      </c>
      <c r="AO82" s="138"/>
      <c r="AP82" s="351">
        <f>SUM(AP9:AP81)</f>
        <v>4250</v>
      </c>
    </row>
    <row r="83" spans="1:20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:20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1:20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1:20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1:20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1:20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20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20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1:20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</sheetData>
  <sheetProtection/>
  <mergeCells count="37">
    <mergeCell ref="AO5:AP5"/>
    <mergeCell ref="AO6:AP6"/>
    <mergeCell ref="G6:H6"/>
    <mergeCell ref="Y6:Z6"/>
    <mergeCell ref="W6:X6"/>
    <mergeCell ref="U6:V6"/>
    <mergeCell ref="K6:L6"/>
    <mergeCell ref="M6:N6"/>
    <mergeCell ref="S6:T6"/>
    <mergeCell ref="O6:P6"/>
    <mergeCell ref="AM5:AN5"/>
    <mergeCell ref="AM6:AN6"/>
    <mergeCell ref="I6:J6"/>
    <mergeCell ref="E6:F6"/>
    <mergeCell ref="Y5:Z5"/>
    <mergeCell ref="O5:P5"/>
    <mergeCell ref="S5:T5"/>
    <mergeCell ref="Q5:R5"/>
    <mergeCell ref="W5:X5"/>
    <mergeCell ref="Q6:R6"/>
    <mergeCell ref="M5:N5"/>
    <mergeCell ref="K5:L5"/>
    <mergeCell ref="AI5:AJ5"/>
    <mergeCell ref="A4:D4"/>
    <mergeCell ref="E5:F5"/>
    <mergeCell ref="G5:H5"/>
    <mergeCell ref="I5:J5"/>
    <mergeCell ref="AC5:AD5"/>
    <mergeCell ref="U5:V5"/>
    <mergeCell ref="AI6:AJ6"/>
    <mergeCell ref="AG5:AH5"/>
    <mergeCell ref="AG6:AH6"/>
    <mergeCell ref="AE6:AF6"/>
    <mergeCell ref="AA6:AB6"/>
    <mergeCell ref="AC6:AD6"/>
    <mergeCell ref="AA5:AB5"/>
    <mergeCell ref="AE5:AF5"/>
  </mergeCells>
  <printOptions/>
  <pageMargins left="0.93" right="0.21" top="0.17" bottom="0.17" header="0.17" footer="0.17"/>
  <pageSetup horizontalDpi="600" verticalDpi="600" orientation="landscape" paperSize="9" scale="50" r:id="rId1"/>
  <colBreaks count="1" manualBreakCount="1">
    <brk id="42" max="8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BZ244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I27" sqref="I27"/>
    </sheetView>
  </sheetViews>
  <sheetFormatPr defaultColWidth="9.00390625" defaultRowHeight="12.75"/>
  <cols>
    <col min="1" max="1" width="4.625" style="0" customWidth="1"/>
    <col min="2" max="2" width="44.25390625" style="0" customWidth="1"/>
    <col min="3" max="3" width="11.625" style="0" customWidth="1"/>
    <col min="4" max="4" width="13.375" style="0" customWidth="1"/>
    <col min="5" max="6" width="8.25390625" style="0" customWidth="1"/>
    <col min="7" max="7" width="7.875" style="0" customWidth="1"/>
    <col min="8" max="8" width="8.75390625" style="0" customWidth="1"/>
    <col min="9" max="10" width="9.125" style="0" customWidth="1"/>
    <col min="11" max="11" width="6.75390625" style="0" customWidth="1"/>
    <col min="12" max="12" width="9.375" style="0" customWidth="1"/>
    <col min="13" max="13" width="7.00390625" style="0" customWidth="1"/>
    <col min="14" max="14" width="9.125" style="0" customWidth="1"/>
    <col min="15" max="15" width="6.375" style="0" customWidth="1"/>
    <col min="16" max="17" width="7.00390625" style="0" customWidth="1"/>
    <col min="18" max="18" width="10.25390625" style="0" customWidth="1"/>
    <col min="19" max="19" width="7.00390625" style="0" customWidth="1"/>
    <col min="20" max="20" width="8.125" style="0" customWidth="1"/>
    <col min="21" max="21" width="7.375" style="0" customWidth="1"/>
    <col min="22" max="22" width="11.00390625" style="0" customWidth="1"/>
    <col min="26" max="26" width="9.625" style="0" customWidth="1"/>
    <col min="55" max="55" width="9.25390625" style="0" customWidth="1"/>
    <col min="64" max="64" width="10.625" style="0" customWidth="1"/>
    <col min="69" max="69" width="15.25390625" style="0" customWidth="1"/>
    <col min="70" max="70" width="14.75390625" style="0" customWidth="1"/>
    <col min="72" max="73" width="9.25390625" style="0" bestFit="1" customWidth="1"/>
  </cols>
  <sheetData>
    <row r="2" spans="1:70" ht="23.25" customHeight="1" thickBot="1">
      <c r="A2" s="438" t="s">
        <v>202</v>
      </c>
      <c r="B2" s="438"/>
      <c r="C2" s="438"/>
      <c r="D2" s="438"/>
      <c r="E2" s="436"/>
      <c r="F2" s="436"/>
      <c r="G2" s="437"/>
      <c r="H2" s="437"/>
      <c r="I2" s="59"/>
      <c r="J2" s="59"/>
      <c r="K2" s="59"/>
      <c r="L2" s="59"/>
      <c r="M2" s="59"/>
      <c r="N2" s="59"/>
      <c r="O2" s="59"/>
      <c r="P2" s="59"/>
      <c r="Q2" s="437"/>
      <c r="R2" s="437"/>
      <c r="S2" s="59"/>
      <c r="T2" s="59"/>
      <c r="U2" s="59"/>
      <c r="V2" s="59"/>
      <c r="W2" s="59"/>
      <c r="X2" s="59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436"/>
      <c r="BL2" s="436"/>
      <c r="BM2" s="1"/>
      <c r="BN2" s="1"/>
      <c r="BO2" s="1"/>
      <c r="BP2" s="1"/>
      <c r="BQ2" s="1"/>
      <c r="BR2" s="1"/>
    </row>
    <row r="3" spans="1:70" ht="24.75" customHeight="1" thickBot="1">
      <c r="A3" s="65"/>
      <c r="B3" s="263"/>
      <c r="C3" s="65"/>
      <c r="D3" s="65"/>
      <c r="E3" s="430" t="s">
        <v>98</v>
      </c>
      <c r="F3" s="430"/>
      <c r="G3" s="389" t="s">
        <v>98</v>
      </c>
      <c r="H3" s="390"/>
      <c r="I3" s="389" t="s">
        <v>98</v>
      </c>
      <c r="J3" s="390"/>
      <c r="K3" s="389" t="s">
        <v>98</v>
      </c>
      <c r="L3" s="390"/>
      <c r="M3" s="389" t="s">
        <v>98</v>
      </c>
      <c r="N3" s="390"/>
      <c r="O3" s="389" t="s">
        <v>98</v>
      </c>
      <c r="P3" s="390"/>
      <c r="Q3" s="389" t="s">
        <v>98</v>
      </c>
      <c r="R3" s="390"/>
      <c r="S3" s="389" t="s">
        <v>98</v>
      </c>
      <c r="T3" s="390"/>
      <c r="U3" s="389" t="s">
        <v>98</v>
      </c>
      <c r="V3" s="390"/>
      <c r="W3" s="432" t="s">
        <v>98</v>
      </c>
      <c r="X3" s="435"/>
      <c r="Y3" s="210" t="s">
        <v>98</v>
      </c>
      <c r="Z3" s="211"/>
      <c r="AA3" s="210" t="s">
        <v>98</v>
      </c>
      <c r="AB3" s="211"/>
      <c r="AC3" s="210" t="s">
        <v>98</v>
      </c>
      <c r="AD3" s="211"/>
      <c r="AE3" s="210" t="s">
        <v>98</v>
      </c>
      <c r="AF3" s="211"/>
      <c r="AG3" s="210" t="s">
        <v>98</v>
      </c>
      <c r="AH3" s="211"/>
      <c r="AI3" s="210" t="s">
        <v>98</v>
      </c>
      <c r="AJ3" s="211"/>
      <c r="AK3" s="210" t="s">
        <v>98</v>
      </c>
      <c r="AL3" s="211"/>
      <c r="AM3" s="210" t="s">
        <v>98</v>
      </c>
      <c r="AN3" s="211"/>
      <c r="AO3" s="210" t="s">
        <v>98</v>
      </c>
      <c r="AP3" s="211"/>
      <c r="AQ3" s="210" t="s">
        <v>98</v>
      </c>
      <c r="AR3" s="211"/>
      <c r="AS3" s="429" t="s">
        <v>40</v>
      </c>
      <c r="AT3" s="433"/>
      <c r="AU3" s="429" t="s">
        <v>40</v>
      </c>
      <c r="AV3" s="433"/>
      <c r="AW3" s="429" t="s">
        <v>40</v>
      </c>
      <c r="AX3" s="433"/>
      <c r="AY3" s="429" t="s">
        <v>40</v>
      </c>
      <c r="AZ3" s="433"/>
      <c r="BA3" s="429" t="s">
        <v>40</v>
      </c>
      <c r="BB3" s="433"/>
      <c r="BC3" s="429" t="s">
        <v>111</v>
      </c>
      <c r="BD3" s="433"/>
      <c r="BE3" s="429" t="s">
        <v>111</v>
      </c>
      <c r="BF3" s="433"/>
      <c r="BG3" s="429" t="s">
        <v>111</v>
      </c>
      <c r="BH3" s="433"/>
      <c r="BI3" s="429" t="s">
        <v>111</v>
      </c>
      <c r="BJ3" s="430"/>
      <c r="BK3" s="429" t="s">
        <v>111</v>
      </c>
      <c r="BL3" s="433"/>
      <c r="BM3" s="432" t="s">
        <v>185</v>
      </c>
      <c r="BN3" s="433"/>
      <c r="BO3" s="429" t="s">
        <v>155</v>
      </c>
      <c r="BP3" s="430"/>
      <c r="BQ3" s="402" t="s">
        <v>4</v>
      </c>
      <c r="BR3" s="399" t="s">
        <v>5</v>
      </c>
    </row>
    <row r="4" spans="1:70" ht="21.75" customHeight="1" thickBot="1">
      <c r="A4" s="66" t="s">
        <v>64</v>
      </c>
      <c r="B4" s="264" t="s">
        <v>1</v>
      </c>
      <c r="C4" s="64" t="s">
        <v>66</v>
      </c>
      <c r="D4" s="66" t="s">
        <v>62</v>
      </c>
      <c r="E4" s="396" t="s">
        <v>3</v>
      </c>
      <c r="F4" s="413"/>
      <c r="G4" s="428">
        <v>2</v>
      </c>
      <c r="H4" s="427"/>
      <c r="I4" s="428">
        <v>3</v>
      </c>
      <c r="J4" s="427"/>
      <c r="K4" s="397">
        <v>4</v>
      </c>
      <c r="L4" s="398"/>
      <c r="M4" s="397">
        <v>5</v>
      </c>
      <c r="N4" s="398"/>
      <c r="O4" s="397">
        <v>6</v>
      </c>
      <c r="P4" s="398"/>
      <c r="Q4" s="397">
        <v>7</v>
      </c>
      <c r="R4" s="398"/>
      <c r="S4" s="397">
        <v>8</v>
      </c>
      <c r="T4" s="398"/>
      <c r="U4" s="397">
        <v>9</v>
      </c>
      <c r="V4" s="398"/>
      <c r="W4" s="397">
        <v>10</v>
      </c>
      <c r="X4" s="398"/>
      <c r="Y4" s="388">
        <v>11</v>
      </c>
      <c r="Z4" s="387"/>
      <c r="AA4" s="431">
        <v>12</v>
      </c>
      <c r="AB4" s="431"/>
      <c r="AC4" s="393">
        <v>13</v>
      </c>
      <c r="AD4" s="393"/>
      <c r="AE4" s="393">
        <v>14</v>
      </c>
      <c r="AF4" s="393"/>
      <c r="AG4" s="393">
        <v>15</v>
      </c>
      <c r="AH4" s="391"/>
      <c r="AI4" s="434">
        <v>16</v>
      </c>
      <c r="AJ4" s="403"/>
      <c r="AK4" s="393">
        <v>17</v>
      </c>
      <c r="AL4" s="393"/>
      <c r="AM4" s="393">
        <v>18</v>
      </c>
      <c r="AN4" s="393"/>
      <c r="AO4" s="394">
        <v>19</v>
      </c>
      <c r="AP4" s="394"/>
      <c r="AQ4" s="431">
        <v>20</v>
      </c>
      <c r="AR4" s="431"/>
      <c r="AS4" s="421">
        <v>21</v>
      </c>
      <c r="AT4" s="421"/>
      <c r="AU4" s="431">
        <v>22</v>
      </c>
      <c r="AV4" s="431"/>
      <c r="AW4" s="431">
        <v>23</v>
      </c>
      <c r="AX4" s="424"/>
      <c r="AY4" s="431">
        <v>24</v>
      </c>
      <c r="AZ4" s="431"/>
      <c r="BA4" s="431">
        <v>25</v>
      </c>
      <c r="BB4" s="431"/>
      <c r="BC4" s="431">
        <v>28</v>
      </c>
      <c r="BD4" s="424"/>
      <c r="BE4" s="431">
        <v>29</v>
      </c>
      <c r="BF4" s="431"/>
      <c r="BG4" s="431">
        <v>30</v>
      </c>
      <c r="BH4" s="424"/>
      <c r="BI4" s="431">
        <v>31</v>
      </c>
      <c r="BJ4" s="424"/>
      <c r="BK4" s="431">
        <v>27</v>
      </c>
      <c r="BL4" s="424"/>
      <c r="BM4" s="431">
        <v>18</v>
      </c>
      <c r="BN4" s="424"/>
      <c r="BO4" s="431">
        <v>2</v>
      </c>
      <c r="BP4" s="424"/>
      <c r="BQ4" s="395"/>
      <c r="BR4" s="400"/>
    </row>
    <row r="5" spans="1:70" ht="26.25" thickBot="1">
      <c r="A5" s="67" t="s">
        <v>65</v>
      </c>
      <c r="B5" s="265"/>
      <c r="C5" s="45" t="s">
        <v>67</v>
      </c>
      <c r="D5" s="67" t="s">
        <v>68</v>
      </c>
      <c r="E5" s="100" t="s">
        <v>6</v>
      </c>
      <c r="F5" s="56" t="s">
        <v>7</v>
      </c>
      <c r="G5" s="100" t="s">
        <v>6</v>
      </c>
      <c r="H5" s="68" t="s">
        <v>7</v>
      </c>
      <c r="I5" s="69" t="s">
        <v>6</v>
      </c>
      <c r="J5" s="68" t="s">
        <v>7</v>
      </c>
      <c r="K5" s="69" t="s">
        <v>6</v>
      </c>
      <c r="L5" s="68" t="s">
        <v>7</v>
      </c>
      <c r="M5" s="69" t="s">
        <v>6</v>
      </c>
      <c r="N5" s="68" t="s">
        <v>7</v>
      </c>
      <c r="O5" s="69" t="s">
        <v>6</v>
      </c>
      <c r="P5" s="68" t="s">
        <v>7</v>
      </c>
      <c r="Q5" s="69" t="s">
        <v>6</v>
      </c>
      <c r="R5" s="68" t="s">
        <v>7</v>
      </c>
      <c r="S5" s="69" t="s">
        <v>6</v>
      </c>
      <c r="T5" s="56" t="s">
        <v>7</v>
      </c>
      <c r="U5" s="69" t="s">
        <v>6</v>
      </c>
      <c r="V5" s="56" t="s">
        <v>7</v>
      </c>
      <c r="W5" s="55" t="s">
        <v>6</v>
      </c>
      <c r="X5" s="68" t="s">
        <v>7</v>
      </c>
      <c r="Y5" s="69" t="s">
        <v>6</v>
      </c>
      <c r="Z5" s="68" t="s">
        <v>7</v>
      </c>
      <c r="AA5" s="91" t="s">
        <v>6</v>
      </c>
      <c r="AB5" s="75" t="s">
        <v>7</v>
      </c>
      <c r="AC5" s="76" t="s">
        <v>6</v>
      </c>
      <c r="AD5" s="77" t="s">
        <v>7</v>
      </c>
      <c r="AE5" s="76" t="s">
        <v>6</v>
      </c>
      <c r="AF5" s="77" t="s">
        <v>7</v>
      </c>
      <c r="AG5" s="76" t="s">
        <v>6</v>
      </c>
      <c r="AH5" s="99" t="s">
        <v>7</v>
      </c>
      <c r="AI5" s="76" t="s">
        <v>6</v>
      </c>
      <c r="AJ5" s="99" t="s">
        <v>7</v>
      </c>
      <c r="AK5" s="79" t="s">
        <v>6</v>
      </c>
      <c r="AL5" s="78" t="s">
        <v>7</v>
      </c>
      <c r="AM5" s="79" t="s">
        <v>6</v>
      </c>
      <c r="AN5" s="78" t="s">
        <v>7</v>
      </c>
      <c r="AO5" s="80" t="s">
        <v>6</v>
      </c>
      <c r="AP5" s="81" t="s">
        <v>7</v>
      </c>
      <c r="AQ5" s="71" t="s">
        <v>6</v>
      </c>
      <c r="AR5" s="82" t="s">
        <v>7</v>
      </c>
      <c r="AS5" s="71" t="s">
        <v>6</v>
      </c>
      <c r="AT5" s="82" t="s">
        <v>7</v>
      </c>
      <c r="AU5" s="71" t="s">
        <v>6</v>
      </c>
      <c r="AV5" s="82" t="s">
        <v>7</v>
      </c>
      <c r="AW5" s="71" t="s">
        <v>6</v>
      </c>
      <c r="AX5" s="93" t="s">
        <v>7</v>
      </c>
      <c r="AY5" s="71" t="s">
        <v>6</v>
      </c>
      <c r="AZ5" s="82" t="s">
        <v>7</v>
      </c>
      <c r="BA5" s="71" t="s">
        <v>6</v>
      </c>
      <c r="BB5" s="82" t="s">
        <v>7</v>
      </c>
      <c r="BC5" s="71" t="s">
        <v>6</v>
      </c>
      <c r="BD5" s="93" t="s">
        <v>7</v>
      </c>
      <c r="BE5" s="73" t="s">
        <v>6</v>
      </c>
      <c r="BF5" s="103" t="s">
        <v>7</v>
      </c>
      <c r="BG5" s="73" t="s">
        <v>6</v>
      </c>
      <c r="BH5" s="93" t="s">
        <v>7</v>
      </c>
      <c r="BI5" s="71" t="s">
        <v>6</v>
      </c>
      <c r="BJ5" s="93" t="s">
        <v>7</v>
      </c>
      <c r="BK5" s="71" t="s">
        <v>6</v>
      </c>
      <c r="BL5" s="93" t="s">
        <v>7</v>
      </c>
      <c r="BM5" s="71" t="s">
        <v>6</v>
      </c>
      <c r="BN5" s="93" t="s">
        <v>7</v>
      </c>
      <c r="BO5" s="71" t="s">
        <v>6</v>
      </c>
      <c r="BP5" s="93" t="s">
        <v>7</v>
      </c>
      <c r="BQ5" s="392"/>
      <c r="BR5" s="401"/>
    </row>
    <row r="6" spans="1:70" ht="14.25">
      <c r="A6" s="128"/>
      <c r="B6" s="144" t="s">
        <v>77</v>
      </c>
      <c r="C6" s="212"/>
      <c r="D6" s="300"/>
      <c r="E6" s="284"/>
      <c r="F6" s="285"/>
      <c r="G6" s="284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7"/>
      <c r="U6" s="287"/>
      <c r="V6" s="92"/>
      <c r="W6" s="145"/>
      <c r="X6" s="61"/>
      <c r="Y6" s="61"/>
      <c r="Z6" s="61"/>
      <c r="AA6" s="61"/>
      <c r="AB6" s="61"/>
      <c r="AC6" s="74"/>
      <c r="AD6" s="74"/>
      <c r="AE6" s="74"/>
      <c r="AF6" s="74"/>
      <c r="AG6" s="297"/>
      <c r="AH6" s="298"/>
      <c r="AI6" s="298"/>
      <c r="AJ6" s="298"/>
      <c r="AK6" s="297"/>
      <c r="AL6" s="297"/>
      <c r="AM6" s="297"/>
      <c r="AN6" s="297"/>
      <c r="AO6" s="297"/>
      <c r="AP6" s="74"/>
      <c r="AQ6" s="61"/>
      <c r="AR6" s="61"/>
      <c r="AS6" s="61"/>
      <c r="AT6" s="61"/>
      <c r="AU6" s="61"/>
      <c r="AV6" s="61"/>
      <c r="AW6" s="61"/>
      <c r="AX6" s="92"/>
      <c r="AY6" s="61"/>
      <c r="AZ6" s="61"/>
      <c r="BA6" s="61"/>
      <c r="BB6" s="61"/>
      <c r="BC6" s="61"/>
      <c r="BD6" s="92"/>
      <c r="BE6" s="61"/>
      <c r="BF6" s="92"/>
      <c r="BG6" s="104"/>
      <c r="BH6" s="104"/>
      <c r="BI6" s="61"/>
      <c r="BJ6" s="61"/>
      <c r="BK6" s="62"/>
      <c r="BL6" s="62"/>
      <c r="BM6" s="62"/>
      <c r="BN6" s="62"/>
      <c r="BO6" s="62"/>
      <c r="BP6" s="62"/>
      <c r="BQ6" s="283"/>
      <c r="BR6" s="295"/>
    </row>
    <row r="7" spans="1:70" ht="15">
      <c r="A7" s="128">
        <v>1</v>
      </c>
      <c r="B7" s="134" t="s">
        <v>8</v>
      </c>
      <c r="C7" s="339" t="s">
        <v>9</v>
      </c>
      <c r="D7" s="301">
        <v>400</v>
      </c>
      <c r="E7" s="277"/>
      <c r="F7" s="259">
        <f aca="true" t="shared" si="0" ref="F7:F70">E7*D7</f>
        <v>0</v>
      </c>
      <c r="G7" s="259"/>
      <c r="H7" s="259">
        <f>G7*D7</f>
        <v>0</v>
      </c>
      <c r="I7" s="259"/>
      <c r="J7" s="259">
        <f>I7*D7</f>
        <v>0</v>
      </c>
      <c r="K7" s="259"/>
      <c r="L7" s="259">
        <f>K7*D7</f>
        <v>0</v>
      </c>
      <c r="M7" s="259"/>
      <c r="N7" s="259">
        <f>M7*D7</f>
        <v>0</v>
      </c>
      <c r="O7" s="259"/>
      <c r="P7" s="259">
        <f>O7*D7</f>
        <v>0</v>
      </c>
      <c r="Q7" s="259"/>
      <c r="R7" s="259">
        <f>Q7*D7</f>
        <v>0</v>
      </c>
      <c r="S7" s="259"/>
      <c r="T7" s="259">
        <f>S7*D7</f>
        <v>0</v>
      </c>
      <c r="U7" s="259"/>
      <c r="V7" s="259">
        <f>U7*D7</f>
        <v>0</v>
      </c>
      <c r="W7" s="70"/>
      <c r="X7" s="6">
        <f>W7*D7</f>
        <v>0</v>
      </c>
      <c r="Y7" s="6"/>
      <c r="Z7" s="6">
        <f>Y7*D7</f>
        <v>0</v>
      </c>
      <c r="AA7" s="6"/>
      <c r="AB7" s="6">
        <f>AA7*D7</f>
        <v>0</v>
      </c>
      <c r="AC7" s="6"/>
      <c r="AD7" s="6">
        <f>AC7*D7</f>
        <v>0</v>
      </c>
      <c r="AE7" s="6"/>
      <c r="AF7" s="6">
        <f>AE7*D7</f>
        <v>0</v>
      </c>
      <c r="AG7" s="259"/>
      <c r="AH7" s="259">
        <f aca="true" t="shared" si="1" ref="AH7:AH39">AG7*D7</f>
        <v>0</v>
      </c>
      <c r="AI7" s="259"/>
      <c r="AJ7" s="259">
        <f>AI7*D7</f>
        <v>0</v>
      </c>
      <c r="AK7" s="259"/>
      <c r="AL7" s="259">
        <f aca="true" t="shared" si="2" ref="AL7:AL39">AK7*D7</f>
        <v>0</v>
      </c>
      <c r="AM7" s="299"/>
      <c r="AN7" s="299">
        <f aca="true" t="shared" si="3" ref="AN7:AN39">AM7*D7</f>
        <v>0</v>
      </c>
      <c r="AO7" s="299"/>
      <c r="AP7" s="7">
        <f aca="true" t="shared" si="4" ref="AP7:AP39">AO7*D7</f>
        <v>0</v>
      </c>
      <c r="AQ7" s="6"/>
      <c r="AR7" s="6">
        <f aca="true" t="shared" si="5" ref="AR7:AR39">AQ7*D7</f>
        <v>0</v>
      </c>
      <c r="AS7" s="259"/>
      <c r="AT7" s="259">
        <f aca="true" t="shared" si="6" ref="AT7:AT39">AS7*D7</f>
        <v>0</v>
      </c>
      <c r="AU7" s="63"/>
      <c r="AV7" s="63">
        <f aca="true" t="shared" si="7" ref="AV7:AV39">AU7*D7</f>
        <v>0</v>
      </c>
      <c r="AW7" s="8"/>
      <c r="AX7" s="83">
        <f aca="true" t="shared" si="8" ref="AX7:AX39">AW7*D7</f>
        <v>0</v>
      </c>
      <c r="AY7" s="8"/>
      <c r="AZ7" s="8">
        <f aca="true" t="shared" si="9" ref="AZ7:AZ39">AY7*D7</f>
        <v>0</v>
      </c>
      <c r="BA7" s="8"/>
      <c r="BB7" s="8">
        <f aca="true" t="shared" si="10" ref="BB7:BB39">BA7*D7</f>
        <v>0</v>
      </c>
      <c r="BC7" s="8"/>
      <c r="BD7" s="83">
        <f aca="true" t="shared" si="11" ref="BD7:BD39">BC7*D7</f>
        <v>0</v>
      </c>
      <c r="BE7" s="8"/>
      <c r="BF7" s="83">
        <f aca="true" t="shared" si="12" ref="BF7:BF39">BE7*D7</f>
        <v>0</v>
      </c>
      <c r="BG7" s="83"/>
      <c r="BH7" s="83">
        <f aca="true" t="shared" si="13" ref="BH7:BH39">BG7*D7</f>
        <v>0</v>
      </c>
      <c r="BI7" s="288"/>
      <c r="BJ7" s="288">
        <f aca="true" t="shared" si="14" ref="BJ7:BJ39">BI7*D7</f>
        <v>0</v>
      </c>
      <c r="BK7" s="293"/>
      <c r="BL7" s="293">
        <f aca="true" t="shared" si="15" ref="BL7:BL39">BK7*D7</f>
        <v>0</v>
      </c>
      <c r="BM7" s="112"/>
      <c r="BN7" s="112">
        <f aca="true" t="shared" si="16" ref="BN7:BN39">BM7*D7</f>
        <v>0</v>
      </c>
      <c r="BO7" s="112"/>
      <c r="BP7" s="112">
        <f aca="true" t="shared" si="17" ref="BP7:BP39">BO7*D7</f>
        <v>0</v>
      </c>
      <c r="BQ7" s="293">
        <f>E7+G7+I7+K7+M7+O7+Q7+S7+U7+W7+Y7+AA7+AC7+AE7+AG7+AI7+AK7+AM7+AO7+AQ7+AS7+AU7+AW7+AY7+BA7+BC7+BE7+BG7+BI7+BK7+BM7+BO7</f>
        <v>0</v>
      </c>
      <c r="BR7" s="293">
        <f>F7+H7+J7+L7+N7+P7+R7+T7+V7+X7+Z7+AB7+AD7+AF7+AH7+AJ7+AL7+AN7+AP7+AR7+AT7+AV7+AX7+AZ7+BB7+BD7+BF7+BH7+BJ7+BL7+BN7+BP7</f>
        <v>0</v>
      </c>
    </row>
    <row r="8" spans="1:70" ht="15">
      <c r="A8" s="128">
        <v>2</v>
      </c>
      <c r="B8" s="134" t="s">
        <v>10</v>
      </c>
      <c r="C8" s="339" t="s">
        <v>9</v>
      </c>
      <c r="D8" s="301">
        <v>450</v>
      </c>
      <c r="E8" s="277">
        <v>60</v>
      </c>
      <c r="F8" s="259">
        <f t="shared" si="0"/>
        <v>27000</v>
      </c>
      <c r="G8" s="259"/>
      <c r="H8" s="259">
        <f aca="true" t="shared" si="18" ref="H8:H71">G8*D8</f>
        <v>0</v>
      </c>
      <c r="I8" s="259">
        <v>15</v>
      </c>
      <c r="J8" s="259">
        <f aca="true" t="shared" si="19" ref="J8:J71">I8*D8</f>
        <v>6750</v>
      </c>
      <c r="K8" s="259"/>
      <c r="L8" s="259">
        <f aca="true" t="shared" si="20" ref="L8:L71">K8*D8</f>
        <v>0</v>
      </c>
      <c r="M8" s="259"/>
      <c r="N8" s="259">
        <f aca="true" t="shared" si="21" ref="N8:N71">M8*D8</f>
        <v>0</v>
      </c>
      <c r="O8" s="259"/>
      <c r="P8" s="259">
        <f aca="true" t="shared" si="22" ref="P8:P71">O8*D8</f>
        <v>0</v>
      </c>
      <c r="Q8" s="259"/>
      <c r="R8" s="259">
        <f aca="true" t="shared" si="23" ref="R8:R71">Q8*D8</f>
        <v>0</v>
      </c>
      <c r="S8" s="259"/>
      <c r="T8" s="259">
        <f aca="true" t="shared" si="24" ref="T8:T71">S8*D8</f>
        <v>0</v>
      </c>
      <c r="U8" s="259"/>
      <c r="V8" s="259">
        <f aca="true" t="shared" si="25" ref="V8:V71">U8*D8</f>
        <v>0</v>
      </c>
      <c r="W8" s="70"/>
      <c r="X8" s="6">
        <f aca="true" t="shared" si="26" ref="X8:X71">W8*D8</f>
        <v>0</v>
      </c>
      <c r="Y8" s="6"/>
      <c r="Z8" s="6">
        <f aca="true" t="shared" si="27" ref="Z8:Z71">Y8*D8</f>
        <v>0</v>
      </c>
      <c r="AA8" s="6"/>
      <c r="AB8" s="6">
        <f aca="true" t="shared" si="28" ref="AB8:AB71">AA8*D8</f>
        <v>0</v>
      </c>
      <c r="AC8" s="6"/>
      <c r="AD8" s="6">
        <f aca="true" t="shared" si="29" ref="AD8:AD71">AC8*D8</f>
        <v>0</v>
      </c>
      <c r="AE8" s="6"/>
      <c r="AF8" s="6">
        <f aca="true" t="shared" si="30" ref="AF8:AF72">AE8*D8</f>
        <v>0</v>
      </c>
      <c r="AG8" s="259"/>
      <c r="AH8" s="259">
        <f t="shared" si="1"/>
        <v>0</v>
      </c>
      <c r="AI8" s="259"/>
      <c r="AJ8" s="259">
        <f aca="true" t="shared" si="31" ref="AJ8:AJ71">AI8*D8</f>
        <v>0</v>
      </c>
      <c r="AK8" s="259">
        <v>40</v>
      </c>
      <c r="AL8" s="259">
        <f t="shared" si="2"/>
        <v>18000</v>
      </c>
      <c r="AM8" s="299"/>
      <c r="AN8" s="299">
        <f t="shared" si="3"/>
        <v>0</v>
      </c>
      <c r="AO8" s="299"/>
      <c r="AP8" s="7">
        <f t="shared" si="4"/>
        <v>0</v>
      </c>
      <c r="AQ8" s="6"/>
      <c r="AR8" s="6">
        <f t="shared" si="5"/>
        <v>0</v>
      </c>
      <c r="AS8" s="259"/>
      <c r="AT8" s="259">
        <f t="shared" si="6"/>
        <v>0</v>
      </c>
      <c r="AU8" s="63"/>
      <c r="AV8" s="63">
        <f t="shared" si="7"/>
        <v>0</v>
      </c>
      <c r="AW8" s="8"/>
      <c r="AX8" s="83">
        <f t="shared" si="8"/>
        <v>0</v>
      </c>
      <c r="AY8" s="8"/>
      <c r="AZ8" s="8">
        <f t="shared" si="9"/>
        <v>0</v>
      </c>
      <c r="BA8" s="8"/>
      <c r="BB8" s="8">
        <f t="shared" si="10"/>
        <v>0</v>
      </c>
      <c r="BC8" s="8"/>
      <c r="BD8" s="83">
        <f t="shared" si="11"/>
        <v>0</v>
      </c>
      <c r="BE8" s="8"/>
      <c r="BF8" s="83">
        <f t="shared" si="12"/>
        <v>0</v>
      </c>
      <c r="BG8" s="83"/>
      <c r="BH8" s="83">
        <f t="shared" si="13"/>
        <v>0</v>
      </c>
      <c r="BI8" s="288">
        <v>32</v>
      </c>
      <c r="BJ8" s="288">
        <f t="shared" si="14"/>
        <v>14400</v>
      </c>
      <c r="BK8" s="293">
        <v>29</v>
      </c>
      <c r="BL8" s="293">
        <f t="shared" si="15"/>
        <v>13050</v>
      </c>
      <c r="BM8" s="112"/>
      <c r="BN8" s="112">
        <f t="shared" si="16"/>
        <v>0</v>
      </c>
      <c r="BO8" s="112"/>
      <c r="BP8" s="112">
        <f t="shared" si="17"/>
        <v>0</v>
      </c>
      <c r="BQ8" s="293">
        <f aca="true" t="shared" si="32" ref="BQ8:BQ71">E8+G8+I8+K8+M8+O8+Q8+S8+U8+W8+Y8+AA8+AC8+AE8+AG8+AI8+AK8+AM8+AO8+AQ8+AS8+AU8+AW8+AY8+BA8+BC8+BE8+BG8+BI8+BK8+BM8+BO8</f>
        <v>176</v>
      </c>
      <c r="BR8" s="293">
        <f aca="true" t="shared" si="33" ref="BR8:BR71">F8+H8+J8+L8+N8+P8+R8+T8+V8+X8+Z8+AB8+AD8+AF8+AH8+AJ8+AL8+AN8+AP8+AR8+AT8+AV8+AX8+AZ8+BB8+BD8+BF8+BH8+BJ8+BL8+BN8+BP8</f>
        <v>79200</v>
      </c>
    </row>
    <row r="9" spans="1:70" ht="15">
      <c r="A9" s="128">
        <v>3</v>
      </c>
      <c r="B9" s="134" t="s">
        <v>11</v>
      </c>
      <c r="C9" s="339" t="s">
        <v>9</v>
      </c>
      <c r="D9" s="301">
        <v>500</v>
      </c>
      <c r="E9" s="277">
        <v>25</v>
      </c>
      <c r="F9" s="259">
        <f t="shared" si="0"/>
        <v>12500</v>
      </c>
      <c r="G9" s="259"/>
      <c r="H9" s="259">
        <f t="shared" si="18"/>
        <v>0</v>
      </c>
      <c r="I9" s="259">
        <v>5</v>
      </c>
      <c r="J9" s="259">
        <f t="shared" si="19"/>
        <v>2500</v>
      </c>
      <c r="K9" s="259"/>
      <c r="L9" s="259">
        <f t="shared" si="20"/>
        <v>0</v>
      </c>
      <c r="M9" s="259"/>
      <c r="N9" s="259">
        <f t="shared" si="21"/>
        <v>0</v>
      </c>
      <c r="O9" s="259"/>
      <c r="P9" s="259">
        <f t="shared" si="22"/>
        <v>0</v>
      </c>
      <c r="Q9" s="259">
        <v>12</v>
      </c>
      <c r="R9" s="259">
        <f t="shared" si="23"/>
        <v>6000</v>
      </c>
      <c r="S9" s="259">
        <v>12</v>
      </c>
      <c r="T9" s="259">
        <f t="shared" si="24"/>
        <v>6000</v>
      </c>
      <c r="U9" s="259"/>
      <c r="V9" s="259">
        <f t="shared" si="25"/>
        <v>0</v>
      </c>
      <c r="W9" s="70"/>
      <c r="X9" s="6">
        <f t="shared" si="26"/>
        <v>0</v>
      </c>
      <c r="Y9" s="6"/>
      <c r="Z9" s="6">
        <f t="shared" si="27"/>
        <v>0</v>
      </c>
      <c r="AA9" s="6"/>
      <c r="AB9" s="6">
        <f t="shared" si="28"/>
        <v>0</v>
      </c>
      <c r="AC9" s="6"/>
      <c r="AD9" s="6">
        <f t="shared" si="29"/>
        <v>0</v>
      </c>
      <c r="AE9" s="6"/>
      <c r="AF9" s="6">
        <f t="shared" si="30"/>
        <v>0</v>
      </c>
      <c r="AG9" s="259">
        <v>20</v>
      </c>
      <c r="AH9" s="259">
        <f t="shared" si="1"/>
        <v>10000</v>
      </c>
      <c r="AI9" s="259">
        <v>4</v>
      </c>
      <c r="AJ9" s="259">
        <f t="shared" si="31"/>
        <v>2000</v>
      </c>
      <c r="AK9" s="259"/>
      <c r="AL9" s="259">
        <f t="shared" si="2"/>
        <v>0</v>
      </c>
      <c r="AM9" s="299"/>
      <c r="AN9" s="299">
        <f t="shared" si="3"/>
        <v>0</v>
      </c>
      <c r="AO9" s="299"/>
      <c r="AP9" s="7">
        <f t="shared" si="4"/>
        <v>0</v>
      </c>
      <c r="AQ9" s="6"/>
      <c r="AR9" s="6">
        <f t="shared" si="5"/>
        <v>0</v>
      </c>
      <c r="AS9" s="259">
        <v>6</v>
      </c>
      <c r="AT9" s="259">
        <f t="shared" si="6"/>
        <v>3000</v>
      </c>
      <c r="AU9" s="63"/>
      <c r="AV9" s="63">
        <f t="shared" si="7"/>
        <v>0</v>
      </c>
      <c r="AW9" s="8"/>
      <c r="AX9" s="83">
        <f t="shared" si="8"/>
        <v>0</v>
      </c>
      <c r="AY9" s="8"/>
      <c r="AZ9" s="8">
        <f t="shared" si="9"/>
        <v>0</v>
      </c>
      <c r="BA9" s="8"/>
      <c r="BB9" s="8">
        <f t="shared" si="10"/>
        <v>0</v>
      </c>
      <c r="BC9" s="8"/>
      <c r="BD9" s="83">
        <f t="shared" si="11"/>
        <v>0</v>
      </c>
      <c r="BE9" s="8"/>
      <c r="BF9" s="83">
        <f t="shared" si="12"/>
        <v>0</v>
      </c>
      <c r="BG9" s="83"/>
      <c r="BH9" s="83">
        <f t="shared" si="13"/>
        <v>0</v>
      </c>
      <c r="BI9" s="288"/>
      <c r="BJ9" s="288">
        <f t="shared" si="14"/>
        <v>0</v>
      </c>
      <c r="BK9" s="293">
        <v>14</v>
      </c>
      <c r="BL9" s="293">
        <f t="shared" si="15"/>
        <v>7000</v>
      </c>
      <c r="BM9" s="112"/>
      <c r="BN9" s="112">
        <f t="shared" si="16"/>
        <v>0</v>
      </c>
      <c r="BO9" s="112"/>
      <c r="BP9" s="112">
        <f t="shared" si="17"/>
        <v>0</v>
      </c>
      <c r="BQ9" s="293">
        <f t="shared" si="32"/>
        <v>98</v>
      </c>
      <c r="BR9" s="293">
        <f t="shared" si="33"/>
        <v>49000</v>
      </c>
    </row>
    <row r="10" spans="1:70" ht="15">
      <c r="A10" s="128">
        <v>4</v>
      </c>
      <c r="B10" s="134" t="s">
        <v>12</v>
      </c>
      <c r="C10" s="339" t="s">
        <v>9</v>
      </c>
      <c r="D10" s="301">
        <v>550</v>
      </c>
      <c r="E10" s="277"/>
      <c r="F10" s="259">
        <f t="shared" si="0"/>
        <v>0</v>
      </c>
      <c r="G10" s="259"/>
      <c r="H10" s="259">
        <f t="shared" si="18"/>
        <v>0</v>
      </c>
      <c r="I10" s="259"/>
      <c r="J10" s="259">
        <f t="shared" si="19"/>
        <v>0</v>
      </c>
      <c r="K10" s="259"/>
      <c r="L10" s="259">
        <f t="shared" si="20"/>
        <v>0</v>
      </c>
      <c r="M10" s="259"/>
      <c r="N10" s="259">
        <f t="shared" si="21"/>
        <v>0</v>
      </c>
      <c r="O10" s="259"/>
      <c r="P10" s="259">
        <f t="shared" si="22"/>
        <v>0</v>
      </c>
      <c r="Q10" s="259"/>
      <c r="R10" s="259">
        <f t="shared" si="23"/>
        <v>0</v>
      </c>
      <c r="S10" s="259"/>
      <c r="T10" s="259">
        <f t="shared" si="24"/>
        <v>0</v>
      </c>
      <c r="U10" s="259"/>
      <c r="V10" s="259">
        <f t="shared" si="25"/>
        <v>0</v>
      </c>
      <c r="W10" s="70"/>
      <c r="X10" s="6">
        <f t="shared" si="26"/>
        <v>0</v>
      </c>
      <c r="Y10" s="6"/>
      <c r="Z10" s="6">
        <f t="shared" si="27"/>
        <v>0</v>
      </c>
      <c r="AA10" s="6"/>
      <c r="AB10" s="6">
        <f t="shared" si="28"/>
        <v>0</v>
      </c>
      <c r="AC10" s="6"/>
      <c r="AD10" s="6">
        <f t="shared" si="29"/>
        <v>0</v>
      </c>
      <c r="AE10" s="6"/>
      <c r="AF10" s="6">
        <f t="shared" si="30"/>
        <v>0</v>
      </c>
      <c r="AG10" s="259"/>
      <c r="AH10" s="259">
        <f t="shared" si="1"/>
        <v>0</v>
      </c>
      <c r="AI10" s="259">
        <v>8</v>
      </c>
      <c r="AJ10" s="259">
        <f t="shared" si="31"/>
        <v>4400</v>
      </c>
      <c r="AK10" s="259"/>
      <c r="AL10" s="259">
        <f t="shared" si="2"/>
        <v>0</v>
      </c>
      <c r="AM10" s="299"/>
      <c r="AN10" s="299">
        <f t="shared" si="3"/>
        <v>0</v>
      </c>
      <c r="AO10" s="299"/>
      <c r="AP10" s="7">
        <f t="shared" si="4"/>
        <v>0</v>
      </c>
      <c r="AQ10" s="6"/>
      <c r="AR10" s="6">
        <f t="shared" si="5"/>
        <v>0</v>
      </c>
      <c r="AS10" s="259"/>
      <c r="AT10" s="259">
        <f t="shared" si="6"/>
        <v>0</v>
      </c>
      <c r="AU10" s="63"/>
      <c r="AV10" s="63">
        <f t="shared" si="7"/>
        <v>0</v>
      </c>
      <c r="AW10" s="8"/>
      <c r="AX10" s="83">
        <f t="shared" si="8"/>
        <v>0</v>
      </c>
      <c r="AY10" s="8"/>
      <c r="AZ10" s="8">
        <f t="shared" si="9"/>
        <v>0</v>
      </c>
      <c r="BA10" s="8"/>
      <c r="BB10" s="8">
        <f t="shared" si="10"/>
        <v>0</v>
      </c>
      <c r="BC10" s="8"/>
      <c r="BD10" s="83">
        <f t="shared" si="11"/>
        <v>0</v>
      </c>
      <c r="BE10" s="8"/>
      <c r="BF10" s="83">
        <f t="shared" si="12"/>
        <v>0</v>
      </c>
      <c r="BG10" s="83"/>
      <c r="BH10" s="83">
        <f t="shared" si="13"/>
        <v>0</v>
      </c>
      <c r="BI10" s="288"/>
      <c r="BJ10" s="288">
        <f t="shared" si="14"/>
        <v>0</v>
      </c>
      <c r="BK10" s="293">
        <v>11</v>
      </c>
      <c r="BL10" s="293">
        <f t="shared" si="15"/>
        <v>6050</v>
      </c>
      <c r="BM10" s="112"/>
      <c r="BN10" s="112">
        <f t="shared" si="16"/>
        <v>0</v>
      </c>
      <c r="BO10" s="112"/>
      <c r="BP10" s="112">
        <f t="shared" si="17"/>
        <v>0</v>
      </c>
      <c r="BQ10" s="293">
        <f t="shared" si="32"/>
        <v>19</v>
      </c>
      <c r="BR10" s="293">
        <f t="shared" si="33"/>
        <v>10450</v>
      </c>
    </row>
    <row r="11" spans="1:70" ht="15">
      <c r="A11" s="128">
        <v>5</v>
      </c>
      <c r="B11" s="134" t="s">
        <v>13</v>
      </c>
      <c r="C11" s="339" t="s">
        <v>9</v>
      </c>
      <c r="D11" s="301">
        <v>600</v>
      </c>
      <c r="E11" s="277"/>
      <c r="F11" s="259">
        <f t="shared" si="0"/>
        <v>0</v>
      </c>
      <c r="G11" s="259"/>
      <c r="H11" s="259">
        <f t="shared" si="18"/>
        <v>0</v>
      </c>
      <c r="I11" s="259"/>
      <c r="J11" s="259">
        <f t="shared" si="19"/>
        <v>0</v>
      </c>
      <c r="K11" s="259"/>
      <c r="L11" s="259">
        <f t="shared" si="20"/>
        <v>0</v>
      </c>
      <c r="M11" s="259"/>
      <c r="N11" s="259">
        <f t="shared" si="21"/>
        <v>0</v>
      </c>
      <c r="O11" s="259"/>
      <c r="P11" s="259">
        <f t="shared" si="22"/>
        <v>0</v>
      </c>
      <c r="Q11" s="259"/>
      <c r="R11" s="259">
        <f t="shared" si="23"/>
        <v>0</v>
      </c>
      <c r="S11" s="259"/>
      <c r="T11" s="259">
        <f t="shared" si="24"/>
        <v>0</v>
      </c>
      <c r="U11" s="259"/>
      <c r="V11" s="259">
        <f t="shared" si="25"/>
        <v>0</v>
      </c>
      <c r="W11" s="70"/>
      <c r="X11" s="6">
        <f t="shared" si="26"/>
        <v>0</v>
      </c>
      <c r="Y11" s="6"/>
      <c r="Z11" s="6">
        <f t="shared" si="27"/>
        <v>0</v>
      </c>
      <c r="AA11" s="6"/>
      <c r="AB11" s="6">
        <f t="shared" si="28"/>
        <v>0</v>
      </c>
      <c r="AC11" s="6"/>
      <c r="AD11" s="6">
        <f t="shared" si="29"/>
        <v>0</v>
      </c>
      <c r="AE11" s="6"/>
      <c r="AF11" s="6">
        <f t="shared" si="30"/>
        <v>0</v>
      </c>
      <c r="AG11" s="259"/>
      <c r="AH11" s="259">
        <f t="shared" si="1"/>
        <v>0</v>
      </c>
      <c r="AI11" s="259"/>
      <c r="AJ11" s="259">
        <f t="shared" si="31"/>
        <v>0</v>
      </c>
      <c r="AK11" s="259"/>
      <c r="AL11" s="259">
        <f t="shared" si="2"/>
        <v>0</v>
      </c>
      <c r="AM11" s="299"/>
      <c r="AN11" s="299">
        <f t="shared" si="3"/>
        <v>0</v>
      </c>
      <c r="AO11" s="299"/>
      <c r="AP11" s="7">
        <f t="shared" si="4"/>
        <v>0</v>
      </c>
      <c r="AQ11" s="6"/>
      <c r="AR11" s="6">
        <f t="shared" si="5"/>
        <v>0</v>
      </c>
      <c r="AS11" s="259"/>
      <c r="AT11" s="259">
        <f t="shared" si="6"/>
        <v>0</v>
      </c>
      <c r="AU11" s="63"/>
      <c r="AV11" s="63">
        <f t="shared" si="7"/>
        <v>0</v>
      </c>
      <c r="AW11" s="8"/>
      <c r="AX11" s="83">
        <f t="shared" si="8"/>
        <v>0</v>
      </c>
      <c r="AY11" s="8"/>
      <c r="AZ11" s="8">
        <f t="shared" si="9"/>
        <v>0</v>
      </c>
      <c r="BA11" s="8"/>
      <c r="BB11" s="8">
        <f t="shared" si="10"/>
        <v>0</v>
      </c>
      <c r="BC11" s="8"/>
      <c r="BD11" s="83">
        <f t="shared" si="11"/>
        <v>0</v>
      </c>
      <c r="BE11" s="8"/>
      <c r="BF11" s="83">
        <f t="shared" si="12"/>
        <v>0</v>
      </c>
      <c r="BG11" s="83"/>
      <c r="BH11" s="83">
        <f t="shared" si="13"/>
        <v>0</v>
      </c>
      <c r="BI11" s="288"/>
      <c r="BJ11" s="288">
        <f t="shared" si="14"/>
        <v>0</v>
      </c>
      <c r="BK11" s="293"/>
      <c r="BL11" s="293">
        <f t="shared" si="15"/>
        <v>0</v>
      </c>
      <c r="BM11" s="112"/>
      <c r="BN11" s="112">
        <f t="shared" si="16"/>
        <v>0</v>
      </c>
      <c r="BO11" s="112"/>
      <c r="BP11" s="112">
        <f t="shared" si="17"/>
        <v>0</v>
      </c>
      <c r="BQ11" s="293">
        <f t="shared" si="32"/>
        <v>0</v>
      </c>
      <c r="BR11" s="293">
        <f t="shared" si="33"/>
        <v>0</v>
      </c>
    </row>
    <row r="12" spans="1:70" ht="15">
      <c r="A12" s="128">
        <v>6</v>
      </c>
      <c r="B12" s="337" t="s">
        <v>196</v>
      </c>
      <c r="C12" s="339" t="s">
        <v>9</v>
      </c>
      <c r="D12" s="301">
        <v>200</v>
      </c>
      <c r="E12" s="277"/>
      <c r="F12" s="259">
        <f t="shared" si="0"/>
        <v>0</v>
      </c>
      <c r="G12" s="259"/>
      <c r="H12" s="259">
        <f t="shared" si="18"/>
        <v>0</v>
      </c>
      <c r="I12" s="259"/>
      <c r="J12" s="259">
        <f t="shared" si="19"/>
        <v>0</v>
      </c>
      <c r="K12" s="259"/>
      <c r="L12" s="259">
        <f t="shared" si="20"/>
        <v>0</v>
      </c>
      <c r="M12" s="259"/>
      <c r="N12" s="259">
        <f t="shared" si="21"/>
        <v>0</v>
      </c>
      <c r="O12" s="259"/>
      <c r="P12" s="259">
        <f t="shared" si="22"/>
        <v>0</v>
      </c>
      <c r="Q12" s="259"/>
      <c r="R12" s="259">
        <f t="shared" si="23"/>
        <v>0</v>
      </c>
      <c r="S12" s="259"/>
      <c r="T12" s="259">
        <f t="shared" si="24"/>
        <v>0</v>
      </c>
      <c r="U12" s="259"/>
      <c r="V12" s="259">
        <f t="shared" si="25"/>
        <v>0</v>
      </c>
      <c r="W12" s="70"/>
      <c r="X12" s="6">
        <f t="shared" si="26"/>
        <v>0</v>
      </c>
      <c r="Y12" s="6"/>
      <c r="Z12" s="6">
        <f t="shared" si="27"/>
        <v>0</v>
      </c>
      <c r="AA12" s="6"/>
      <c r="AB12" s="6">
        <f t="shared" si="28"/>
        <v>0</v>
      </c>
      <c r="AC12" s="6"/>
      <c r="AD12" s="6">
        <f t="shared" si="29"/>
        <v>0</v>
      </c>
      <c r="AE12" s="6"/>
      <c r="AF12" s="6">
        <f t="shared" si="30"/>
        <v>0</v>
      </c>
      <c r="AG12" s="259"/>
      <c r="AH12" s="259">
        <f t="shared" si="1"/>
        <v>0</v>
      </c>
      <c r="AI12" s="259"/>
      <c r="AJ12" s="259">
        <f t="shared" si="31"/>
        <v>0</v>
      </c>
      <c r="AK12" s="259"/>
      <c r="AL12" s="259">
        <f t="shared" si="2"/>
        <v>0</v>
      </c>
      <c r="AM12" s="299"/>
      <c r="AN12" s="299">
        <f t="shared" si="3"/>
        <v>0</v>
      </c>
      <c r="AO12" s="299"/>
      <c r="AP12" s="7">
        <f t="shared" si="4"/>
        <v>0</v>
      </c>
      <c r="AQ12" s="6"/>
      <c r="AR12" s="6">
        <f t="shared" si="5"/>
        <v>0</v>
      </c>
      <c r="AS12" s="259"/>
      <c r="AT12" s="259">
        <f t="shared" si="6"/>
        <v>0</v>
      </c>
      <c r="AU12" s="63"/>
      <c r="AV12" s="63">
        <f t="shared" si="7"/>
        <v>0</v>
      </c>
      <c r="AW12" s="8"/>
      <c r="AX12" s="83">
        <f t="shared" si="8"/>
        <v>0</v>
      </c>
      <c r="AY12" s="8"/>
      <c r="AZ12" s="8">
        <f t="shared" si="9"/>
        <v>0</v>
      </c>
      <c r="BA12" s="8"/>
      <c r="BB12" s="8">
        <f t="shared" si="10"/>
        <v>0</v>
      </c>
      <c r="BC12" s="8"/>
      <c r="BD12" s="83">
        <f t="shared" si="11"/>
        <v>0</v>
      </c>
      <c r="BE12" s="8"/>
      <c r="BF12" s="83">
        <f t="shared" si="12"/>
        <v>0</v>
      </c>
      <c r="BG12" s="83"/>
      <c r="BH12" s="83">
        <f t="shared" si="13"/>
        <v>0</v>
      </c>
      <c r="BI12" s="288"/>
      <c r="BJ12" s="288">
        <f t="shared" si="14"/>
        <v>0</v>
      </c>
      <c r="BK12" s="293"/>
      <c r="BL12" s="293">
        <f t="shared" si="15"/>
        <v>0</v>
      </c>
      <c r="BM12" s="112"/>
      <c r="BN12" s="112">
        <f t="shared" si="16"/>
        <v>0</v>
      </c>
      <c r="BO12" s="112"/>
      <c r="BP12" s="112">
        <f t="shared" si="17"/>
        <v>0</v>
      </c>
      <c r="BQ12" s="293"/>
      <c r="BR12" s="293">
        <f t="shared" si="33"/>
        <v>0</v>
      </c>
    </row>
    <row r="13" spans="1:70" ht="15">
      <c r="A13" s="128">
        <v>7</v>
      </c>
      <c r="B13" s="134" t="s">
        <v>14</v>
      </c>
      <c r="C13" s="339" t="s">
        <v>9</v>
      </c>
      <c r="D13" s="301">
        <f>800*0+700</f>
        <v>700</v>
      </c>
      <c r="E13" s="277"/>
      <c r="F13" s="259">
        <f t="shared" si="0"/>
        <v>0</v>
      </c>
      <c r="G13" s="259"/>
      <c r="H13" s="259">
        <f t="shared" si="18"/>
        <v>0</v>
      </c>
      <c r="I13" s="259">
        <v>22</v>
      </c>
      <c r="J13" s="259">
        <f t="shared" si="19"/>
        <v>15400</v>
      </c>
      <c r="K13" s="259"/>
      <c r="L13" s="259">
        <f t="shared" si="20"/>
        <v>0</v>
      </c>
      <c r="M13" s="259"/>
      <c r="N13" s="259">
        <f t="shared" si="21"/>
        <v>0</v>
      </c>
      <c r="O13" s="259"/>
      <c r="P13" s="259">
        <f t="shared" si="22"/>
        <v>0</v>
      </c>
      <c r="Q13" s="259">
        <v>120</v>
      </c>
      <c r="R13" s="259">
        <f t="shared" si="23"/>
        <v>84000</v>
      </c>
      <c r="S13" s="259">
        <v>120</v>
      </c>
      <c r="T13" s="259">
        <f t="shared" si="24"/>
        <v>84000</v>
      </c>
      <c r="U13" s="259"/>
      <c r="V13" s="259">
        <f t="shared" si="25"/>
        <v>0</v>
      </c>
      <c r="W13" s="70"/>
      <c r="X13" s="6">
        <f t="shared" si="26"/>
        <v>0</v>
      </c>
      <c r="Y13" s="6"/>
      <c r="Z13" s="6">
        <f t="shared" si="27"/>
        <v>0</v>
      </c>
      <c r="AA13" s="6"/>
      <c r="AB13" s="6">
        <f t="shared" si="28"/>
        <v>0</v>
      </c>
      <c r="AC13" s="6"/>
      <c r="AD13" s="6">
        <f t="shared" si="29"/>
        <v>0</v>
      </c>
      <c r="AE13" s="6"/>
      <c r="AF13" s="6">
        <f t="shared" si="30"/>
        <v>0</v>
      </c>
      <c r="AG13" s="259"/>
      <c r="AH13" s="259">
        <f t="shared" si="1"/>
        <v>0</v>
      </c>
      <c r="AI13" s="259">
        <v>46</v>
      </c>
      <c r="AJ13" s="259">
        <f t="shared" si="31"/>
        <v>32200</v>
      </c>
      <c r="AK13" s="259"/>
      <c r="AL13" s="259">
        <f t="shared" si="2"/>
        <v>0</v>
      </c>
      <c r="AM13" s="299"/>
      <c r="AN13" s="299">
        <f t="shared" si="3"/>
        <v>0</v>
      </c>
      <c r="AO13" s="299"/>
      <c r="AP13" s="7">
        <f t="shared" si="4"/>
        <v>0</v>
      </c>
      <c r="AQ13" s="6"/>
      <c r="AR13" s="6">
        <f t="shared" si="5"/>
        <v>0</v>
      </c>
      <c r="AS13" s="259">
        <v>8</v>
      </c>
      <c r="AT13" s="259">
        <f t="shared" si="6"/>
        <v>5600</v>
      </c>
      <c r="AU13" s="63"/>
      <c r="AV13" s="63">
        <f t="shared" si="7"/>
        <v>0</v>
      </c>
      <c r="AW13" s="8"/>
      <c r="AX13" s="83">
        <f t="shared" si="8"/>
        <v>0</v>
      </c>
      <c r="AY13" s="8"/>
      <c r="AZ13" s="8">
        <f t="shared" si="9"/>
        <v>0</v>
      </c>
      <c r="BA13" s="8"/>
      <c r="BB13" s="8">
        <f t="shared" si="10"/>
        <v>0</v>
      </c>
      <c r="BC13" s="8"/>
      <c r="BD13" s="83">
        <f t="shared" si="11"/>
        <v>0</v>
      </c>
      <c r="BE13" s="8"/>
      <c r="BF13" s="83">
        <f t="shared" si="12"/>
        <v>0</v>
      </c>
      <c r="BG13" s="83"/>
      <c r="BH13" s="83">
        <f t="shared" si="13"/>
        <v>0</v>
      </c>
      <c r="BI13" s="288">
        <v>5</v>
      </c>
      <c r="BJ13" s="288">
        <f t="shared" si="14"/>
        <v>3500</v>
      </c>
      <c r="BK13" s="293">
        <v>6</v>
      </c>
      <c r="BL13" s="293">
        <f t="shared" si="15"/>
        <v>4200</v>
      </c>
      <c r="BM13" s="112"/>
      <c r="BN13" s="112">
        <f t="shared" si="16"/>
        <v>0</v>
      </c>
      <c r="BO13" s="112"/>
      <c r="BP13" s="112">
        <f t="shared" si="17"/>
        <v>0</v>
      </c>
      <c r="BQ13" s="293">
        <f t="shared" si="32"/>
        <v>327</v>
      </c>
      <c r="BR13" s="293">
        <f t="shared" si="33"/>
        <v>228900</v>
      </c>
    </row>
    <row r="14" spans="1:70" ht="15">
      <c r="A14" s="128">
        <v>8</v>
      </c>
      <c r="B14" s="134" t="s">
        <v>15</v>
      </c>
      <c r="C14" s="339" t="s">
        <v>9</v>
      </c>
      <c r="D14" s="301">
        <f>1100*0+800</f>
        <v>800</v>
      </c>
      <c r="E14" s="277">
        <v>50</v>
      </c>
      <c r="F14" s="259">
        <f t="shared" si="0"/>
        <v>40000</v>
      </c>
      <c r="G14" s="259"/>
      <c r="H14" s="259">
        <f t="shared" si="18"/>
        <v>0</v>
      </c>
      <c r="I14" s="259"/>
      <c r="J14" s="259">
        <f t="shared" si="19"/>
        <v>0</v>
      </c>
      <c r="K14" s="259"/>
      <c r="L14" s="259">
        <f t="shared" si="20"/>
        <v>0</v>
      </c>
      <c r="M14" s="259"/>
      <c r="N14" s="259">
        <f t="shared" si="21"/>
        <v>0</v>
      </c>
      <c r="O14" s="259"/>
      <c r="P14" s="259">
        <f t="shared" si="22"/>
        <v>0</v>
      </c>
      <c r="Q14" s="259"/>
      <c r="R14" s="259">
        <f t="shared" si="23"/>
        <v>0</v>
      </c>
      <c r="S14" s="259"/>
      <c r="T14" s="259">
        <f t="shared" si="24"/>
        <v>0</v>
      </c>
      <c r="U14" s="259"/>
      <c r="V14" s="259">
        <f t="shared" si="25"/>
        <v>0</v>
      </c>
      <c r="W14" s="70"/>
      <c r="X14" s="6">
        <f t="shared" si="26"/>
        <v>0</v>
      </c>
      <c r="Y14" s="6"/>
      <c r="Z14" s="6">
        <f t="shared" si="27"/>
        <v>0</v>
      </c>
      <c r="AA14" s="6"/>
      <c r="AB14" s="6">
        <f t="shared" si="28"/>
        <v>0</v>
      </c>
      <c r="AC14" s="6"/>
      <c r="AD14" s="6">
        <f t="shared" si="29"/>
        <v>0</v>
      </c>
      <c r="AE14" s="6"/>
      <c r="AF14" s="6">
        <f t="shared" si="30"/>
        <v>0</v>
      </c>
      <c r="AG14" s="259"/>
      <c r="AH14" s="259">
        <f t="shared" si="1"/>
        <v>0</v>
      </c>
      <c r="AI14" s="259"/>
      <c r="AJ14" s="259">
        <f t="shared" si="31"/>
        <v>0</v>
      </c>
      <c r="AK14" s="259"/>
      <c r="AL14" s="259">
        <f t="shared" si="2"/>
        <v>0</v>
      </c>
      <c r="AM14" s="299"/>
      <c r="AN14" s="299">
        <f t="shared" si="3"/>
        <v>0</v>
      </c>
      <c r="AO14" s="299"/>
      <c r="AP14" s="7">
        <f t="shared" si="4"/>
        <v>0</v>
      </c>
      <c r="AQ14" s="6"/>
      <c r="AR14" s="6">
        <f t="shared" si="5"/>
        <v>0</v>
      </c>
      <c r="AS14" s="259"/>
      <c r="AT14" s="259">
        <f t="shared" si="6"/>
        <v>0</v>
      </c>
      <c r="AU14" s="63"/>
      <c r="AV14" s="63">
        <f t="shared" si="7"/>
        <v>0</v>
      </c>
      <c r="AW14" s="8"/>
      <c r="AX14" s="83">
        <f t="shared" si="8"/>
        <v>0</v>
      </c>
      <c r="AY14" s="8"/>
      <c r="AZ14" s="8">
        <f t="shared" si="9"/>
        <v>0</v>
      </c>
      <c r="BA14" s="288">
        <v>15</v>
      </c>
      <c r="BB14" s="288">
        <f t="shared" si="10"/>
        <v>12000</v>
      </c>
      <c r="BC14" s="8"/>
      <c r="BD14" s="83">
        <f t="shared" si="11"/>
        <v>0</v>
      </c>
      <c r="BE14" s="8"/>
      <c r="BF14" s="83">
        <f t="shared" si="12"/>
        <v>0</v>
      </c>
      <c r="BG14" s="83"/>
      <c r="BH14" s="83">
        <f t="shared" si="13"/>
        <v>0</v>
      </c>
      <c r="BI14" s="288"/>
      <c r="BJ14" s="288">
        <f t="shared" si="14"/>
        <v>0</v>
      </c>
      <c r="BK14" s="293"/>
      <c r="BL14" s="293">
        <f t="shared" si="15"/>
        <v>0</v>
      </c>
      <c r="BM14" s="112"/>
      <c r="BN14" s="112">
        <f t="shared" si="16"/>
        <v>0</v>
      </c>
      <c r="BO14" s="112"/>
      <c r="BP14" s="112">
        <f t="shared" si="17"/>
        <v>0</v>
      </c>
      <c r="BQ14" s="293">
        <f t="shared" si="32"/>
        <v>65</v>
      </c>
      <c r="BR14" s="293">
        <f t="shared" si="33"/>
        <v>52000</v>
      </c>
    </row>
    <row r="15" spans="1:70" ht="15">
      <c r="A15" s="128">
        <v>9</v>
      </c>
      <c r="B15" s="134" t="s">
        <v>90</v>
      </c>
      <c r="C15" s="339" t="s">
        <v>9</v>
      </c>
      <c r="D15" s="301">
        <f>1250*0+900</f>
        <v>900</v>
      </c>
      <c r="E15" s="277"/>
      <c r="F15" s="259">
        <f t="shared" si="0"/>
        <v>0</v>
      </c>
      <c r="G15" s="259"/>
      <c r="H15" s="259">
        <f t="shared" si="18"/>
        <v>0</v>
      </c>
      <c r="I15" s="259"/>
      <c r="J15" s="259">
        <f t="shared" si="19"/>
        <v>0</v>
      </c>
      <c r="K15" s="259"/>
      <c r="L15" s="259">
        <f t="shared" si="20"/>
        <v>0</v>
      </c>
      <c r="M15" s="259"/>
      <c r="N15" s="259">
        <f t="shared" si="21"/>
        <v>0</v>
      </c>
      <c r="O15" s="259"/>
      <c r="P15" s="259">
        <f t="shared" si="22"/>
        <v>0</v>
      </c>
      <c r="Q15" s="259"/>
      <c r="R15" s="259">
        <f t="shared" si="23"/>
        <v>0</v>
      </c>
      <c r="S15" s="259"/>
      <c r="T15" s="259">
        <f t="shared" si="24"/>
        <v>0</v>
      </c>
      <c r="U15" s="259"/>
      <c r="V15" s="259">
        <f t="shared" si="25"/>
        <v>0</v>
      </c>
      <c r="W15" s="70"/>
      <c r="X15" s="6">
        <f t="shared" si="26"/>
        <v>0</v>
      </c>
      <c r="Y15" s="6"/>
      <c r="Z15" s="6">
        <f t="shared" si="27"/>
        <v>0</v>
      </c>
      <c r="AA15" s="6"/>
      <c r="AB15" s="6">
        <f t="shared" si="28"/>
        <v>0</v>
      </c>
      <c r="AC15" s="6"/>
      <c r="AD15" s="6">
        <f t="shared" si="29"/>
        <v>0</v>
      </c>
      <c r="AE15" s="6"/>
      <c r="AF15" s="6">
        <f t="shared" si="30"/>
        <v>0</v>
      </c>
      <c r="AG15" s="259">
        <v>40</v>
      </c>
      <c r="AH15" s="259">
        <f t="shared" si="1"/>
        <v>36000</v>
      </c>
      <c r="AI15" s="259"/>
      <c r="AJ15" s="259">
        <f t="shared" si="31"/>
        <v>0</v>
      </c>
      <c r="AK15" s="259"/>
      <c r="AL15" s="259">
        <f t="shared" si="2"/>
        <v>0</v>
      </c>
      <c r="AM15" s="299"/>
      <c r="AN15" s="299">
        <f t="shared" si="3"/>
        <v>0</v>
      </c>
      <c r="AO15" s="299"/>
      <c r="AP15" s="7">
        <f t="shared" si="4"/>
        <v>0</v>
      </c>
      <c r="AQ15" s="6"/>
      <c r="AR15" s="6">
        <f t="shared" si="5"/>
        <v>0</v>
      </c>
      <c r="AS15" s="259"/>
      <c r="AT15" s="259">
        <f t="shared" si="6"/>
        <v>0</v>
      </c>
      <c r="AU15" s="63"/>
      <c r="AV15" s="63">
        <f t="shared" si="7"/>
        <v>0</v>
      </c>
      <c r="AW15" s="8"/>
      <c r="AX15" s="83">
        <f t="shared" si="8"/>
        <v>0</v>
      </c>
      <c r="AY15" s="8"/>
      <c r="AZ15" s="8">
        <f t="shared" si="9"/>
        <v>0</v>
      </c>
      <c r="BA15" s="288"/>
      <c r="BB15" s="288">
        <f t="shared" si="10"/>
        <v>0</v>
      </c>
      <c r="BC15" s="8"/>
      <c r="BD15" s="83">
        <f t="shared" si="11"/>
        <v>0</v>
      </c>
      <c r="BE15" s="8"/>
      <c r="BF15" s="83">
        <f t="shared" si="12"/>
        <v>0</v>
      </c>
      <c r="BG15" s="83"/>
      <c r="BH15" s="83">
        <f t="shared" si="13"/>
        <v>0</v>
      </c>
      <c r="BI15" s="288"/>
      <c r="BJ15" s="288">
        <f t="shared" si="14"/>
        <v>0</v>
      </c>
      <c r="BK15" s="293"/>
      <c r="BL15" s="293">
        <f t="shared" si="15"/>
        <v>0</v>
      </c>
      <c r="BM15" s="112"/>
      <c r="BN15" s="112">
        <f t="shared" si="16"/>
        <v>0</v>
      </c>
      <c r="BO15" s="112"/>
      <c r="BP15" s="112">
        <f t="shared" si="17"/>
        <v>0</v>
      </c>
      <c r="BQ15" s="293">
        <f t="shared" si="32"/>
        <v>40</v>
      </c>
      <c r="BR15" s="293">
        <f t="shared" si="33"/>
        <v>36000</v>
      </c>
    </row>
    <row r="16" spans="1:70" ht="15">
      <c r="A16" s="128">
        <v>10</v>
      </c>
      <c r="B16" s="134" t="s">
        <v>16</v>
      </c>
      <c r="C16" s="339"/>
      <c r="D16" s="301"/>
      <c r="E16" s="277"/>
      <c r="F16" s="259">
        <f t="shared" si="0"/>
        <v>0</v>
      </c>
      <c r="G16" s="259"/>
      <c r="H16" s="259">
        <f t="shared" si="18"/>
        <v>0</v>
      </c>
      <c r="I16" s="259"/>
      <c r="J16" s="259">
        <f t="shared" si="19"/>
        <v>0</v>
      </c>
      <c r="K16" s="259"/>
      <c r="L16" s="259">
        <f t="shared" si="20"/>
        <v>0</v>
      </c>
      <c r="M16" s="259"/>
      <c r="N16" s="259">
        <f t="shared" si="21"/>
        <v>0</v>
      </c>
      <c r="O16" s="259"/>
      <c r="P16" s="259">
        <f t="shared" si="22"/>
        <v>0</v>
      </c>
      <c r="Q16" s="259"/>
      <c r="R16" s="259">
        <f t="shared" si="23"/>
        <v>0</v>
      </c>
      <c r="S16" s="259"/>
      <c r="T16" s="259">
        <f t="shared" si="24"/>
        <v>0</v>
      </c>
      <c r="U16" s="259"/>
      <c r="V16" s="259">
        <f t="shared" si="25"/>
        <v>0</v>
      </c>
      <c r="W16" s="70"/>
      <c r="X16" s="6">
        <f t="shared" si="26"/>
        <v>0</v>
      </c>
      <c r="Y16" s="6"/>
      <c r="Z16" s="6">
        <f t="shared" si="27"/>
        <v>0</v>
      </c>
      <c r="AA16" s="6"/>
      <c r="AB16" s="6">
        <f t="shared" si="28"/>
        <v>0</v>
      </c>
      <c r="AC16" s="6"/>
      <c r="AD16" s="6">
        <f t="shared" si="29"/>
        <v>0</v>
      </c>
      <c r="AE16" s="6"/>
      <c r="AF16" s="6">
        <f t="shared" si="30"/>
        <v>0</v>
      </c>
      <c r="AG16" s="259"/>
      <c r="AH16" s="259">
        <f t="shared" si="1"/>
        <v>0</v>
      </c>
      <c r="AI16" s="259"/>
      <c r="AJ16" s="259">
        <f t="shared" si="31"/>
        <v>0</v>
      </c>
      <c r="AK16" s="259"/>
      <c r="AL16" s="259">
        <f t="shared" si="2"/>
        <v>0</v>
      </c>
      <c r="AM16" s="299"/>
      <c r="AN16" s="299">
        <f t="shared" si="3"/>
        <v>0</v>
      </c>
      <c r="AO16" s="299"/>
      <c r="AP16" s="7">
        <f t="shared" si="4"/>
        <v>0</v>
      </c>
      <c r="AQ16" s="6"/>
      <c r="AR16" s="6">
        <f t="shared" si="5"/>
        <v>0</v>
      </c>
      <c r="AS16" s="259"/>
      <c r="AT16" s="259">
        <f t="shared" si="6"/>
        <v>0</v>
      </c>
      <c r="AU16" s="63"/>
      <c r="AV16" s="63">
        <f t="shared" si="7"/>
        <v>0</v>
      </c>
      <c r="AW16" s="8"/>
      <c r="AX16" s="83">
        <f t="shared" si="8"/>
        <v>0</v>
      </c>
      <c r="AY16" s="8"/>
      <c r="AZ16" s="8">
        <f t="shared" si="9"/>
        <v>0</v>
      </c>
      <c r="BA16" s="8"/>
      <c r="BB16" s="8">
        <f t="shared" si="10"/>
        <v>0</v>
      </c>
      <c r="BC16" s="8"/>
      <c r="BD16" s="83">
        <f t="shared" si="11"/>
        <v>0</v>
      </c>
      <c r="BE16" s="8"/>
      <c r="BF16" s="83">
        <f t="shared" si="12"/>
        <v>0</v>
      </c>
      <c r="BG16" s="83"/>
      <c r="BH16" s="83">
        <f t="shared" si="13"/>
        <v>0</v>
      </c>
      <c r="BI16" s="288"/>
      <c r="BJ16" s="288">
        <f t="shared" si="14"/>
        <v>0</v>
      </c>
      <c r="BK16" s="293"/>
      <c r="BL16" s="293">
        <f t="shared" si="15"/>
        <v>0</v>
      </c>
      <c r="BM16" s="112"/>
      <c r="BN16" s="112">
        <f t="shared" si="16"/>
        <v>0</v>
      </c>
      <c r="BO16" s="112"/>
      <c r="BP16" s="112">
        <f t="shared" si="17"/>
        <v>0</v>
      </c>
      <c r="BQ16" s="293">
        <f t="shared" si="32"/>
        <v>0</v>
      </c>
      <c r="BR16" s="293">
        <f t="shared" si="33"/>
        <v>0</v>
      </c>
    </row>
    <row r="17" spans="1:70" ht="15">
      <c r="A17" s="128">
        <v>11</v>
      </c>
      <c r="B17" s="134" t="s">
        <v>8</v>
      </c>
      <c r="C17" s="339" t="s">
        <v>17</v>
      </c>
      <c r="D17" s="301">
        <v>280</v>
      </c>
      <c r="E17" s="277"/>
      <c r="F17" s="259">
        <f t="shared" si="0"/>
        <v>0</v>
      </c>
      <c r="G17" s="259"/>
      <c r="H17" s="259">
        <f t="shared" si="18"/>
        <v>0</v>
      </c>
      <c r="I17" s="259"/>
      <c r="J17" s="259">
        <f t="shared" si="19"/>
        <v>0</v>
      </c>
      <c r="K17" s="259"/>
      <c r="L17" s="259">
        <f t="shared" si="20"/>
        <v>0</v>
      </c>
      <c r="M17" s="259"/>
      <c r="N17" s="259">
        <f t="shared" si="21"/>
        <v>0</v>
      </c>
      <c r="O17" s="259"/>
      <c r="P17" s="259">
        <f t="shared" si="22"/>
        <v>0</v>
      </c>
      <c r="Q17" s="259"/>
      <c r="R17" s="259">
        <f t="shared" si="23"/>
        <v>0</v>
      </c>
      <c r="S17" s="259"/>
      <c r="T17" s="259">
        <f t="shared" si="24"/>
        <v>0</v>
      </c>
      <c r="U17" s="259"/>
      <c r="V17" s="259">
        <f t="shared" si="25"/>
        <v>0</v>
      </c>
      <c r="W17" s="70"/>
      <c r="X17" s="6">
        <f t="shared" si="26"/>
        <v>0</v>
      </c>
      <c r="Y17" s="6"/>
      <c r="Z17" s="6">
        <f t="shared" si="27"/>
        <v>0</v>
      </c>
      <c r="AA17" s="6"/>
      <c r="AB17" s="6">
        <f t="shared" si="28"/>
        <v>0</v>
      </c>
      <c r="AC17" s="6"/>
      <c r="AD17" s="6">
        <f t="shared" si="29"/>
        <v>0</v>
      </c>
      <c r="AE17" s="6"/>
      <c r="AF17" s="6">
        <f t="shared" si="30"/>
        <v>0</v>
      </c>
      <c r="AG17" s="259"/>
      <c r="AH17" s="259">
        <f t="shared" si="1"/>
        <v>0</v>
      </c>
      <c r="AI17" s="259">
        <v>12</v>
      </c>
      <c r="AJ17" s="259">
        <f t="shared" si="31"/>
        <v>3360</v>
      </c>
      <c r="AK17" s="259"/>
      <c r="AL17" s="259">
        <f t="shared" si="2"/>
        <v>0</v>
      </c>
      <c r="AM17" s="299"/>
      <c r="AN17" s="299">
        <f t="shared" si="3"/>
        <v>0</v>
      </c>
      <c r="AO17" s="299"/>
      <c r="AP17" s="7">
        <f t="shared" si="4"/>
        <v>0</v>
      </c>
      <c r="AQ17" s="6"/>
      <c r="AR17" s="6">
        <f t="shared" si="5"/>
        <v>0</v>
      </c>
      <c r="AS17" s="259"/>
      <c r="AT17" s="259">
        <f t="shared" si="6"/>
        <v>0</v>
      </c>
      <c r="AU17" s="63"/>
      <c r="AV17" s="63">
        <f t="shared" si="7"/>
        <v>0</v>
      </c>
      <c r="AW17" s="8"/>
      <c r="AX17" s="83">
        <f t="shared" si="8"/>
        <v>0</v>
      </c>
      <c r="AY17" s="8"/>
      <c r="AZ17" s="8">
        <f t="shared" si="9"/>
        <v>0</v>
      </c>
      <c r="BA17" s="8"/>
      <c r="BB17" s="8">
        <f t="shared" si="10"/>
        <v>0</v>
      </c>
      <c r="BC17" s="8"/>
      <c r="BD17" s="83">
        <f t="shared" si="11"/>
        <v>0</v>
      </c>
      <c r="BE17" s="8"/>
      <c r="BF17" s="83">
        <f t="shared" si="12"/>
        <v>0</v>
      </c>
      <c r="BG17" s="83"/>
      <c r="BH17" s="83">
        <f t="shared" si="13"/>
        <v>0</v>
      </c>
      <c r="BI17" s="288"/>
      <c r="BJ17" s="288">
        <f t="shared" si="14"/>
        <v>0</v>
      </c>
      <c r="BK17" s="293"/>
      <c r="BL17" s="293">
        <f t="shared" si="15"/>
        <v>0</v>
      </c>
      <c r="BM17" s="112"/>
      <c r="BN17" s="112">
        <f t="shared" si="16"/>
        <v>0</v>
      </c>
      <c r="BO17" s="112"/>
      <c r="BP17" s="112">
        <f t="shared" si="17"/>
        <v>0</v>
      </c>
      <c r="BQ17" s="293">
        <f t="shared" si="32"/>
        <v>12</v>
      </c>
      <c r="BR17" s="293">
        <f t="shared" si="33"/>
        <v>3360</v>
      </c>
    </row>
    <row r="18" spans="1:70" ht="15">
      <c r="A18" s="128">
        <v>12</v>
      </c>
      <c r="B18" s="134" t="s">
        <v>10</v>
      </c>
      <c r="C18" s="339" t="s">
        <v>17</v>
      </c>
      <c r="D18" s="301">
        <v>300</v>
      </c>
      <c r="E18" s="277">
        <v>23</v>
      </c>
      <c r="F18" s="259">
        <f t="shared" si="0"/>
        <v>6900</v>
      </c>
      <c r="G18" s="259"/>
      <c r="H18" s="259">
        <f t="shared" si="18"/>
        <v>0</v>
      </c>
      <c r="I18" s="259">
        <v>20</v>
      </c>
      <c r="J18" s="259">
        <f t="shared" si="19"/>
        <v>6000</v>
      </c>
      <c r="K18" s="259"/>
      <c r="L18" s="259">
        <f t="shared" si="20"/>
        <v>0</v>
      </c>
      <c r="M18" s="259"/>
      <c r="N18" s="259">
        <f t="shared" si="21"/>
        <v>0</v>
      </c>
      <c r="O18" s="259"/>
      <c r="P18" s="259">
        <f t="shared" si="22"/>
        <v>0</v>
      </c>
      <c r="Q18" s="259"/>
      <c r="R18" s="259">
        <f t="shared" si="23"/>
        <v>0</v>
      </c>
      <c r="S18" s="259"/>
      <c r="T18" s="259">
        <f t="shared" si="24"/>
        <v>0</v>
      </c>
      <c r="U18" s="259"/>
      <c r="V18" s="259">
        <f t="shared" si="25"/>
        <v>0</v>
      </c>
      <c r="W18" s="70"/>
      <c r="X18" s="6">
        <f t="shared" si="26"/>
        <v>0</v>
      </c>
      <c r="Y18" s="6"/>
      <c r="Z18" s="6">
        <f t="shared" si="27"/>
        <v>0</v>
      </c>
      <c r="AA18" s="6"/>
      <c r="AB18" s="6">
        <f t="shared" si="28"/>
        <v>0</v>
      </c>
      <c r="AC18" s="6"/>
      <c r="AD18" s="6">
        <f t="shared" si="29"/>
        <v>0</v>
      </c>
      <c r="AE18" s="6"/>
      <c r="AF18" s="6">
        <f t="shared" si="30"/>
        <v>0</v>
      </c>
      <c r="AG18" s="259"/>
      <c r="AH18" s="259">
        <f t="shared" si="1"/>
        <v>0</v>
      </c>
      <c r="AI18" s="259"/>
      <c r="AJ18" s="259">
        <f t="shared" si="31"/>
        <v>0</v>
      </c>
      <c r="AK18" s="259">
        <v>15</v>
      </c>
      <c r="AL18" s="259">
        <f t="shared" si="2"/>
        <v>4500</v>
      </c>
      <c r="AM18" s="299"/>
      <c r="AN18" s="299">
        <f t="shared" si="3"/>
        <v>0</v>
      </c>
      <c r="AO18" s="299"/>
      <c r="AP18" s="7">
        <f t="shared" si="4"/>
        <v>0</v>
      </c>
      <c r="AQ18" s="6"/>
      <c r="AR18" s="6">
        <f t="shared" si="5"/>
        <v>0</v>
      </c>
      <c r="AS18" s="259"/>
      <c r="AT18" s="259">
        <f t="shared" si="6"/>
        <v>0</v>
      </c>
      <c r="AU18" s="63"/>
      <c r="AV18" s="63">
        <f t="shared" si="7"/>
        <v>0</v>
      </c>
      <c r="AW18" s="8"/>
      <c r="AX18" s="83">
        <f t="shared" si="8"/>
        <v>0</v>
      </c>
      <c r="AY18" s="8"/>
      <c r="AZ18" s="8">
        <f t="shared" si="9"/>
        <v>0</v>
      </c>
      <c r="BA18" s="8"/>
      <c r="BB18" s="8">
        <f t="shared" si="10"/>
        <v>0</v>
      </c>
      <c r="BC18" s="8"/>
      <c r="BD18" s="83">
        <f t="shared" si="11"/>
        <v>0</v>
      </c>
      <c r="BE18" s="8"/>
      <c r="BF18" s="83">
        <f t="shared" si="12"/>
        <v>0</v>
      </c>
      <c r="BG18" s="83"/>
      <c r="BH18" s="83">
        <f t="shared" si="13"/>
        <v>0</v>
      </c>
      <c r="BI18" s="288">
        <v>8</v>
      </c>
      <c r="BJ18" s="288">
        <f t="shared" si="14"/>
        <v>2400</v>
      </c>
      <c r="BK18" s="293">
        <v>15</v>
      </c>
      <c r="BL18" s="293">
        <f t="shared" si="15"/>
        <v>4500</v>
      </c>
      <c r="BM18" s="112"/>
      <c r="BN18" s="112">
        <f t="shared" si="16"/>
        <v>0</v>
      </c>
      <c r="BO18" s="112"/>
      <c r="BP18" s="112">
        <f t="shared" si="17"/>
        <v>0</v>
      </c>
      <c r="BQ18" s="293">
        <f t="shared" si="32"/>
        <v>81</v>
      </c>
      <c r="BR18" s="293">
        <f t="shared" si="33"/>
        <v>24300</v>
      </c>
    </row>
    <row r="19" spans="1:70" ht="15">
      <c r="A19" s="128">
        <v>13</v>
      </c>
      <c r="B19" s="134" t="s">
        <v>11</v>
      </c>
      <c r="C19" s="339" t="s">
        <v>17</v>
      </c>
      <c r="D19" s="301">
        <v>400</v>
      </c>
      <c r="E19" s="277">
        <v>15</v>
      </c>
      <c r="F19" s="259">
        <f t="shared" si="0"/>
        <v>6000</v>
      </c>
      <c r="G19" s="259"/>
      <c r="H19" s="259">
        <f t="shared" si="18"/>
        <v>0</v>
      </c>
      <c r="I19" s="259">
        <v>5</v>
      </c>
      <c r="J19" s="259">
        <f t="shared" si="19"/>
        <v>2000</v>
      </c>
      <c r="K19" s="259"/>
      <c r="L19" s="259">
        <f t="shared" si="20"/>
        <v>0</v>
      </c>
      <c r="M19" s="259"/>
      <c r="N19" s="259">
        <f t="shared" si="21"/>
        <v>0</v>
      </c>
      <c r="O19" s="259"/>
      <c r="P19" s="259">
        <f t="shared" si="22"/>
        <v>0</v>
      </c>
      <c r="Q19" s="259">
        <v>10</v>
      </c>
      <c r="R19" s="259">
        <f t="shared" si="23"/>
        <v>4000</v>
      </c>
      <c r="S19" s="259">
        <v>10</v>
      </c>
      <c r="T19" s="259">
        <f t="shared" si="24"/>
        <v>4000</v>
      </c>
      <c r="U19" s="259"/>
      <c r="V19" s="259">
        <f t="shared" si="25"/>
        <v>0</v>
      </c>
      <c r="W19" s="70"/>
      <c r="X19" s="6">
        <f t="shared" si="26"/>
        <v>0</v>
      </c>
      <c r="Y19" s="6"/>
      <c r="Z19" s="6">
        <f t="shared" si="27"/>
        <v>0</v>
      </c>
      <c r="AA19" s="6"/>
      <c r="AB19" s="6">
        <f t="shared" si="28"/>
        <v>0</v>
      </c>
      <c r="AC19" s="6"/>
      <c r="AD19" s="6">
        <f t="shared" si="29"/>
        <v>0</v>
      </c>
      <c r="AE19" s="6"/>
      <c r="AF19" s="6">
        <f t="shared" si="30"/>
        <v>0</v>
      </c>
      <c r="AG19" s="259">
        <v>10</v>
      </c>
      <c r="AH19" s="259">
        <f t="shared" si="1"/>
        <v>4000</v>
      </c>
      <c r="AI19" s="259">
        <v>4</v>
      </c>
      <c r="AJ19" s="259">
        <f t="shared" si="31"/>
        <v>1600</v>
      </c>
      <c r="AK19" s="259"/>
      <c r="AL19" s="259">
        <f t="shared" si="2"/>
        <v>0</v>
      </c>
      <c r="AM19" s="299"/>
      <c r="AN19" s="299">
        <f t="shared" si="3"/>
        <v>0</v>
      </c>
      <c r="AO19" s="299"/>
      <c r="AP19" s="7">
        <f t="shared" si="4"/>
        <v>0</v>
      </c>
      <c r="AQ19" s="6"/>
      <c r="AR19" s="6">
        <f t="shared" si="5"/>
        <v>0</v>
      </c>
      <c r="AS19" s="259">
        <v>3</v>
      </c>
      <c r="AT19" s="259">
        <f t="shared" si="6"/>
        <v>1200</v>
      </c>
      <c r="AU19" s="63"/>
      <c r="AV19" s="63">
        <f t="shared" si="7"/>
        <v>0</v>
      </c>
      <c r="AW19" s="8"/>
      <c r="AX19" s="83">
        <f t="shared" si="8"/>
        <v>0</v>
      </c>
      <c r="AY19" s="8"/>
      <c r="AZ19" s="8">
        <f t="shared" si="9"/>
        <v>0</v>
      </c>
      <c r="BA19" s="8"/>
      <c r="BB19" s="8">
        <f t="shared" si="10"/>
        <v>0</v>
      </c>
      <c r="BC19" s="8"/>
      <c r="BD19" s="83">
        <f t="shared" si="11"/>
        <v>0</v>
      </c>
      <c r="BE19" s="8"/>
      <c r="BF19" s="83">
        <f t="shared" si="12"/>
        <v>0</v>
      </c>
      <c r="BG19" s="83"/>
      <c r="BH19" s="83">
        <f t="shared" si="13"/>
        <v>0</v>
      </c>
      <c r="BI19" s="288"/>
      <c r="BJ19" s="288">
        <f t="shared" si="14"/>
        <v>0</v>
      </c>
      <c r="BK19" s="293">
        <v>2</v>
      </c>
      <c r="BL19" s="293">
        <f t="shared" si="15"/>
        <v>800</v>
      </c>
      <c r="BM19" s="112"/>
      <c r="BN19" s="112">
        <f t="shared" si="16"/>
        <v>0</v>
      </c>
      <c r="BO19" s="112"/>
      <c r="BP19" s="112">
        <f t="shared" si="17"/>
        <v>0</v>
      </c>
      <c r="BQ19" s="293">
        <f t="shared" si="32"/>
        <v>59</v>
      </c>
      <c r="BR19" s="293">
        <f t="shared" si="33"/>
        <v>23600</v>
      </c>
    </row>
    <row r="20" spans="1:70" ht="15">
      <c r="A20" s="128">
        <v>14</v>
      </c>
      <c r="B20" s="134" t="s">
        <v>12</v>
      </c>
      <c r="C20" s="339" t="s">
        <v>17</v>
      </c>
      <c r="D20" s="301">
        <v>450</v>
      </c>
      <c r="E20" s="277"/>
      <c r="F20" s="259">
        <f t="shared" si="0"/>
        <v>0</v>
      </c>
      <c r="G20" s="259"/>
      <c r="H20" s="259">
        <f t="shared" si="18"/>
        <v>0</v>
      </c>
      <c r="I20" s="259"/>
      <c r="J20" s="259">
        <f t="shared" si="19"/>
        <v>0</v>
      </c>
      <c r="K20" s="259"/>
      <c r="L20" s="259">
        <f t="shared" si="20"/>
        <v>0</v>
      </c>
      <c r="M20" s="259"/>
      <c r="N20" s="259">
        <f t="shared" si="21"/>
        <v>0</v>
      </c>
      <c r="O20" s="259"/>
      <c r="P20" s="259">
        <f t="shared" si="22"/>
        <v>0</v>
      </c>
      <c r="Q20" s="259"/>
      <c r="R20" s="259">
        <f t="shared" si="23"/>
        <v>0</v>
      </c>
      <c r="S20" s="259"/>
      <c r="T20" s="259">
        <f t="shared" si="24"/>
        <v>0</v>
      </c>
      <c r="U20" s="259"/>
      <c r="V20" s="259">
        <f t="shared" si="25"/>
        <v>0</v>
      </c>
      <c r="W20" s="70"/>
      <c r="X20" s="6">
        <f t="shared" si="26"/>
        <v>0</v>
      </c>
      <c r="Y20" s="6"/>
      <c r="Z20" s="6">
        <f t="shared" si="27"/>
        <v>0</v>
      </c>
      <c r="AA20" s="6"/>
      <c r="AB20" s="6">
        <f t="shared" si="28"/>
        <v>0</v>
      </c>
      <c r="AC20" s="6"/>
      <c r="AD20" s="6">
        <f t="shared" si="29"/>
        <v>0</v>
      </c>
      <c r="AE20" s="6"/>
      <c r="AF20" s="6">
        <f t="shared" si="30"/>
        <v>0</v>
      </c>
      <c r="AG20" s="259"/>
      <c r="AH20" s="259">
        <f t="shared" si="1"/>
        <v>0</v>
      </c>
      <c r="AI20" s="259">
        <v>8</v>
      </c>
      <c r="AJ20" s="259">
        <f t="shared" si="31"/>
        <v>3600</v>
      </c>
      <c r="AK20" s="259"/>
      <c r="AL20" s="259">
        <f t="shared" si="2"/>
        <v>0</v>
      </c>
      <c r="AM20" s="259"/>
      <c r="AN20" s="259">
        <f t="shared" si="3"/>
        <v>0</v>
      </c>
      <c r="AO20" s="299"/>
      <c r="AP20" s="7">
        <f t="shared" si="4"/>
        <v>0</v>
      </c>
      <c r="AQ20" s="6"/>
      <c r="AR20" s="6">
        <f t="shared" si="5"/>
        <v>0</v>
      </c>
      <c r="AS20" s="259"/>
      <c r="AT20" s="259">
        <f t="shared" si="6"/>
        <v>0</v>
      </c>
      <c r="AU20" s="63"/>
      <c r="AV20" s="63">
        <f t="shared" si="7"/>
        <v>0</v>
      </c>
      <c r="AW20" s="8"/>
      <c r="AX20" s="83">
        <f t="shared" si="8"/>
        <v>0</v>
      </c>
      <c r="AY20" s="8"/>
      <c r="AZ20" s="8">
        <f t="shared" si="9"/>
        <v>0</v>
      </c>
      <c r="BA20" s="8"/>
      <c r="BB20" s="8">
        <f t="shared" si="10"/>
        <v>0</v>
      </c>
      <c r="BC20" s="8"/>
      <c r="BD20" s="83">
        <f t="shared" si="11"/>
        <v>0</v>
      </c>
      <c r="BE20" s="8"/>
      <c r="BF20" s="83">
        <f t="shared" si="12"/>
        <v>0</v>
      </c>
      <c r="BG20" s="83"/>
      <c r="BH20" s="83">
        <f t="shared" si="13"/>
        <v>0</v>
      </c>
      <c r="BI20" s="288"/>
      <c r="BJ20" s="288">
        <f t="shared" si="14"/>
        <v>0</v>
      </c>
      <c r="BK20" s="293"/>
      <c r="BL20" s="293">
        <f t="shared" si="15"/>
        <v>0</v>
      </c>
      <c r="BM20" s="112"/>
      <c r="BN20" s="112">
        <f t="shared" si="16"/>
        <v>0</v>
      </c>
      <c r="BO20" s="112"/>
      <c r="BP20" s="112">
        <f t="shared" si="17"/>
        <v>0</v>
      </c>
      <c r="BQ20" s="293">
        <f t="shared" si="32"/>
        <v>8</v>
      </c>
      <c r="BR20" s="293">
        <f t="shared" si="33"/>
        <v>3600</v>
      </c>
    </row>
    <row r="21" spans="1:70" ht="15">
      <c r="A21" s="128">
        <v>15</v>
      </c>
      <c r="B21" s="134" t="s">
        <v>13</v>
      </c>
      <c r="C21" s="339" t="s">
        <v>17</v>
      </c>
      <c r="D21" s="301">
        <v>500</v>
      </c>
      <c r="E21" s="277"/>
      <c r="F21" s="259">
        <f t="shared" si="0"/>
        <v>0</v>
      </c>
      <c r="G21" s="259"/>
      <c r="H21" s="259">
        <f t="shared" si="18"/>
        <v>0</v>
      </c>
      <c r="I21" s="259"/>
      <c r="J21" s="259">
        <f t="shared" si="19"/>
        <v>0</v>
      </c>
      <c r="K21" s="259"/>
      <c r="L21" s="259">
        <f t="shared" si="20"/>
        <v>0</v>
      </c>
      <c r="M21" s="259"/>
      <c r="N21" s="259">
        <f t="shared" si="21"/>
        <v>0</v>
      </c>
      <c r="O21" s="259"/>
      <c r="P21" s="259">
        <f t="shared" si="22"/>
        <v>0</v>
      </c>
      <c r="Q21" s="259"/>
      <c r="R21" s="259">
        <f t="shared" si="23"/>
        <v>0</v>
      </c>
      <c r="S21" s="259"/>
      <c r="T21" s="259">
        <f t="shared" si="24"/>
        <v>0</v>
      </c>
      <c r="U21" s="259"/>
      <c r="V21" s="259">
        <f t="shared" si="25"/>
        <v>0</v>
      </c>
      <c r="W21" s="70"/>
      <c r="X21" s="6">
        <f t="shared" si="26"/>
        <v>0</v>
      </c>
      <c r="Y21" s="6"/>
      <c r="Z21" s="6">
        <f t="shared" si="27"/>
        <v>0</v>
      </c>
      <c r="AA21" s="6"/>
      <c r="AB21" s="6">
        <f t="shared" si="28"/>
        <v>0</v>
      </c>
      <c r="AC21" s="6"/>
      <c r="AD21" s="6">
        <f t="shared" si="29"/>
        <v>0</v>
      </c>
      <c r="AE21" s="6"/>
      <c r="AF21" s="6">
        <f t="shared" si="30"/>
        <v>0</v>
      </c>
      <c r="AG21" s="259"/>
      <c r="AH21" s="259">
        <f t="shared" si="1"/>
        <v>0</v>
      </c>
      <c r="AI21" s="259"/>
      <c r="AJ21" s="259">
        <f t="shared" si="31"/>
        <v>0</v>
      </c>
      <c r="AK21" s="259"/>
      <c r="AL21" s="259">
        <f t="shared" si="2"/>
        <v>0</v>
      </c>
      <c r="AM21" s="259"/>
      <c r="AN21" s="259">
        <f t="shared" si="3"/>
        <v>0</v>
      </c>
      <c r="AO21" s="299"/>
      <c r="AP21" s="7">
        <f t="shared" si="4"/>
        <v>0</v>
      </c>
      <c r="AQ21" s="6"/>
      <c r="AR21" s="6">
        <f t="shared" si="5"/>
        <v>0</v>
      </c>
      <c r="AS21" s="259"/>
      <c r="AT21" s="259">
        <f t="shared" si="6"/>
        <v>0</v>
      </c>
      <c r="AU21" s="63"/>
      <c r="AV21" s="63">
        <f t="shared" si="7"/>
        <v>0</v>
      </c>
      <c r="AW21" s="8"/>
      <c r="AX21" s="83">
        <f t="shared" si="8"/>
        <v>0</v>
      </c>
      <c r="AY21" s="8"/>
      <c r="AZ21" s="8">
        <f t="shared" si="9"/>
        <v>0</v>
      </c>
      <c r="BA21" s="8"/>
      <c r="BB21" s="8">
        <f t="shared" si="10"/>
        <v>0</v>
      </c>
      <c r="BC21" s="8"/>
      <c r="BD21" s="83">
        <f t="shared" si="11"/>
        <v>0</v>
      </c>
      <c r="BE21" s="8"/>
      <c r="BF21" s="83">
        <f t="shared" si="12"/>
        <v>0</v>
      </c>
      <c r="BG21" s="83"/>
      <c r="BH21" s="83">
        <f t="shared" si="13"/>
        <v>0</v>
      </c>
      <c r="BI21" s="288"/>
      <c r="BJ21" s="288">
        <f t="shared" si="14"/>
        <v>0</v>
      </c>
      <c r="BK21" s="293"/>
      <c r="BL21" s="293">
        <f t="shared" si="15"/>
        <v>0</v>
      </c>
      <c r="BM21" s="112"/>
      <c r="BN21" s="112">
        <f t="shared" si="16"/>
        <v>0</v>
      </c>
      <c r="BO21" s="112"/>
      <c r="BP21" s="112">
        <f t="shared" si="17"/>
        <v>0</v>
      </c>
      <c r="BQ21" s="293">
        <f t="shared" si="32"/>
        <v>0</v>
      </c>
      <c r="BR21" s="293">
        <f t="shared" si="33"/>
        <v>0</v>
      </c>
    </row>
    <row r="22" spans="1:70" ht="15">
      <c r="A22" s="128">
        <v>16</v>
      </c>
      <c r="B22" s="134" t="s">
        <v>18</v>
      </c>
      <c r="C22" s="339" t="s">
        <v>17</v>
      </c>
      <c r="D22" s="301">
        <v>900</v>
      </c>
      <c r="E22" s="277"/>
      <c r="F22" s="259">
        <f t="shared" si="0"/>
        <v>0</v>
      </c>
      <c r="G22" s="259"/>
      <c r="H22" s="259">
        <f t="shared" si="18"/>
        <v>0</v>
      </c>
      <c r="I22" s="259"/>
      <c r="J22" s="259">
        <f t="shared" si="19"/>
        <v>0</v>
      </c>
      <c r="K22" s="259"/>
      <c r="L22" s="259">
        <f t="shared" si="20"/>
        <v>0</v>
      </c>
      <c r="M22" s="259"/>
      <c r="N22" s="259">
        <f t="shared" si="21"/>
        <v>0</v>
      </c>
      <c r="O22" s="259"/>
      <c r="P22" s="259">
        <f t="shared" si="22"/>
        <v>0</v>
      </c>
      <c r="Q22" s="259"/>
      <c r="R22" s="259">
        <f t="shared" si="23"/>
        <v>0</v>
      </c>
      <c r="S22" s="259"/>
      <c r="T22" s="259">
        <f t="shared" si="24"/>
        <v>0</v>
      </c>
      <c r="U22" s="259"/>
      <c r="V22" s="259">
        <f t="shared" si="25"/>
        <v>0</v>
      </c>
      <c r="W22" s="70"/>
      <c r="X22" s="6">
        <f t="shared" si="26"/>
        <v>0</v>
      </c>
      <c r="Y22" s="6"/>
      <c r="Z22" s="6">
        <f t="shared" si="27"/>
        <v>0</v>
      </c>
      <c r="AA22" s="6"/>
      <c r="AB22" s="6">
        <f t="shared" si="28"/>
        <v>0</v>
      </c>
      <c r="AC22" s="6"/>
      <c r="AD22" s="6">
        <f t="shared" si="29"/>
        <v>0</v>
      </c>
      <c r="AE22" s="6"/>
      <c r="AF22" s="6">
        <f t="shared" si="30"/>
        <v>0</v>
      </c>
      <c r="AG22" s="299"/>
      <c r="AH22" s="299">
        <f t="shared" si="1"/>
        <v>0</v>
      </c>
      <c r="AI22" s="299"/>
      <c r="AJ22" s="299">
        <f t="shared" si="31"/>
        <v>0</v>
      </c>
      <c r="AK22" s="299"/>
      <c r="AL22" s="299">
        <f t="shared" si="2"/>
        <v>0</v>
      </c>
      <c r="AM22" s="259"/>
      <c r="AN22" s="259">
        <f t="shared" si="3"/>
        <v>0</v>
      </c>
      <c r="AO22" s="299"/>
      <c r="AP22" s="7">
        <f t="shared" si="4"/>
        <v>0</v>
      </c>
      <c r="AQ22" s="6"/>
      <c r="AR22" s="6">
        <f t="shared" si="5"/>
        <v>0</v>
      </c>
      <c r="AS22" s="259"/>
      <c r="AT22" s="259">
        <f t="shared" si="6"/>
        <v>0</v>
      </c>
      <c r="AU22" s="63"/>
      <c r="AV22" s="63">
        <f t="shared" si="7"/>
        <v>0</v>
      </c>
      <c r="AW22" s="8"/>
      <c r="AX22" s="83">
        <f t="shared" si="8"/>
        <v>0</v>
      </c>
      <c r="AY22" s="8"/>
      <c r="AZ22" s="8">
        <f t="shared" si="9"/>
        <v>0</v>
      </c>
      <c r="BA22" s="8"/>
      <c r="BB22" s="8">
        <f t="shared" si="10"/>
        <v>0</v>
      </c>
      <c r="BC22" s="8"/>
      <c r="BD22" s="83">
        <f t="shared" si="11"/>
        <v>0</v>
      </c>
      <c r="BE22" s="8"/>
      <c r="BF22" s="83">
        <f t="shared" si="12"/>
        <v>0</v>
      </c>
      <c r="BG22" s="83"/>
      <c r="BH22" s="83">
        <f t="shared" si="13"/>
        <v>0</v>
      </c>
      <c r="BI22" s="288"/>
      <c r="BJ22" s="288">
        <f t="shared" si="14"/>
        <v>0</v>
      </c>
      <c r="BK22" s="293"/>
      <c r="BL22" s="293">
        <f t="shared" si="15"/>
        <v>0</v>
      </c>
      <c r="BM22" s="112"/>
      <c r="BN22" s="112">
        <f t="shared" si="16"/>
        <v>0</v>
      </c>
      <c r="BO22" s="112"/>
      <c r="BP22" s="112">
        <f t="shared" si="17"/>
        <v>0</v>
      </c>
      <c r="BQ22" s="293">
        <f t="shared" si="32"/>
        <v>0</v>
      </c>
      <c r="BR22" s="293">
        <f t="shared" si="33"/>
        <v>0</v>
      </c>
    </row>
    <row r="23" spans="1:70" ht="15">
      <c r="A23" s="128">
        <v>17</v>
      </c>
      <c r="B23" s="134" t="s">
        <v>19</v>
      </c>
      <c r="C23" s="339"/>
      <c r="D23" s="301"/>
      <c r="E23" s="277"/>
      <c r="F23" s="259">
        <f t="shared" si="0"/>
        <v>0</v>
      </c>
      <c r="G23" s="259"/>
      <c r="H23" s="259">
        <f t="shared" si="18"/>
        <v>0</v>
      </c>
      <c r="I23" s="259"/>
      <c r="J23" s="259">
        <f t="shared" si="19"/>
        <v>0</v>
      </c>
      <c r="K23" s="259"/>
      <c r="L23" s="259">
        <f t="shared" si="20"/>
        <v>0</v>
      </c>
      <c r="M23" s="259"/>
      <c r="N23" s="259">
        <f t="shared" si="21"/>
        <v>0</v>
      </c>
      <c r="O23" s="259"/>
      <c r="P23" s="259">
        <f t="shared" si="22"/>
        <v>0</v>
      </c>
      <c r="Q23" s="259"/>
      <c r="R23" s="259">
        <f t="shared" si="23"/>
        <v>0</v>
      </c>
      <c r="S23" s="259"/>
      <c r="T23" s="259">
        <f t="shared" si="24"/>
        <v>0</v>
      </c>
      <c r="U23" s="259"/>
      <c r="V23" s="259">
        <f t="shared" si="25"/>
        <v>0</v>
      </c>
      <c r="W23" s="70"/>
      <c r="X23" s="6">
        <f t="shared" si="26"/>
        <v>0</v>
      </c>
      <c r="Y23" s="6"/>
      <c r="Z23" s="6">
        <f t="shared" si="27"/>
        <v>0</v>
      </c>
      <c r="AA23" s="6"/>
      <c r="AB23" s="6">
        <f t="shared" si="28"/>
        <v>0</v>
      </c>
      <c r="AC23" s="6"/>
      <c r="AD23" s="6">
        <f t="shared" si="29"/>
        <v>0</v>
      </c>
      <c r="AE23" s="6"/>
      <c r="AF23" s="6">
        <f t="shared" si="30"/>
        <v>0</v>
      </c>
      <c r="AG23" s="299"/>
      <c r="AH23" s="299">
        <f t="shared" si="1"/>
        <v>0</v>
      </c>
      <c r="AI23" s="299"/>
      <c r="AJ23" s="299">
        <f t="shared" si="31"/>
        <v>0</v>
      </c>
      <c r="AK23" s="299"/>
      <c r="AL23" s="299">
        <f t="shared" si="2"/>
        <v>0</v>
      </c>
      <c r="AM23" s="259"/>
      <c r="AN23" s="259">
        <f t="shared" si="3"/>
        <v>0</v>
      </c>
      <c r="AO23" s="299"/>
      <c r="AP23" s="7">
        <f t="shared" si="4"/>
        <v>0</v>
      </c>
      <c r="AQ23" s="6"/>
      <c r="AR23" s="6">
        <f t="shared" si="5"/>
        <v>0</v>
      </c>
      <c r="AS23" s="259"/>
      <c r="AT23" s="259">
        <f t="shared" si="6"/>
        <v>0</v>
      </c>
      <c r="AU23" s="63"/>
      <c r="AV23" s="63">
        <f t="shared" si="7"/>
        <v>0</v>
      </c>
      <c r="AW23" s="8"/>
      <c r="AX23" s="83">
        <f t="shared" si="8"/>
        <v>0</v>
      </c>
      <c r="AY23" s="8"/>
      <c r="AZ23" s="8">
        <f t="shared" si="9"/>
        <v>0</v>
      </c>
      <c r="BA23" s="8"/>
      <c r="BB23" s="8">
        <f t="shared" si="10"/>
        <v>0</v>
      </c>
      <c r="BC23" s="8"/>
      <c r="BD23" s="83">
        <f t="shared" si="11"/>
        <v>0</v>
      </c>
      <c r="BE23" s="8"/>
      <c r="BF23" s="83">
        <f t="shared" si="12"/>
        <v>0</v>
      </c>
      <c r="BG23" s="83"/>
      <c r="BH23" s="83">
        <f t="shared" si="13"/>
        <v>0</v>
      </c>
      <c r="BI23" s="288"/>
      <c r="BJ23" s="288">
        <f t="shared" si="14"/>
        <v>0</v>
      </c>
      <c r="BK23" s="293"/>
      <c r="BL23" s="293">
        <f t="shared" si="15"/>
        <v>0</v>
      </c>
      <c r="BM23" s="112"/>
      <c r="BN23" s="112">
        <f t="shared" si="16"/>
        <v>0</v>
      </c>
      <c r="BO23" s="112"/>
      <c r="BP23" s="112">
        <f t="shared" si="17"/>
        <v>0</v>
      </c>
      <c r="BQ23" s="293">
        <f t="shared" si="32"/>
        <v>0</v>
      </c>
      <c r="BR23" s="293">
        <f t="shared" si="33"/>
        <v>0</v>
      </c>
    </row>
    <row r="24" spans="1:70" ht="15">
      <c r="A24" s="128">
        <v>18</v>
      </c>
      <c r="B24" s="134" t="s">
        <v>18</v>
      </c>
      <c r="C24" s="339" t="s">
        <v>17</v>
      </c>
      <c r="D24" s="301">
        <v>3100</v>
      </c>
      <c r="E24" s="277"/>
      <c r="F24" s="259">
        <f t="shared" si="0"/>
        <v>0</v>
      </c>
      <c r="G24" s="259"/>
      <c r="H24" s="259">
        <f t="shared" si="18"/>
        <v>0</v>
      </c>
      <c r="I24" s="259"/>
      <c r="J24" s="259">
        <f t="shared" si="19"/>
        <v>0</v>
      </c>
      <c r="K24" s="259"/>
      <c r="L24" s="259">
        <f t="shared" si="20"/>
        <v>0</v>
      </c>
      <c r="M24" s="259"/>
      <c r="N24" s="259">
        <f t="shared" si="21"/>
        <v>0</v>
      </c>
      <c r="O24" s="259"/>
      <c r="P24" s="259">
        <f t="shared" si="22"/>
        <v>0</v>
      </c>
      <c r="Q24" s="259"/>
      <c r="R24" s="259">
        <f t="shared" si="23"/>
        <v>0</v>
      </c>
      <c r="S24" s="259"/>
      <c r="T24" s="259">
        <f t="shared" si="24"/>
        <v>0</v>
      </c>
      <c r="U24" s="259"/>
      <c r="V24" s="259">
        <f t="shared" si="25"/>
        <v>0</v>
      </c>
      <c r="W24" s="70"/>
      <c r="X24" s="6">
        <f t="shared" si="26"/>
        <v>0</v>
      </c>
      <c r="Y24" s="6"/>
      <c r="Z24" s="6">
        <f t="shared" si="27"/>
        <v>0</v>
      </c>
      <c r="AA24" s="6"/>
      <c r="AB24" s="6">
        <f t="shared" si="28"/>
        <v>0</v>
      </c>
      <c r="AC24" s="6"/>
      <c r="AD24" s="6">
        <f t="shared" si="29"/>
        <v>0</v>
      </c>
      <c r="AE24" s="6"/>
      <c r="AF24" s="6">
        <f t="shared" si="30"/>
        <v>0</v>
      </c>
      <c r="AG24" s="299"/>
      <c r="AH24" s="299">
        <f t="shared" si="1"/>
        <v>0</v>
      </c>
      <c r="AI24" s="299"/>
      <c r="AJ24" s="299">
        <f t="shared" si="31"/>
        <v>0</v>
      </c>
      <c r="AK24" s="299"/>
      <c r="AL24" s="299">
        <f t="shared" si="2"/>
        <v>0</v>
      </c>
      <c r="AM24" s="259"/>
      <c r="AN24" s="259">
        <f t="shared" si="3"/>
        <v>0</v>
      </c>
      <c r="AO24" s="299"/>
      <c r="AP24" s="7">
        <f t="shared" si="4"/>
        <v>0</v>
      </c>
      <c r="AQ24" s="6"/>
      <c r="AR24" s="6">
        <f t="shared" si="5"/>
        <v>0</v>
      </c>
      <c r="AS24" s="259"/>
      <c r="AT24" s="259">
        <f t="shared" si="6"/>
        <v>0</v>
      </c>
      <c r="AU24" s="63"/>
      <c r="AV24" s="63">
        <f t="shared" si="7"/>
        <v>0</v>
      </c>
      <c r="AW24" s="8"/>
      <c r="AX24" s="83">
        <f t="shared" si="8"/>
        <v>0</v>
      </c>
      <c r="AY24" s="8"/>
      <c r="AZ24" s="8">
        <f t="shared" si="9"/>
        <v>0</v>
      </c>
      <c r="BA24" s="8"/>
      <c r="BB24" s="8">
        <f t="shared" si="10"/>
        <v>0</v>
      </c>
      <c r="BC24" s="8"/>
      <c r="BD24" s="83">
        <f t="shared" si="11"/>
        <v>0</v>
      </c>
      <c r="BE24" s="8"/>
      <c r="BF24" s="83">
        <f t="shared" si="12"/>
        <v>0</v>
      </c>
      <c r="BG24" s="83"/>
      <c r="BH24" s="83">
        <f t="shared" si="13"/>
        <v>0</v>
      </c>
      <c r="BI24" s="288"/>
      <c r="BJ24" s="288">
        <f t="shared" si="14"/>
        <v>0</v>
      </c>
      <c r="BK24" s="293"/>
      <c r="BL24" s="293">
        <f t="shared" si="15"/>
        <v>0</v>
      </c>
      <c r="BM24" s="112"/>
      <c r="BN24" s="112">
        <f t="shared" si="16"/>
        <v>0</v>
      </c>
      <c r="BO24" s="112"/>
      <c r="BP24" s="112">
        <f t="shared" si="17"/>
        <v>0</v>
      </c>
      <c r="BQ24" s="293">
        <f t="shared" si="32"/>
        <v>0</v>
      </c>
      <c r="BR24" s="293">
        <f t="shared" si="33"/>
        <v>0</v>
      </c>
    </row>
    <row r="25" spans="1:70" ht="15">
      <c r="A25" s="128">
        <v>19</v>
      </c>
      <c r="B25" s="134" t="s">
        <v>20</v>
      </c>
      <c r="C25" s="339" t="s">
        <v>17</v>
      </c>
      <c r="D25" s="301">
        <v>4900</v>
      </c>
      <c r="E25" s="277">
        <v>1</v>
      </c>
      <c r="F25" s="259">
        <f t="shared" si="0"/>
        <v>4900</v>
      </c>
      <c r="G25" s="259"/>
      <c r="H25" s="259">
        <f t="shared" si="18"/>
        <v>0</v>
      </c>
      <c r="I25" s="259"/>
      <c r="J25" s="259">
        <f t="shared" si="19"/>
        <v>0</v>
      </c>
      <c r="K25" s="259"/>
      <c r="L25" s="259">
        <f t="shared" si="20"/>
        <v>0</v>
      </c>
      <c r="M25" s="259"/>
      <c r="N25" s="259">
        <f t="shared" si="21"/>
        <v>0</v>
      </c>
      <c r="O25" s="259"/>
      <c r="P25" s="259">
        <f t="shared" si="22"/>
        <v>0</v>
      </c>
      <c r="Q25" s="259"/>
      <c r="R25" s="259">
        <f t="shared" si="23"/>
        <v>0</v>
      </c>
      <c r="S25" s="259"/>
      <c r="T25" s="259">
        <f t="shared" si="24"/>
        <v>0</v>
      </c>
      <c r="U25" s="259"/>
      <c r="V25" s="259">
        <f t="shared" si="25"/>
        <v>0</v>
      </c>
      <c r="W25" s="70"/>
      <c r="X25" s="6">
        <f t="shared" si="26"/>
        <v>0</v>
      </c>
      <c r="Y25" s="6"/>
      <c r="Z25" s="6">
        <f t="shared" si="27"/>
        <v>0</v>
      </c>
      <c r="AA25" s="6"/>
      <c r="AB25" s="6">
        <f t="shared" si="28"/>
        <v>0</v>
      </c>
      <c r="AC25" s="6"/>
      <c r="AD25" s="6">
        <f t="shared" si="29"/>
        <v>0</v>
      </c>
      <c r="AE25" s="6"/>
      <c r="AF25" s="6">
        <f t="shared" si="30"/>
        <v>0</v>
      </c>
      <c r="AG25" s="299"/>
      <c r="AH25" s="299">
        <f t="shared" si="1"/>
        <v>0</v>
      </c>
      <c r="AI25" s="299"/>
      <c r="AJ25" s="299">
        <f t="shared" si="31"/>
        <v>0</v>
      </c>
      <c r="AK25" s="299"/>
      <c r="AL25" s="299">
        <f t="shared" si="2"/>
        <v>0</v>
      </c>
      <c r="AM25" s="259"/>
      <c r="AN25" s="259">
        <f t="shared" si="3"/>
        <v>0</v>
      </c>
      <c r="AO25" s="299"/>
      <c r="AP25" s="7">
        <f t="shared" si="4"/>
        <v>0</v>
      </c>
      <c r="AQ25" s="6"/>
      <c r="AR25" s="6">
        <f t="shared" si="5"/>
        <v>0</v>
      </c>
      <c r="AS25" s="259"/>
      <c r="AT25" s="259">
        <f t="shared" si="6"/>
        <v>0</v>
      </c>
      <c r="AU25" s="63"/>
      <c r="AV25" s="63">
        <f t="shared" si="7"/>
        <v>0</v>
      </c>
      <c r="AW25" s="8"/>
      <c r="AX25" s="83">
        <f t="shared" si="8"/>
        <v>0</v>
      </c>
      <c r="AY25" s="8"/>
      <c r="AZ25" s="8">
        <f t="shared" si="9"/>
        <v>0</v>
      </c>
      <c r="BA25" s="8"/>
      <c r="BB25" s="8">
        <f t="shared" si="10"/>
        <v>0</v>
      </c>
      <c r="BC25" s="8"/>
      <c r="BD25" s="83">
        <f t="shared" si="11"/>
        <v>0</v>
      </c>
      <c r="BE25" s="8"/>
      <c r="BF25" s="83">
        <f t="shared" si="12"/>
        <v>0</v>
      </c>
      <c r="BG25" s="83"/>
      <c r="BH25" s="83">
        <f t="shared" si="13"/>
        <v>0</v>
      </c>
      <c r="BI25" s="288"/>
      <c r="BJ25" s="288">
        <f t="shared" si="14"/>
        <v>0</v>
      </c>
      <c r="BK25" s="293"/>
      <c r="BL25" s="293">
        <f t="shared" si="15"/>
        <v>0</v>
      </c>
      <c r="BM25" s="112"/>
      <c r="BN25" s="112">
        <f t="shared" si="16"/>
        <v>0</v>
      </c>
      <c r="BO25" s="112"/>
      <c r="BP25" s="112">
        <f t="shared" si="17"/>
        <v>0</v>
      </c>
      <c r="BQ25" s="293">
        <f t="shared" si="32"/>
        <v>1</v>
      </c>
      <c r="BR25" s="293">
        <f t="shared" si="33"/>
        <v>4900</v>
      </c>
    </row>
    <row r="26" spans="1:70" ht="14.25">
      <c r="A26" s="128">
        <v>20</v>
      </c>
      <c r="B26" s="146" t="s">
        <v>78</v>
      </c>
      <c r="C26" s="339"/>
      <c r="D26" s="301"/>
      <c r="E26" s="277"/>
      <c r="F26" s="259">
        <f t="shared" si="0"/>
        <v>0</v>
      </c>
      <c r="G26" s="259"/>
      <c r="H26" s="259">
        <f t="shared" si="18"/>
        <v>0</v>
      </c>
      <c r="I26" s="259"/>
      <c r="J26" s="259">
        <f t="shared" si="19"/>
        <v>0</v>
      </c>
      <c r="K26" s="259"/>
      <c r="L26" s="259">
        <f t="shared" si="20"/>
        <v>0</v>
      </c>
      <c r="M26" s="259"/>
      <c r="N26" s="259">
        <f t="shared" si="21"/>
        <v>0</v>
      </c>
      <c r="O26" s="259"/>
      <c r="P26" s="259">
        <f t="shared" si="22"/>
        <v>0</v>
      </c>
      <c r="Q26" s="259"/>
      <c r="R26" s="259">
        <f t="shared" si="23"/>
        <v>0</v>
      </c>
      <c r="S26" s="259"/>
      <c r="T26" s="259">
        <f t="shared" si="24"/>
        <v>0</v>
      </c>
      <c r="U26" s="259"/>
      <c r="V26" s="259">
        <f t="shared" si="25"/>
        <v>0</v>
      </c>
      <c r="W26" s="70"/>
      <c r="X26" s="6">
        <f t="shared" si="26"/>
        <v>0</v>
      </c>
      <c r="Y26" s="6"/>
      <c r="Z26" s="6">
        <f t="shared" si="27"/>
        <v>0</v>
      </c>
      <c r="AA26" s="6"/>
      <c r="AB26" s="6">
        <f t="shared" si="28"/>
        <v>0</v>
      </c>
      <c r="AC26" s="6"/>
      <c r="AD26" s="6">
        <f t="shared" si="29"/>
        <v>0</v>
      </c>
      <c r="AE26" s="6"/>
      <c r="AF26" s="6">
        <f t="shared" si="30"/>
        <v>0</v>
      </c>
      <c r="AG26" s="299"/>
      <c r="AH26" s="299">
        <f t="shared" si="1"/>
        <v>0</v>
      </c>
      <c r="AI26" s="299"/>
      <c r="AJ26" s="299">
        <f t="shared" si="31"/>
        <v>0</v>
      </c>
      <c r="AK26" s="299"/>
      <c r="AL26" s="299">
        <f t="shared" si="2"/>
        <v>0</v>
      </c>
      <c r="AM26" s="259"/>
      <c r="AN26" s="259">
        <f t="shared" si="3"/>
        <v>0</v>
      </c>
      <c r="AO26" s="299"/>
      <c r="AP26" s="7">
        <f t="shared" si="4"/>
        <v>0</v>
      </c>
      <c r="AQ26" s="6"/>
      <c r="AR26" s="6">
        <f t="shared" si="5"/>
        <v>0</v>
      </c>
      <c r="AS26" s="6"/>
      <c r="AT26" s="6">
        <f t="shared" si="6"/>
        <v>0</v>
      </c>
      <c r="AU26" s="63"/>
      <c r="AV26" s="63">
        <f t="shared" si="7"/>
        <v>0</v>
      </c>
      <c r="AW26" s="8"/>
      <c r="AX26" s="83">
        <f t="shared" si="8"/>
        <v>0</v>
      </c>
      <c r="AY26" s="8"/>
      <c r="AZ26" s="8">
        <f t="shared" si="9"/>
        <v>0</v>
      </c>
      <c r="BA26" s="8"/>
      <c r="BB26" s="8">
        <f t="shared" si="10"/>
        <v>0</v>
      </c>
      <c r="BC26" s="8"/>
      <c r="BD26" s="83">
        <f t="shared" si="11"/>
        <v>0</v>
      </c>
      <c r="BE26" s="8"/>
      <c r="BF26" s="83">
        <f t="shared" si="12"/>
        <v>0</v>
      </c>
      <c r="BG26" s="83"/>
      <c r="BH26" s="83">
        <f t="shared" si="13"/>
        <v>0</v>
      </c>
      <c r="BI26" s="288"/>
      <c r="BJ26" s="288">
        <f t="shared" si="14"/>
        <v>0</v>
      </c>
      <c r="BK26" s="293"/>
      <c r="BL26" s="293">
        <f t="shared" si="15"/>
        <v>0</v>
      </c>
      <c r="BM26" s="112"/>
      <c r="BN26" s="112">
        <f t="shared" si="16"/>
        <v>0</v>
      </c>
      <c r="BO26" s="112"/>
      <c r="BP26" s="112">
        <f t="shared" si="17"/>
        <v>0</v>
      </c>
      <c r="BQ26" s="293">
        <f t="shared" si="32"/>
        <v>0</v>
      </c>
      <c r="BR26" s="293">
        <f t="shared" si="33"/>
        <v>0</v>
      </c>
    </row>
    <row r="27" spans="1:70" ht="15">
      <c r="A27" s="128">
        <v>21</v>
      </c>
      <c r="B27" s="134" t="s">
        <v>8</v>
      </c>
      <c r="C27" s="339" t="s">
        <v>9</v>
      </c>
      <c r="D27" s="301">
        <v>400</v>
      </c>
      <c r="E27" s="277"/>
      <c r="F27" s="259">
        <f t="shared" si="0"/>
        <v>0</v>
      </c>
      <c r="G27" s="259"/>
      <c r="H27" s="259">
        <f t="shared" si="18"/>
        <v>0</v>
      </c>
      <c r="I27" s="259"/>
      <c r="J27" s="259">
        <f t="shared" si="19"/>
        <v>0</v>
      </c>
      <c r="K27" s="259"/>
      <c r="L27" s="259">
        <f t="shared" si="20"/>
        <v>0</v>
      </c>
      <c r="M27" s="259"/>
      <c r="N27" s="259">
        <f t="shared" si="21"/>
        <v>0</v>
      </c>
      <c r="O27" s="259"/>
      <c r="P27" s="259">
        <f t="shared" si="22"/>
        <v>0</v>
      </c>
      <c r="Q27" s="259"/>
      <c r="R27" s="259">
        <f t="shared" si="23"/>
        <v>0</v>
      </c>
      <c r="S27" s="259"/>
      <c r="T27" s="259">
        <f t="shared" si="24"/>
        <v>0</v>
      </c>
      <c r="U27" s="259"/>
      <c r="V27" s="259">
        <f t="shared" si="25"/>
        <v>0</v>
      </c>
      <c r="W27" s="70"/>
      <c r="X27" s="6">
        <f t="shared" si="26"/>
        <v>0</v>
      </c>
      <c r="Y27" s="6"/>
      <c r="Z27" s="6">
        <f t="shared" si="27"/>
        <v>0</v>
      </c>
      <c r="AA27" s="6"/>
      <c r="AB27" s="6">
        <f t="shared" si="28"/>
        <v>0</v>
      </c>
      <c r="AC27" s="6"/>
      <c r="AD27" s="6">
        <f t="shared" si="29"/>
        <v>0</v>
      </c>
      <c r="AE27" s="6"/>
      <c r="AF27" s="6">
        <f t="shared" si="30"/>
        <v>0</v>
      </c>
      <c r="AG27" s="299"/>
      <c r="AH27" s="299">
        <f t="shared" si="1"/>
        <v>0</v>
      </c>
      <c r="AI27" s="299"/>
      <c r="AJ27" s="299">
        <f t="shared" si="31"/>
        <v>0</v>
      </c>
      <c r="AK27" s="299"/>
      <c r="AL27" s="299">
        <f t="shared" si="2"/>
        <v>0</v>
      </c>
      <c r="AM27" s="259"/>
      <c r="AN27" s="259">
        <f t="shared" si="3"/>
        <v>0</v>
      </c>
      <c r="AO27" s="299"/>
      <c r="AP27" s="7">
        <f t="shared" si="4"/>
        <v>0</v>
      </c>
      <c r="AQ27" s="6"/>
      <c r="AR27" s="6">
        <f t="shared" si="5"/>
        <v>0</v>
      </c>
      <c r="AS27" s="6"/>
      <c r="AT27" s="6">
        <f t="shared" si="6"/>
        <v>0</v>
      </c>
      <c r="AU27" s="63"/>
      <c r="AV27" s="63">
        <f t="shared" si="7"/>
        <v>0</v>
      </c>
      <c r="AW27" s="8"/>
      <c r="AX27" s="83">
        <f t="shared" si="8"/>
        <v>0</v>
      </c>
      <c r="AY27" s="8"/>
      <c r="AZ27" s="8">
        <f t="shared" si="9"/>
        <v>0</v>
      </c>
      <c r="BA27" s="8"/>
      <c r="BB27" s="8">
        <f t="shared" si="10"/>
        <v>0</v>
      </c>
      <c r="BC27" s="8"/>
      <c r="BD27" s="83">
        <f t="shared" si="11"/>
        <v>0</v>
      </c>
      <c r="BE27" s="8"/>
      <c r="BF27" s="83">
        <f t="shared" si="12"/>
        <v>0</v>
      </c>
      <c r="BG27" s="83"/>
      <c r="BH27" s="83">
        <f t="shared" si="13"/>
        <v>0</v>
      </c>
      <c r="BI27" s="288"/>
      <c r="BJ27" s="288">
        <f t="shared" si="14"/>
        <v>0</v>
      </c>
      <c r="BK27" s="293"/>
      <c r="BL27" s="293">
        <f t="shared" si="15"/>
        <v>0</v>
      </c>
      <c r="BM27" s="112"/>
      <c r="BN27" s="112">
        <f t="shared" si="16"/>
        <v>0</v>
      </c>
      <c r="BO27" s="112"/>
      <c r="BP27" s="112">
        <f t="shared" si="17"/>
        <v>0</v>
      </c>
      <c r="BQ27" s="293">
        <f t="shared" si="32"/>
        <v>0</v>
      </c>
      <c r="BR27" s="293">
        <f t="shared" si="33"/>
        <v>0</v>
      </c>
    </row>
    <row r="28" spans="1:70" ht="15">
      <c r="A28" s="128">
        <v>22</v>
      </c>
      <c r="B28" s="134" t="s">
        <v>10</v>
      </c>
      <c r="C28" s="339" t="s">
        <v>9</v>
      </c>
      <c r="D28" s="301">
        <v>450</v>
      </c>
      <c r="E28" s="277"/>
      <c r="F28" s="259">
        <f t="shared" si="0"/>
        <v>0</v>
      </c>
      <c r="G28" s="259"/>
      <c r="H28" s="259">
        <f t="shared" si="18"/>
        <v>0</v>
      </c>
      <c r="I28" s="259"/>
      <c r="J28" s="259">
        <f t="shared" si="19"/>
        <v>0</v>
      </c>
      <c r="K28" s="259"/>
      <c r="L28" s="259">
        <f t="shared" si="20"/>
        <v>0</v>
      </c>
      <c r="M28" s="259"/>
      <c r="N28" s="259">
        <f t="shared" si="21"/>
        <v>0</v>
      </c>
      <c r="O28" s="259"/>
      <c r="P28" s="259">
        <f t="shared" si="22"/>
        <v>0</v>
      </c>
      <c r="Q28" s="259"/>
      <c r="R28" s="259">
        <f t="shared" si="23"/>
        <v>0</v>
      </c>
      <c r="S28" s="259"/>
      <c r="T28" s="259">
        <f t="shared" si="24"/>
        <v>0</v>
      </c>
      <c r="U28" s="259"/>
      <c r="V28" s="259">
        <f t="shared" si="25"/>
        <v>0</v>
      </c>
      <c r="W28" s="70"/>
      <c r="X28" s="6">
        <f t="shared" si="26"/>
        <v>0</v>
      </c>
      <c r="Y28" s="6"/>
      <c r="Z28" s="6">
        <f t="shared" si="27"/>
        <v>0</v>
      </c>
      <c r="AA28" s="6"/>
      <c r="AB28" s="6">
        <f t="shared" si="28"/>
        <v>0</v>
      </c>
      <c r="AC28" s="6"/>
      <c r="AD28" s="6">
        <f t="shared" si="29"/>
        <v>0</v>
      </c>
      <c r="AE28" s="6"/>
      <c r="AF28" s="6">
        <f t="shared" si="30"/>
        <v>0</v>
      </c>
      <c r="AG28" s="299"/>
      <c r="AH28" s="299">
        <f t="shared" si="1"/>
        <v>0</v>
      </c>
      <c r="AI28" s="299"/>
      <c r="AJ28" s="299">
        <f t="shared" si="31"/>
        <v>0</v>
      </c>
      <c r="AK28" s="299"/>
      <c r="AL28" s="299">
        <f t="shared" si="2"/>
        <v>0</v>
      </c>
      <c r="AM28" s="259">
        <v>8</v>
      </c>
      <c r="AN28" s="259">
        <f t="shared" si="3"/>
        <v>3600</v>
      </c>
      <c r="AO28" s="299"/>
      <c r="AP28" s="7">
        <f t="shared" si="4"/>
        <v>0</v>
      </c>
      <c r="AQ28" s="6"/>
      <c r="AR28" s="6">
        <f t="shared" si="5"/>
        <v>0</v>
      </c>
      <c r="AS28" s="6"/>
      <c r="AT28" s="6">
        <f t="shared" si="6"/>
        <v>0</v>
      </c>
      <c r="AU28" s="63"/>
      <c r="AV28" s="63">
        <f t="shared" si="7"/>
        <v>0</v>
      </c>
      <c r="AW28" s="8"/>
      <c r="AX28" s="83">
        <f t="shared" si="8"/>
        <v>0</v>
      </c>
      <c r="AY28" s="8"/>
      <c r="AZ28" s="8">
        <f t="shared" si="9"/>
        <v>0</v>
      </c>
      <c r="BA28" s="8"/>
      <c r="BB28" s="8">
        <f t="shared" si="10"/>
        <v>0</v>
      </c>
      <c r="BC28" s="8"/>
      <c r="BD28" s="83">
        <f t="shared" si="11"/>
        <v>0</v>
      </c>
      <c r="BE28" s="8"/>
      <c r="BF28" s="83">
        <f t="shared" si="12"/>
        <v>0</v>
      </c>
      <c r="BG28" s="83"/>
      <c r="BH28" s="83">
        <f t="shared" si="13"/>
        <v>0</v>
      </c>
      <c r="BI28" s="288">
        <v>24</v>
      </c>
      <c r="BJ28" s="288">
        <f t="shared" si="14"/>
        <v>10800</v>
      </c>
      <c r="BK28" s="293">
        <v>22</v>
      </c>
      <c r="BL28" s="293">
        <f t="shared" si="15"/>
        <v>9900</v>
      </c>
      <c r="BM28" s="112"/>
      <c r="BN28" s="112">
        <f t="shared" si="16"/>
        <v>0</v>
      </c>
      <c r="BO28" s="112"/>
      <c r="BP28" s="112">
        <f t="shared" si="17"/>
        <v>0</v>
      </c>
      <c r="BQ28" s="293">
        <f t="shared" si="32"/>
        <v>54</v>
      </c>
      <c r="BR28" s="293">
        <f t="shared" si="33"/>
        <v>24300</v>
      </c>
    </row>
    <row r="29" spans="1:70" ht="15">
      <c r="A29" s="128">
        <v>23</v>
      </c>
      <c r="B29" s="134" t="s">
        <v>21</v>
      </c>
      <c r="C29" s="339" t="s">
        <v>9</v>
      </c>
      <c r="D29" s="301">
        <v>500</v>
      </c>
      <c r="E29" s="277"/>
      <c r="F29" s="259">
        <f t="shared" si="0"/>
        <v>0</v>
      </c>
      <c r="G29" s="259"/>
      <c r="H29" s="259">
        <f t="shared" si="18"/>
        <v>0</v>
      </c>
      <c r="I29" s="259"/>
      <c r="J29" s="259">
        <f t="shared" si="19"/>
        <v>0</v>
      </c>
      <c r="K29" s="259"/>
      <c r="L29" s="259">
        <f t="shared" si="20"/>
        <v>0</v>
      </c>
      <c r="M29" s="259"/>
      <c r="N29" s="259">
        <f t="shared" si="21"/>
        <v>0</v>
      </c>
      <c r="O29" s="259"/>
      <c r="P29" s="259">
        <f t="shared" si="22"/>
        <v>0</v>
      </c>
      <c r="Q29" s="259"/>
      <c r="R29" s="259">
        <f t="shared" si="23"/>
        <v>0</v>
      </c>
      <c r="S29" s="259"/>
      <c r="T29" s="259">
        <f t="shared" si="24"/>
        <v>0</v>
      </c>
      <c r="U29" s="259"/>
      <c r="V29" s="259">
        <f t="shared" si="25"/>
        <v>0</v>
      </c>
      <c r="W29" s="70"/>
      <c r="X29" s="6">
        <f t="shared" si="26"/>
        <v>0</v>
      </c>
      <c r="Y29" s="6"/>
      <c r="Z29" s="6">
        <f t="shared" si="27"/>
        <v>0</v>
      </c>
      <c r="AA29" s="6"/>
      <c r="AB29" s="6">
        <f t="shared" si="28"/>
        <v>0</v>
      </c>
      <c r="AC29" s="6"/>
      <c r="AD29" s="6">
        <f t="shared" si="29"/>
        <v>0</v>
      </c>
      <c r="AE29" s="6"/>
      <c r="AF29" s="6">
        <f t="shared" si="30"/>
        <v>0</v>
      </c>
      <c r="AG29" s="299"/>
      <c r="AH29" s="299">
        <f t="shared" si="1"/>
        <v>0</v>
      </c>
      <c r="AI29" s="299"/>
      <c r="AJ29" s="299">
        <f t="shared" si="31"/>
        <v>0</v>
      </c>
      <c r="AK29" s="299"/>
      <c r="AL29" s="299">
        <f t="shared" si="2"/>
        <v>0</v>
      </c>
      <c r="AM29" s="259"/>
      <c r="AN29" s="259">
        <f t="shared" si="3"/>
        <v>0</v>
      </c>
      <c r="AO29" s="299"/>
      <c r="AP29" s="7">
        <f t="shared" si="4"/>
        <v>0</v>
      </c>
      <c r="AQ29" s="6"/>
      <c r="AR29" s="6">
        <f t="shared" si="5"/>
        <v>0</v>
      </c>
      <c r="AS29" s="6"/>
      <c r="AT29" s="6">
        <f t="shared" si="6"/>
        <v>0</v>
      </c>
      <c r="AU29" s="63"/>
      <c r="AV29" s="63">
        <f t="shared" si="7"/>
        <v>0</v>
      </c>
      <c r="AW29" s="8"/>
      <c r="AX29" s="83">
        <f t="shared" si="8"/>
        <v>0</v>
      </c>
      <c r="AY29" s="8"/>
      <c r="AZ29" s="8">
        <f t="shared" si="9"/>
        <v>0</v>
      </c>
      <c r="BA29" s="8"/>
      <c r="BB29" s="8">
        <f t="shared" si="10"/>
        <v>0</v>
      </c>
      <c r="BC29" s="8"/>
      <c r="BD29" s="83">
        <f t="shared" si="11"/>
        <v>0</v>
      </c>
      <c r="BE29" s="8"/>
      <c r="BF29" s="83">
        <f t="shared" si="12"/>
        <v>0</v>
      </c>
      <c r="BG29" s="83"/>
      <c r="BH29" s="83">
        <f t="shared" si="13"/>
        <v>0</v>
      </c>
      <c r="BI29" s="288"/>
      <c r="BJ29" s="288">
        <f t="shared" si="14"/>
        <v>0</v>
      </c>
      <c r="BK29" s="293">
        <v>15</v>
      </c>
      <c r="BL29" s="293">
        <f t="shared" si="15"/>
        <v>7500</v>
      </c>
      <c r="BM29" s="112"/>
      <c r="BN29" s="112">
        <f t="shared" si="16"/>
        <v>0</v>
      </c>
      <c r="BO29" s="112"/>
      <c r="BP29" s="112">
        <f t="shared" si="17"/>
        <v>0</v>
      </c>
      <c r="BQ29" s="293">
        <f t="shared" si="32"/>
        <v>15</v>
      </c>
      <c r="BR29" s="293">
        <f t="shared" si="33"/>
        <v>7500</v>
      </c>
    </row>
    <row r="30" spans="1:70" ht="15">
      <c r="A30" s="128">
        <v>24</v>
      </c>
      <c r="B30" s="134" t="s">
        <v>22</v>
      </c>
      <c r="C30" s="339" t="s">
        <v>9</v>
      </c>
      <c r="D30" s="301">
        <v>550</v>
      </c>
      <c r="E30" s="277"/>
      <c r="F30" s="259">
        <f t="shared" si="0"/>
        <v>0</v>
      </c>
      <c r="G30" s="259"/>
      <c r="H30" s="259">
        <f t="shared" si="18"/>
        <v>0</v>
      </c>
      <c r="I30" s="259"/>
      <c r="J30" s="259">
        <f t="shared" si="19"/>
        <v>0</v>
      </c>
      <c r="K30" s="259"/>
      <c r="L30" s="259">
        <f t="shared" si="20"/>
        <v>0</v>
      </c>
      <c r="M30" s="259"/>
      <c r="N30" s="259">
        <f t="shared" si="21"/>
        <v>0</v>
      </c>
      <c r="O30" s="259"/>
      <c r="P30" s="259">
        <f t="shared" si="22"/>
        <v>0</v>
      </c>
      <c r="Q30" s="259"/>
      <c r="R30" s="259">
        <f t="shared" si="23"/>
        <v>0</v>
      </c>
      <c r="S30" s="259"/>
      <c r="T30" s="259">
        <f t="shared" si="24"/>
        <v>0</v>
      </c>
      <c r="U30" s="259"/>
      <c r="V30" s="259">
        <f t="shared" si="25"/>
        <v>0</v>
      </c>
      <c r="W30" s="70"/>
      <c r="X30" s="6">
        <f t="shared" si="26"/>
        <v>0</v>
      </c>
      <c r="Y30" s="6"/>
      <c r="Z30" s="6">
        <f t="shared" si="27"/>
        <v>0</v>
      </c>
      <c r="AA30" s="6"/>
      <c r="AB30" s="6">
        <f t="shared" si="28"/>
        <v>0</v>
      </c>
      <c r="AC30" s="6"/>
      <c r="AD30" s="6">
        <f t="shared" si="29"/>
        <v>0</v>
      </c>
      <c r="AE30" s="6"/>
      <c r="AF30" s="6">
        <f t="shared" si="30"/>
        <v>0</v>
      </c>
      <c r="AG30" s="299"/>
      <c r="AH30" s="299">
        <f t="shared" si="1"/>
        <v>0</v>
      </c>
      <c r="AI30" s="299"/>
      <c r="AJ30" s="299">
        <f t="shared" si="31"/>
        <v>0</v>
      </c>
      <c r="AK30" s="299"/>
      <c r="AL30" s="299">
        <f t="shared" si="2"/>
        <v>0</v>
      </c>
      <c r="AM30" s="259">
        <v>16</v>
      </c>
      <c r="AN30" s="259">
        <f t="shared" si="3"/>
        <v>8800</v>
      </c>
      <c r="AO30" s="299"/>
      <c r="AP30" s="7">
        <f t="shared" si="4"/>
        <v>0</v>
      </c>
      <c r="AQ30" s="6"/>
      <c r="AR30" s="6">
        <f t="shared" si="5"/>
        <v>0</v>
      </c>
      <c r="AS30" s="6"/>
      <c r="AT30" s="6">
        <f t="shared" si="6"/>
        <v>0</v>
      </c>
      <c r="AU30" s="63"/>
      <c r="AV30" s="63">
        <f t="shared" si="7"/>
        <v>0</v>
      </c>
      <c r="AW30" s="8"/>
      <c r="AX30" s="83">
        <f t="shared" si="8"/>
        <v>0</v>
      </c>
      <c r="AY30" s="8"/>
      <c r="AZ30" s="8">
        <f t="shared" si="9"/>
        <v>0</v>
      </c>
      <c r="BA30" s="8"/>
      <c r="BB30" s="8">
        <f t="shared" si="10"/>
        <v>0</v>
      </c>
      <c r="BC30" s="8"/>
      <c r="BD30" s="83">
        <f t="shared" si="11"/>
        <v>0</v>
      </c>
      <c r="BE30" s="8"/>
      <c r="BF30" s="83">
        <f t="shared" si="12"/>
        <v>0</v>
      </c>
      <c r="BG30" s="83"/>
      <c r="BH30" s="83">
        <f t="shared" si="13"/>
        <v>0</v>
      </c>
      <c r="BI30" s="288"/>
      <c r="BJ30" s="288">
        <f t="shared" si="14"/>
        <v>0</v>
      </c>
      <c r="BK30" s="293">
        <v>25</v>
      </c>
      <c r="BL30" s="293">
        <f t="shared" si="15"/>
        <v>13750</v>
      </c>
      <c r="BM30" s="112"/>
      <c r="BN30" s="112">
        <f t="shared" si="16"/>
        <v>0</v>
      </c>
      <c r="BO30" s="112"/>
      <c r="BP30" s="112">
        <f t="shared" si="17"/>
        <v>0</v>
      </c>
      <c r="BQ30" s="293">
        <f t="shared" si="32"/>
        <v>41</v>
      </c>
      <c r="BR30" s="293">
        <f t="shared" si="33"/>
        <v>22550</v>
      </c>
    </row>
    <row r="31" spans="1:70" ht="15">
      <c r="A31" s="128">
        <v>25</v>
      </c>
      <c r="B31" s="134" t="s">
        <v>13</v>
      </c>
      <c r="C31" s="339" t="s">
        <v>9</v>
      </c>
      <c r="D31" s="301">
        <v>600</v>
      </c>
      <c r="E31" s="277"/>
      <c r="F31" s="259">
        <f t="shared" si="0"/>
        <v>0</v>
      </c>
      <c r="G31" s="259"/>
      <c r="H31" s="259">
        <f t="shared" si="18"/>
        <v>0</v>
      </c>
      <c r="I31" s="259"/>
      <c r="J31" s="259">
        <f t="shared" si="19"/>
        <v>0</v>
      </c>
      <c r="K31" s="259"/>
      <c r="L31" s="259">
        <f t="shared" si="20"/>
        <v>0</v>
      </c>
      <c r="M31" s="259"/>
      <c r="N31" s="259">
        <f t="shared" si="21"/>
        <v>0</v>
      </c>
      <c r="O31" s="259"/>
      <c r="P31" s="259">
        <f t="shared" si="22"/>
        <v>0</v>
      </c>
      <c r="Q31" s="259"/>
      <c r="R31" s="259">
        <f t="shared" si="23"/>
        <v>0</v>
      </c>
      <c r="S31" s="259"/>
      <c r="T31" s="259">
        <f t="shared" si="24"/>
        <v>0</v>
      </c>
      <c r="U31" s="259"/>
      <c r="V31" s="259">
        <f t="shared" si="25"/>
        <v>0</v>
      </c>
      <c r="W31" s="70"/>
      <c r="X31" s="6">
        <f t="shared" si="26"/>
        <v>0</v>
      </c>
      <c r="Y31" s="6"/>
      <c r="Z31" s="6">
        <f t="shared" si="27"/>
        <v>0</v>
      </c>
      <c r="AA31" s="6"/>
      <c r="AB31" s="6">
        <f t="shared" si="28"/>
        <v>0</v>
      </c>
      <c r="AC31" s="6"/>
      <c r="AD31" s="6">
        <f t="shared" si="29"/>
        <v>0</v>
      </c>
      <c r="AE31" s="6"/>
      <c r="AF31" s="6">
        <f t="shared" si="30"/>
        <v>0</v>
      </c>
      <c r="AG31" s="299"/>
      <c r="AH31" s="299">
        <f t="shared" si="1"/>
        <v>0</v>
      </c>
      <c r="AI31" s="299"/>
      <c r="AJ31" s="299">
        <f t="shared" si="31"/>
        <v>0</v>
      </c>
      <c r="AK31" s="299"/>
      <c r="AL31" s="299">
        <f t="shared" si="2"/>
        <v>0</v>
      </c>
      <c r="AM31" s="259">
        <v>38</v>
      </c>
      <c r="AN31" s="259">
        <f t="shared" si="3"/>
        <v>22800</v>
      </c>
      <c r="AO31" s="299"/>
      <c r="AP31" s="7">
        <f t="shared" si="4"/>
        <v>0</v>
      </c>
      <c r="AQ31" s="6"/>
      <c r="AR31" s="6">
        <f t="shared" si="5"/>
        <v>0</v>
      </c>
      <c r="AS31" s="6"/>
      <c r="AT31" s="6">
        <f t="shared" si="6"/>
        <v>0</v>
      </c>
      <c r="AU31" s="63"/>
      <c r="AV31" s="63">
        <f t="shared" si="7"/>
        <v>0</v>
      </c>
      <c r="AW31" s="8"/>
      <c r="AX31" s="83">
        <f t="shared" si="8"/>
        <v>0</v>
      </c>
      <c r="AY31" s="8"/>
      <c r="AZ31" s="8">
        <f t="shared" si="9"/>
        <v>0</v>
      </c>
      <c r="BA31" s="8"/>
      <c r="BB31" s="8">
        <f t="shared" si="10"/>
        <v>0</v>
      </c>
      <c r="BC31" s="288">
        <v>50</v>
      </c>
      <c r="BD31" s="292">
        <f t="shared" si="11"/>
        <v>30000</v>
      </c>
      <c r="BE31" s="288">
        <v>50</v>
      </c>
      <c r="BF31" s="292">
        <f t="shared" si="12"/>
        <v>30000</v>
      </c>
      <c r="BG31" s="292">
        <v>50</v>
      </c>
      <c r="BH31" s="292">
        <f t="shared" si="13"/>
        <v>30000</v>
      </c>
      <c r="BI31" s="288"/>
      <c r="BJ31" s="288">
        <f t="shared" si="14"/>
        <v>0</v>
      </c>
      <c r="BK31" s="293"/>
      <c r="BL31" s="293">
        <f t="shared" si="15"/>
        <v>0</v>
      </c>
      <c r="BM31" s="112"/>
      <c r="BN31" s="112">
        <f t="shared" si="16"/>
        <v>0</v>
      </c>
      <c r="BO31" s="112"/>
      <c r="BP31" s="112">
        <f t="shared" si="17"/>
        <v>0</v>
      </c>
      <c r="BQ31" s="293">
        <f t="shared" si="32"/>
        <v>188</v>
      </c>
      <c r="BR31" s="293">
        <f t="shared" si="33"/>
        <v>112800</v>
      </c>
    </row>
    <row r="32" spans="1:70" ht="15">
      <c r="A32" s="128">
        <v>26</v>
      </c>
      <c r="B32" s="134" t="s">
        <v>23</v>
      </c>
      <c r="C32" s="339" t="s">
        <v>9</v>
      </c>
      <c r="D32" s="301">
        <f>800*0+700</f>
        <v>700</v>
      </c>
      <c r="E32" s="277"/>
      <c r="F32" s="259">
        <f t="shared" si="0"/>
        <v>0</v>
      </c>
      <c r="G32" s="259"/>
      <c r="H32" s="259">
        <f t="shared" si="18"/>
        <v>0</v>
      </c>
      <c r="I32" s="259"/>
      <c r="J32" s="259">
        <f t="shared" si="19"/>
        <v>0</v>
      </c>
      <c r="K32" s="259"/>
      <c r="L32" s="259">
        <f t="shared" si="20"/>
        <v>0</v>
      </c>
      <c r="M32" s="259"/>
      <c r="N32" s="259">
        <f t="shared" si="21"/>
        <v>0</v>
      </c>
      <c r="O32" s="259"/>
      <c r="P32" s="259">
        <f t="shared" si="22"/>
        <v>0</v>
      </c>
      <c r="Q32" s="259"/>
      <c r="R32" s="259">
        <f t="shared" si="23"/>
        <v>0</v>
      </c>
      <c r="S32" s="259"/>
      <c r="T32" s="259">
        <f t="shared" si="24"/>
        <v>0</v>
      </c>
      <c r="U32" s="259"/>
      <c r="V32" s="259">
        <f t="shared" si="25"/>
        <v>0</v>
      </c>
      <c r="W32" s="70"/>
      <c r="X32" s="6">
        <f t="shared" si="26"/>
        <v>0</v>
      </c>
      <c r="Y32" s="6"/>
      <c r="Z32" s="6">
        <f t="shared" si="27"/>
        <v>0</v>
      </c>
      <c r="AA32" s="6"/>
      <c r="AB32" s="6">
        <f t="shared" si="28"/>
        <v>0</v>
      </c>
      <c r="AC32" s="6"/>
      <c r="AD32" s="6">
        <f t="shared" si="29"/>
        <v>0</v>
      </c>
      <c r="AE32" s="6"/>
      <c r="AF32" s="6">
        <f t="shared" si="30"/>
        <v>0</v>
      </c>
      <c r="AG32" s="299"/>
      <c r="AH32" s="299">
        <f t="shared" si="1"/>
        <v>0</v>
      </c>
      <c r="AI32" s="299"/>
      <c r="AJ32" s="299">
        <f t="shared" si="31"/>
        <v>0</v>
      </c>
      <c r="AK32" s="299"/>
      <c r="AL32" s="299">
        <f t="shared" si="2"/>
        <v>0</v>
      </c>
      <c r="AM32" s="259"/>
      <c r="AN32" s="259">
        <f t="shared" si="3"/>
        <v>0</v>
      </c>
      <c r="AO32" s="299"/>
      <c r="AP32" s="7">
        <f t="shared" si="4"/>
        <v>0</v>
      </c>
      <c r="AQ32" s="6"/>
      <c r="AR32" s="6">
        <f t="shared" si="5"/>
        <v>0</v>
      </c>
      <c r="AS32" s="6"/>
      <c r="AT32" s="6">
        <f t="shared" si="6"/>
        <v>0</v>
      </c>
      <c r="AU32" s="63"/>
      <c r="AV32" s="63">
        <f t="shared" si="7"/>
        <v>0</v>
      </c>
      <c r="AW32" s="8"/>
      <c r="AX32" s="83">
        <f t="shared" si="8"/>
        <v>0</v>
      </c>
      <c r="AY32" s="8"/>
      <c r="AZ32" s="8">
        <f t="shared" si="9"/>
        <v>0</v>
      </c>
      <c r="BA32" s="8"/>
      <c r="BB32" s="8">
        <f t="shared" si="10"/>
        <v>0</v>
      </c>
      <c r="BC32" s="8"/>
      <c r="BD32" s="83">
        <f t="shared" si="11"/>
        <v>0</v>
      </c>
      <c r="BE32" s="8"/>
      <c r="BF32" s="83">
        <f t="shared" si="12"/>
        <v>0</v>
      </c>
      <c r="BG32" s="292"/>
      <c r="BH32" s="292">
        <f t="shared" si="13"/>
        <v>0</v>
      </c>
      <c r="BI32" s="288"/>
      <c r="BJ32" s="288">
        <f t="shared" si="14"/>
        <v>0</v>
      </c>
      <c r="BK32" s="293"/>
      <c r="BL32" s="293">
        <f t="shared" si="15"/>
        <v>0</v>
      </c>
      <c r="BM32" s="112"/>
      <c r="BN32" s="112">
        <f t="shared" si="16"/>
        <v>0</v>
      </c>
      <c r="BO32" s="112"/>
      <c r="BP32" s="112">
        <f t="shared" si="17"/>
        <v>0</v>
      </c>
      <c r="BQ32" s="293">
        <f t="shared" si="32"/>
        <v>0</v>
      </c>
      <c r="BR32" s="293">
        <f t="shared" si="33"/>
        <v>0</v>
      </c>
    </row>
    <row r="33" spans="1:70" ht="15">
      <c r="A33" s="128">
        <v>27</v>
      </c>
      <c r="B33" s="134" t="s">
        <v>24</v>
      </c>
      <c r="C33" s="339" t="s">
        <v>9</v>
      </c>
      <c r="D33" s="301">
        <f>1100*0+800</f>
        <v>800</v>
      </c>
      <c r="E33" s="277"/>
      <c r="F33" s="259">
        <f t="shared" si="0"/>
        <v>0</v>
      </c>
      <c r="G33" s="259"/>
      <c r="H33" s="259">
        <f t="shared" si="18"/>
        <v>0</v>
      </c>
      <c r="I33" s="259"/>
      <c r="J33" s="259">
        <f t="shared" si="19"/>
        <v>0</v>
      </c>
      <c r="K33" s="259"/>
      <c r="L33" s="259">
        <f t="shared" si="20"/>
        <v>0</v>
      </c>
      <c r="M33" s="259"/>
      <c r="N33" s="259">
        <f t="shared" si="21"/>
        <v>0</v>
      </c>
      <c r="O33" s="259"/>
      <c r="P33" s="259">
        <f t="shared" si="22"/>
        <v>0</v>
      </c>
      <c r="Q33" s="259"/>
      <c r="R33" s="259">
        <f t="shared" si="23"/>
        <v>0</v>
      </c>
      <c r="S33" s="259"/>
      <c r="T33" s="259">
        <f t="shared" si="24"/>
        <v>0</v>
      </c>
      <c r="U33" s="259"/>
      <c r="V33" s="259">
        <f t="shared" si="25"/>
        <v>0</v>
      </c>
      <c r="W33" s="70"/>
      <c r="X33" s="6">
        <f t="shared" si="26"/>
        <v>0</v>
      </c>
      <c r="Y33" s="6"/>
      <c r="Z33" s="6">
        <f t="shared" si="27"/>
        <v>0</v>
      </c>
      <c r="AA33" s="6"/>
      <c r="AB33" s="6">
        <f t="shared" si="28"/>
        <v>0</v>
      </c>
      <c r="AC33" s="6"/>
      <c r="AD33" s="6">
        <f t="shared" si="29"/>
        <v>0</v>
      </c>
      <c r="AE33" s="6"/>
      <c r="AF33" s="6">
        <f t="shared" si="30"/>
        <v>0</v>
      </c>
      <c r="AG33" s="299"/>
      <c r="AH33" s="299">
        <f t="shared" si="1"/>
        <v>0</v>
      </c>
      <c r="AI33" s="299"/>
      <c r="AJ33" s="299">
        <f t="shared" si="31"/>
        <v>0</v>
      </c>
      <c r="AK33" s="299"/>
      <c r="AL33" s="299">
        <f t="shared" si="2"/>
        <v>0</v>
      </c>
      <c r="AM33" s="259">
        <v>46</v>
      </c>
      <c r="AN33" s="259">
        <f t="shared" si="3"/>
        <v>36800</v>
      </c>
      <c r="AO33" s="299"/>
      <c r="AP33" s="7">
        <f t="shared" si="4"/>
        <v>0</v>
      </c>
      <c r="AQ33" s="6"/>
      <c r="AR33" s="6">
        <f t="shared" si="5"/>
        <v>0</v>
      </c>
      <c r="AS33" s="6"/>
      <c r="AT33" s="6">
        <f t="shared" si="6"/>
        <v>0</v>
      </c>
      <c r="AU33" s="63"/>
      <c r="AV33" s="63">
        <f t="shared" si="7"/>
        <v>0</v>
      </c>
      <c r="AW33" s="8"/>
      <c r="AX33" s="83">
        <f t="shared" si="8"/>
        <v>0</v>
      </c>
      <c r="AY33" s="8"/>
      <c r="AZ33" s="8">
        <f t="shared" si="9"/>
        <v>0</v>
      </c>
      <c r="BA33" s="8"/>
      <c r="BB33" s="8">
        <f t="shared" si="10"/>
        <v>0</v>
      </c>
      <c r="BC33" s="8"/>
      <c r="BD33" s="83">
        <f t="shared" si="11"/>
        <v>0</v>
      </c>
      <c r="BE33" s="8"/>
      <c r="BF33" s="83">
        <f t="shared" si="12"/>
        <v>0</v>
      </c>
      <c r="BG33" s="83"/>
      <c r="BH33" s="83">
        <f t="shared" si="13"/>
        <v>0</v>
      </c>
      <c r="BI33" s="288"/>
      <c r="BJ33" s="288">
        <f t="shared" si="14"/>
        <v>0</v>
      </c>
      <c r="BK33" s="293"/>
      <c r="BL33" s="293">
        <f t="shared" si="15"/>
        <v>0</v>
      </c>
      <c r="BM33" s="112"/>
      <c r="BN33" s="112">
        <f t="shared" si="16"/>
        <v>0</v>
      </c>
      <c r="BO33" s="112"/>
      <c r="BP33" s="112">
        <f t="shared" si="17"/>
        <v>0</v>
      </c>
      <c r="BQ33" s="293">
        <f t="shared" si="32"/>
        <v>46</v>
      </c>
      <c r="BR33" s="293">
        <f t="shared" si="33"/>
        <v>36800</v>
      </c>
    </row>
    <row r="34" spans="1:70" ht="15">
      <c r="A34" s="128">
        <v>28</v>
      </c>
      <c r="B34" s="134" t="s">
        <v>162</v>
      </c>
      <c r="C34" s="339"/>
      <c r="D34" s="301">
        <f>1250*0+900</f>
        <v>900</v>
      </c>
      <c r="E34" s="277"/>
      <c r="F34" s="259">
        <f t="shared" si="0"/>
        <v>0</v>
      </c>
      <c r="G34" s="259"/>
      <c r="H34" s="259">
        <f t="shared" si="18"/>
        <v>0</v>
      </c>
      <c r="I34" s="259"/>
      <c r="J34" s="259">
        <f t="shared" si="19"/>
        <v>0</v>
      </c>
      <c r="K34" s="259"/>
      <c r="L34" s="259">
        <f t="shared" si="20"/>
        <v>0</v>
      </c>
      <c r="M34" s="259"/>
      <c r="N34" s="259">
        <f t="shared" si="21"/>
        <v>0</v>
      </c>
      <c r="O34" s="259"/>
      <c r="P34" s="259">
        <f t="shared" si="22"/>
        <v>0</v>
      </c>
      <c r="Q34" s="259"/>
      <c r="R34" s="259">
        <f t="shared" si="23"/>
        <v>0</v>
      </c>
      <c r="S34" s="259"/>
      <c r="T34" s="259">
        <f t="shared" si="24"/>
        <v>0</v>
      </c>
      <c r="U34" s="259"/>
      <c r="V34" s="259">
        <f t="shared" si="25"/>
        <v>0</v>
      </c>
      <c r="W34" s="70"/>
      <c r="X34" s="6">
        <f t="shared" si="26"/>
        <v>0</v>
      </c>
      <c r="Y34" s="6"/>
      <c r="Z34" s="6">
        <f t="shared" si="27"/>
        <v>0</v>
      </c>
      <c r="AA34" s="6"/>
      <c r="AB34" s="6">
        <f t="shared" si="28"/>
        <v>0</v>
      </c>
      <c r="AC34" s="6"/>
      <c r="AD34" s="6">
        <f t="shared" si="29"/>
        <v>0</v>
      </c>
      <c r="AE34" s="6"/>
      <c r="AF34" s="6">
        <f t="shared" si="30"/>
        <v>0</v>
      </c>
      <c r="AG34" s="299"/>
      <c r="AH34" s="299">
        <f t="shared" si="1"/>
        <v>0</v>
      </c>
      <c r="AI34" s="299"/>
      <c r="AJ34" s="299">
        <f t="shared" si="31"/>
        <v>0</v>
      </c>
      <c r="AK34" s="299"/>
      <c r="AL34" s="299">
        <f t="shared" si="2"/>
        <v>0</v>
      </c>
      <c r="AM34" s="259"/>
      <c r="AN34" s="259">
        <f t="shared" si="3"/>
        <v>0</v>
      </c>
      <c r="AO34" s="299"/>
      <c r="AP34" s="7">
        <f t="shared" si="4"/>
        <v>0</v>
      </c>
      <c r="AQ34" s="6"/>
      <c r="AR34" s="6">
        <f t="shared" si="5"/>
        <v>0</v>
      </c>
      <c r="AS34" s="6"/>
      <c r="AT34" s="6">
        <f t="shared" si="6"/>
        <v>0</v>
      </c>
      <c r="AU34" s="63"/>
      <c r="AV34" s="63">
        <f t="shared" si="7"/>
        <v>0</v>
      </c>
      <c r="AW34" s="8"/>
      <c r="AX34" s="83">
        <f t="shared" si="8"/>
        <v>0</v>
      </c>
      <c r="AY34" s="8"/>
      <c r="AZ34" s="8">
        <f t="shared" si="9"/>
        <v>0</v>
      </c>
      <c r="BA34" s="8"/>
      <c r="BB34" s="8">
        <f t="shared" si="10"/>
        <v>0</v>
      </c>
      <c r="BC34" s="8"/>
      <c r="BD34" s="83">
        <f t="shared" si="11"/>
        <v>0</v>
      </c>
      <c r="BE34" s="8"/>
      <c r="BF34" s="83">
        <f t="shared" si="12"/>
        <v>0</v>
      </c>
      <c r="BG34" s="83"/>
      <c r="BH34" s="83">
        <f t="shared" si="13"/>
        <v>0</v>
      </c>
      <c r="BI34" s="288"/>
      <c r="BJ34" s="288">
        <f t="shared" si="14"/>
        <v>0</v>
      </c>
      <c r="BK34" s="293"/>
      <c r="BL34" s="293">
        <f t="shared" si="15"/>
        <v>0</v>
      </c>
      <c r="BM34" s="112"/>
      <c r="BN34" s="112">
        <f t="shared" si="16"/>
        <v>0</v>
      </c>
      <c r="BO34" s="112"/>
      <c r="BP34" s="112">
        <f t="shared" si="17"/>
        <v>0</v>
      </c>
      <c r="BQ34" s="293">
        <f t="shared" si="32"/>
        <v>0</v>
      </c>
      <c r="BR34" s="293">
        <f t="shared" si="33"/>
        <v>0</v>
      </c>
    </row>
    <row r="35" spans="1:70" ht="15">
      <c r="A35" s="128">
        <v>29</v>
      </c>
      <c r="B35" s="134" t="s">
        <v>25</v>
      </c>
      <c r="C35" s="339"/>
      <c r="D35" s="301"/>
      <c r="E35" s="277"/>
      <c r="F35" s="259">
        <f t="shared" si="0"/>
        <v>0</v>
      </c>
      <c r="G35" s="259"/>
      <c r="H35" s="259">
        <f t="shared" si="18"/>
        <v>0</v>
      </c>
      <c r="I35" s="259"/>
      <c r="J35" s="259">
        <f t="shared" si="19"/>
        <v>0</v>
      </c>
      <c r="K35" s="259"/>
      <c r="L35" s="259">
        <f t="shared" si="20"/>
        <v>0</v>
      </c>
      <c r="M35" s="259"/>
      <c r="N35" s="259">
        <f t="shared" si="21"/>
        <v>0</v>
      </c>
      <c r="O35" s="259"/>
      <c r="P35" s="259">
        <f t="shared" si="22"/>
        <v>0</v>
      </c>
      <c r="Q35" s="259"/>
      <c r="R35" s="259">
        <f t="shared" si="23"/>
        <v>0</v>
      </c>
      <c r="S35" s="259"/>
      <c r="T35" s="259">
        <f t="shared" si="24"/>
        <v>0</v>
      </c>
      <c r="U35" s="259"/>
      <c r="V35" s="259">
        <f t="shared" si="25"/>
        <v>0</v>
      </c>
      <c r="W35" s="70"/>
      <c r="X35" s="6">
        <f t="shared" si="26"/>
        <v>0</v>
      </c>
      <c r="Y35" s="6"/>
      <c r="Z35" s="6">
        <f t="shared" si="27"/>
        <v>0</v>
      </c>
      <c r="AA35" s="6"/>
      <c r="AB35" s="6">
        <f t="shared" si="28"/>
        <v>0</v>
      </c>
      <c r="AC35" s="6"/>
      <c r="AD35" s="6">
        <f t="shared" si="29"/>
        <v>0</v>
      </c>
      <c r="AE35" s="6"/>
      <c r="AF35" s="6">
        <f t="shared" si="30"/>
        <v>0</v>
      </c>
      <c r="AG35" s="299"/>
      <c r="AH35" s="299">
        <f t="shared" si="1"/>
        <v>0</v>
      </c>
      <c r="AI35" s="299"/>
      <c r="AJ35" s="299">
        <f t="shared" si="31"/>
        <v>0</v>
      </c>
      <c r="AK35" s="299"/>
      <c r="AL35" s="299">
        <f t="shared" si="2"/>
        <v>0</v>
      </c>
      <c r="AM35" s="259"/>
      <c r="AN35" s="259">
        <f t="shared" si="3"/>
        <v>0</v>
      </c>
      <c r="AO35" s="299"/>
      <c r="AP35" s="7">
        <f t="shared" si="4"/>
        <v>0</v>
      </c>
      <c r="AQ35" s="6"/>
      <c r="AR35" s="6">
        <f t="shared" si="5"/>
        <v>0</v>
      </c>
      <c r="AS35" s="6"/>
      <c r="AT35" s="6">
        <f t="shared" si="6"/>
        <v>0</v>
      </c>
      <c r="AU35" s="63"/>
      <c r="AV35" s="63">
        <f t="shared" si="7"/>
        <v>0</v>
      </c>
      <c r="AW35" s="8"/>
      <c r="AX35" s="83">
        <f t="shared" si="8"/>
        <v>0</v>
      </c>
      <c r="AY35" s="8"/>
      <c r="AZ35" s="8">
        <f t="shared" si="9"/>
        <v>0</v>
      </c>
      <c r="BA35" s="8"/>
      <c r="BB35" s="8">
        <f t="shared" si="10"/>
        <v>0</v>
      </c>
      <c r="BC35" s="8"/>
      <c r="BD35" s="83">
        <f t="shared" si="11"/>
        <v>0</v>
      </c>
      <c r="BE35" s="8"/>
      <c r="BF35" s="83">
        <f t="shared" si="12"/>
        <v>0</v>
      </c>
      <c r="BG35" s="83"/>
      <c r="BH35" s="83">
        <f t="shared" si="13"/>
        <v>0</v>
      </c>
      <c r="BI35" s="288"/>
      <c r="BJ35" s="288">
        <f t="shared" si="14"/>
        <v>0</v>
      </c>
      <c r="BK35" s="293"/>
      <c r="BL35" s="293">
        <f t="shared" si="15"/>
        <v>0</v>
      </c>
      <c r="BM35" s="112"/>
      <c r="BN35" s="112">
        <f t="shared" si="16"/>
        <v>0</v>
      </c>
      <c r="BO35" s="112"/>
      <c r="BP35" s="112">
        <f t="shared" si="17"/>
        <v>0</v>
      </c>
      <c r="BQ35" s="293">
        <f t="shared" si="32"/>
        <v>0</v>
      </c>
      <c r="BR35" s="293">
        <f t="shared" si="33"/>
        <v>0</v>
      </c>
    </row>
    <row r="36" spans="1:70" ht="15">
      <c r="A36" s="128">
        <v>30</v>
      </c>
      <c r="B36" s="134" t="s">
        <v>8</v>
      </c>
      <c r="C36" s="339" t="s">
        <v>26</v>
      </c>
      <c r="D36" s="301">
        <v>280</v>
      </c>
      <c r="E36" s="277"/>
      <c r="F36" s="259">
        <f t="shared" si="0"/>
        <v>0</v>
      </c>
      <c r="G36" s="259"/>
      <c r="H36" s="259">
        <f t="shared" si="18"/>
        <v>0</v>
      </c>
      <c r="I36" s="259"/>
      <c r="J36" s="259">
        <f t="shared" si="19"/>
        <v>0</v>
      </c>
      <c r="K36" s="259"/>
      <c r="L36" s="259">
        <f t="shared" si="20"/>
        <v>0</v>
      </c>
      <c r="M36" s="259"/>
      <c r="N36" s="259">
        <f t="shared" si="21"/>
        <v>0</v>
      </c>
      <c r="O36" s="259"/>
      <c r="P36" s="259">
        <f t="shared" si="22"/>
        <v>0</v>
      </c>
      <c r="Q36" s="259"/>
      <c r="R36" s="259">
        <f t="shared" si="23"/>
        <v>0</v>
      </c>
      <c r="S36" s="259"/>
      <c r="T36" s="259">
        <f t="shared" si="24"/>
        <v>0</v>
      </c>
      <c r="U36" s="259"/>
      <c r="V36" s="259">
        <f t="shared" si="25"/>
        <v>0</v>
      </c>
      <c r="W36" s="70"/>
      <c r="X36" s="6">
        <f t="shared" si="26"/>
        <v>0</v>
      </c>
      <c r="Y36" s="6"/>
      <c r="Z36" s="6">
        <f t="shared" si="27"/>
        <v>0</v>
      </c>
      <c r="AA36" s="6"/>
      <c r="AB36" s="6">
        <f t="shared" si="28"/>
        <v>0</v>
      </c>
      <c r="AC36" s="6"/>
      <c r="AD36" s="6">
        <f t="shared" si="29"/>
        <v>0</v>
      </c>
      <c r="AE36" s="6"/>
      <c r="AF36" s="6">
        <f t="shared" si="30"/>
        <v>0</v>
      </c>
      <c r="AG36" s="299"/>
      <c r="AH36" s="299">
        <f t="shared" si="1"/>
        <v>0</v>
      </c>
      <c r="AI36" s="299"/>
      <c r="AJ36" s="299">
        <f t="shared" si="31"/>
        <v>0</v>
      </c>
      <c r="AK36" s="299"/>
      <c r="AL36" s="299">
        <f t="shared" si="2"/>
        <v>0</v>
      </c>
      <c r="AM36" s="259">
        <v>12</v>
      </c>
      <c r="AN36" s="259">
        <f t="shared" si="3"/>
        <v>3360</v>
      </c>
      <c r="AO36" s="299"/>
      <c r="AP36" s="7">
        <f t="shared" si="4"/>
        <v>0</v>
      </c>
      <c r="AQ36" s="6"/>
      <c r="AR36" s="6">
        <f t="shared" si="5"/>
        <v>0</v>
      </c>
      <c r="AS36" s="6"/>
      <c r="AT36" s="6">
        <f t="shared" si="6"/>
        <v>0</v>
      </c>
      <c r="AU36" s="63"/>
      <c r="AV36" s="63">
        <f t="shared" si="7"/>
        <v>0</v>
      </c>
      <c r="AW36" s="8"/>
      <c r="AX36" s="83">
        <f t="shared" si="8"/>
        <v>0</v>
      </c>
      <c r="AY36" s="8"/>
      <c r="AZ36" s="8">
        <f t="shared" si="9"/>
        <v>0</v>
      </c>
      <c r="BA36" s="8"/>
      <c r="BB36" s="8">
        <f t="shared" si="10"/>
        <v>0</v>
      </c>
      <c r="BC36" s="8"/>
      <c r="BD36" s="83">
        <f t="shared" si="11"/>
        <v>0</v>
      </c>
      <c r="BE36" s="8"/>
      <c r="BF36" s="83">
        <f t="shared" si="12"/>
        <v>0</v>
      </c>
      <c r="BG36" s="83"/>
      <c r="BH36" s="83">
        <f t="shared" si="13"/>
        <v>0</v>
      </c>
      <c r="BI36" s="288"/>
      <c r="BJ36" s="288">
        <f t="shared" si="14"/>
        <v>0</v>
      </c>
      <c r="BK36" s="293">
        <v>15</v>
      </c>
      <c r="BL36" s="293">
        <f t="shared" si="15"/>
        <v>4200</v>
      </c>
      <c r="BM36" s="112"/>
      <c r="BN36" s="112">
        <f t="shared" si="16"/>
        <v>0</v>
      </c>
      <c r="BO36" s="112"/>
      <c r="BP36" s="112">
        <f t="shared" si="17"/>
        <v>0</v>
      </c>
      <c r="BQ36" s="293">
        <f t="shared" si="32"/>
        <v>27</v>
      </c>
      <c r="BR36" s="293">
        <f t="shared" si="33"/>
        <v>7560</v>
      </c>
    </row>
    <row r="37" spans="1:70" ht="15">
      <c r="A37" s="128">
        <v>31</v>
      </c>
      <c r="B37" s="134" t="s">
        <v>10</v>
      </c>
      <c r="C37" s="339" t="s">
        <v>26</v>
      </c>
      <c r="D37" s="301">
        <v>300</v>
      </c>
      <c r="E37" s="277"/>
      <c r="F37" s="259">
        <f t="shared" si="0"/>
        <v>0</v>
      </c>
      <c r="G37" s="259"/>
      <c r="H37" s="259">
        <f t="shared" si="18"/>
        <v>0</v>
      </c>
      <c r="I37" s="259"/>
      <c r="J37" s="259">
        <f t="shared" si="19"/>
        <v>0</v>
      </c>
      <c r="K37" s="259"/>
      <c r="L37" s="259">
        <f t="shared" si="20"/>
        <v>0</v>
      </c>
      <c r="M37" s="259"/>
      <c r="N37" s="259">
        <f t="shared" si="21"/>
        <v>0</v>
      </c>
      <c r="O37" s="259"/>
      <c r="P37" s="259">
        <f t="shared" si="22"/>
        <v>0</v>
      </c>
      <c r="Q37" s="259"/>
      <c r="R37" s="259">
        <f t="shared" si="23"/>
        <v>0</v>
      </c>
      <c r="S37" s="259"/>
      <c r="T37" s="259">
        <f t="shared" si="24"/>
        <v>0</v>
      </c>
      <c r="U37" s="259"/>
      <c r="V37" s="259">
        <f t="shared" si="25"/>
        <v>0</v>
      </c>
      <c r="W37" s="70"/>
      <c r="X37" s="6">
        <f t="shared" si="26"/>
        <v>0</v>
      </c>
      <c r="Y37" s="6"/>
      <c r="Z37" s="6">
        <f t="shared" si="27"/>
        <v>0</v>
      </c>
      <c r="AA37" s="6"/>
      <c r="AB37" s="6">
        <f t="shared" si="28"/>
        <v>0</v>
      </c>
      <c r="AC37" s="6"/>
      <c r="AD37" s="6">
        <f t="shared" si="29"/>
        <v>0</v>
      </c>
      <c r="AE37" s="6"/>
      <c r="AF37" s="6">
        <f t="shared" si="30"/>
        <v>0</v>
      </c>
      <c r="AG37" s="299"/>
      <c r="AH37" s="299">
        <f t="shared" si="1"/>
        <v>0</v>
      </c>
      <c r="AI37" s="299"/>
      <c r="AJ37" s="299">
        <f t="shared" si="31"/>
        <v>0</v>
      </c>
      <c r="AK37" s="299"/>
      <c r="AL37" s="299">
        <f t="shared" si="2"/>
        <v>0</v>
      </c>
      <c r="AM37" s="259">
        <v>4</v>
      </c>
      <c r="AN37" s="259">
        <f t="shared" si="3"/>
        <v>1200</v>
      </c>
      <c r="AO37" s="299"/>
      <c r="AP37" s="7">
        <f t="shared" si="4"/>
        <v>0</v>
      </c>
      <c r="AQ37" s="6"/>
      <c r="AR37" s="6">
        <f t="shared" si="5"/>
        <v>0</v>
      </c>
      <c r="AS37" s="6"/>
      <c r="AT37" s="6">
        <f t="shared" si="6"/>
        <v>0</v>
      </c>
      <c r="AU37" s="63"/>
      <c r="AV37" s="63">
        <f t="shared" si="7"/>
        <v>0</v>
      </c>
      <c r="AW37" s="8"/>
      <c r="AX37" s="83">
        <f t="shared" si="8"/>
        <v>0</v>
      </c>
      <c r="AY37" s="8"/>
      <c r="AZ37" s="8">
        <f t="shared" si="9"/>
        <v>0</v>
      </c>
      <c r="BA37" s="8"/>
      <c r="BB37" s="8">
        <f t="shared" si="10"/>
        <v>0</v>
      </c>
      <c r="BC37" s="8"/>
      <c r="BD37" s="83">
        <f t="shared" si="11"/>
        <v>0</v>
      </c>
      <c r="BE37" s="8"/>
      <c r="BF37" s="83">
        <f t="shared" si="12"/>
        <v>0</v>
      </c>
      <c r="BG37" s="83"/>
      <c r="BH37" s="83">
        <f t="shared" si="13"/>
        <v>0</v>
      </c>
      <c r="BI37" s="288">
        <v>6</v>
      </c>
      <c r="BJ37" s="288">
        <f t="shared" si="14"/>
        <v>1800</v>
      </c>
      <c r="BK37" s="293">
        <v>9</v>
      </c>
      <c r="BL37" s="293">
        <f t="shared" si="15"/>
        <v>2700</v>
      </c>
      <c r="BM37" s="112"/>
      <c r="BN37" s="112">
        <f t="shared" si="16"/>
        <v>0</v>
      </c>
      <c r="BO37" s="112"/>
      <c r="BP37" s="112">
        <f t="shared" si="17"/>
        <v>0</v>
      </c>
      <c r="BQ37" s="293">
        <f t="shared" si="32"/>
        <v>19</v>
      </c>
      <c r="BR37" s="293">
        <f t="shared" si="33"/>
        <v>5700</v>
      </c>
    </row>
    <row r="38" spans="1:70" ht="15">
      <c r="A38" s="128">
        <v>32</v>
      </c>
      <c r="B38" s="134" t="s">
        <v>11</v>
      </c>
      <c r="C38" s="339" t="s">
        <v>26</v>
      </c>
      <c r="D38" s="301">
        <v>400</v>
      </c>
      <c r="E38" s="277"/>
      <c r="F38" s="259">
        <f t="shared" si="0"/>
        <v>0</v>
      </c>
      <c r="G38" s="259"/>
      <c r="H38" s="259">
        <f t="shared" si="18"/>
        <v>0</v>
      </c>
      <c r="I38" s="259"/>
      <c r="J38" s="259">
        <f t="shared" si="19"/>
        <v>0</v>
      </c>
      <c r="K38" s="259"/>
      <c r="L38" s="259">
        <f t="shared" si="20"/>
        <v>0</v>
      </c>
      <c r="M38" s="259"/>
      <c r="N38" s="259">
        <f t="shared" si="21"/>
        <v>0</v>
      </c>
      <c r="O38" s="259"/>
      <c r="P38" s="259">
        <f t="shared" si="22"/>
        <v>0</v>
      </c>
      <c r="Q38" s="259"/>
      <c r="R38" s="259">
        <f t="shared" si="23"/>
        <v>0</v>
      </c>
      <c r="S38" s="259"/>
      <c r="T38" s="259">
        <f t="shared" si="24"/>
        <v>0</v>
      </c>
      <c r="U38" s="259"/>
      <c r="V38" s="259">
        <f t="shared" si="25"/>
        <v>0</v>
      </c>
      <c r="W38" s="70"/>
      <c r="X38" s="6">
        <f t="shared" si="26"/>
        <v>0</v>
      </c>
      <c r="Y38" s="6"/>
      <c r="Z38" s="6">
        <f t="shared" si="27"/>
        <v>0</v>
      </c>
      <c r="AA38" s="6"/>
      <c r="AB38" s="6">
        <f t="shared" si="28"/>
        <v>0</v>
      </c>
      <c r="AC38" s="6"/>
      <c r="AD38" s="6">
        <f t="shared" si="29"/>
        <v>0</v>
      </c>
      <c r="AE38" s="6"/>
      <c r="AF38" s="6">
        <f t="shared" si="30"/>
        <v>0</v>
      </c>
      <c r="AG38" s="299"/>
      <c r="AH38" s="299">
        <f t="shared" si="1"/>
        <v>0</v>
      </c>
      <c r="AI38" s="299"/>
      <c r="AJ38" s="299">
        <f t="shared" si="31"/>
        <v>0</v>
      </c>
      <c r="AK38" s="299"/>
      <c r="AL38" s="299">
        <f t="shared" si="2"/>
        <v>0</v>
      </c>
      <c r="AM38" s="259"/>
      <c r="AN38" s="259">
        <f t="shared" si="3"/>
        <v>0</v>
      </c>
      <c r="AO38" s="299"/>
      <c r="AP38" s="7">
        <f t="shared" si="4"/>
        <v>0</v>
      </c>
      <c r="AQ38" s="6"/>
      <c r="AR38" s="6">
        <f t="shared" si="5"/>
        <v>0</v>
      </c>
      <c r="AS38" s="6"/>
      <c r="AT38" s="6">
        <f t="shared" si="6"/>
        <v>0</v>
      </c>
      <c r="AU38" s="63"/>
      <c r="AV38" s="63">
        <f t="shared" si="7"/>
        <v>0</v>
      </c>
      <c r="AW38" s="8"/>
      <c r="AX38" s="83">
        <f t="shared" si="8"/>
        <v>0</v>
      </c>
      <c r="AY38" s="8"/>
      <c r="AZ38" s="8">
        <f t="shared" si="9"/>
        <v>0</v>
      </c>
      <c r="BA38" s="8"/>
      <c r="BB38" s="8">
        <f t="shared" si="10"/>
        <v>0</v>
      </c>
      <c r="BC38" s="8"/>
      <c r="BD38" s="83">
        <f t="shared" si="11"/>
        <v>0</v>
      </c>
      <c r="BE38" s="8"/>
      <c r="BF38" s="83">
        <f t="shared" si="12"/>
        <v>0</v>
      </c>
      <c r="BG38" s="83"/>
      <c r="BH38" s="83">
        <f t="shared" si="13"/>
        <v>0</v>
      </c>
      <c r="BI38" s="288"/>
      <c r="BJ38" s="288">
        <f t="shared" si="14"/>
        <v>0</v>
      </c>
      <c r="BK38" s="293">
        <v>7</v>
      </c>
      <c r="BL38" s="293">
        <f t="shared" si="15"/>
        <v>2800</v>
      </c>
      <c r="BM38" s="112"/>
      <c r="BN38" s="112">
        <f t="shared" si="16"/>
        <v>0</v>
      </c>
      <c r="BO38" s="112"/>
      <c r="BP38" s="112">
        <f t="shared" si="17"/>
        <v>0</v>
      </c>
      <c r="BQ38" s="293">
        <f t="shared" si="32"/>
        <v>7</v>
      </c>
      <c r="BR38" s="293">
        <f t="shared" si="33"/>
        <v>2800</v>
      </c>
    </row>
    <row r="39" spans="1:70" ht="15">
      <c r="A39" s="128">
        <v>33</v>
      </c>
      <c r="B39" s="134" t="s">
        <v>12</v>
      </c>
      <c r="C39" s="339" t="s">
        <v>26</v>
      </c>
      <c r="D39" s="301">
        <v>450</v>
      </c>
      <c r="E39" s="277"/>
      <c r="F39" s="259">
        <f t="shared" si="0"/>
        <v>0</v>
      </c>
      <c r="G39" s="259"/>
      <c r="H39" s="259">
        <f t="shared" si="18"/>
        <v>0</v>
      </c>
      <c r="I39" s="259"/>
      <c r="J39" s="259">
        <f t="shared" si="19"/>
        <v>0</v>
      </c>
      <c r="K39" s="259"/>
      <c r="L39" s="259">
        <f t="shared" si="20"/>
        <v>0</v>
      </c>
      <c r="M39" s="259"/>
      <c r="N39" s="259">
        <f t="shared" si="21"/>
        <v>0</v>
      </c>
      <c r="O39" s="259"/>
      <c r="P39" s="259">
        <f t="shared" si="22"/>
        <v>0</v>
      </c>
      <c r="Q39" s="259"/>
      <c r="R39" s="259">
        <f t="shared" si="23"/>
        <v>0</v>
      </c>
      <c r="S39" s="259"/>
      <c r="T39" s="259">
        <f t="shared" si="24"/>
        <v>0</v>
      </c>
      <c r="U39" s="259"/>
      <c r="V39" s="259">
        <f t="shared" si="25"/>
        <v>0</v>
      </c>
      <c r="W39" s="70"/>
      <c r="X39" s="6">
        <f t="shared" si="26"/>
        <v>0</v>
      </c>
      <c r="Y39" s="6"/>
      <c r="Z39" s="6">
        <f t="shared" si="27"/>
        <v>0</v>
      </c>
      <c r="AA39" s="6"/>
      <c r="AB39" s="6">
        <f t="shared" si="28"/>
        <v>0</v>
      </c>
      <c r="AC39" s="6"/>
      <c r="AD39" s="6">
        <f t="shared" si="29"/>
        <v>0</v>
      </c>
      <c r="AE39" s="6"/>
      <c r="AF39" s="6">
        <f t="shared" si="30"/>
        <v>0</v>
      </c>
      <c r="AG39" s="299"/>
      <c r="AH39" s="299">
        <f t="shared" si="1"/>
        <v>0</v>
      </c>
      <c r="AI39" s="299"/>
      <c r="AJ39" s="299">
        <f t="shared" si="31"/>
        <v>0</v>
      </c>
      <c r="AK39" s="299"/>
      <c r="AL39" s="299">
        <f t="shared" si="2"/>
        <v>0</v>
      </c>
      <c r="AM39" s="259">
        <v>8</v>
      </c>
      <c r="AN39" s="259">
        <f t="shared" si="3"/>
        <v>3600</v>
      </c>
      <c r="AO39" s="299"/>
      <c r="AP39" s="7">
        <f t="shared" si="4"/>
        <v>0</v>
      </c>
      <c r="AQ39" s="6"/>
      <c r="AR39" s="6">
        <f t="shared" si="5"/>
        <v>0</v>
      </c>
      <c r="AS39" s="6"/>
      <c r="AT39" s="6">
        <f t="shared" si="6"/>
        <v>0</v>
      </c>
      <c r="AU39" s="63"/>
      <c r="AV39" s="63">
        <f t="shared" si="7"/>
        <v>0</v>
      </c>
      <c r="AW39" s="8"/>
      <c r="AX39" s="83">
        <f t="shared" si="8"/>
        <v>0</v>
      </c>
      <c r="AY39" s="8"/>
      <c r="AZ39" s="8">
        <f t="shared" si="9"/>
        <v>0</v>
      </c>
      <c r="BA39" s="8"/>
      <c r="BB39" s="8">
        <f t="shared" si="10"/>
        <v>0</v>
      </c>
      <c r="BC39" s="8"/>
      <c r="BD39" s="83">
        <f t="shared" si="11"/>
        <v>0</v>
      </c>
      <c r="BE39" s="8"/>
      <c r="BF39" s="83">
        <f t="shared" si="12"/>
        <v>0</v>
      </c>
      <c r="BG39" s="83"/>
      <c r="BH39" s="83">
        <f t="shared" si="13"/>
        <v>0</v>
      </c>
      <c r="BI39" s="288"/>
      <c r="BJ39" s="288">
        <f t="shared" si="14"/>
        <v>0</v>
      </c>
      <c r="BK39" s="293"/>
      <c r="BL39" s="293">
        <f t="shared" si="15"/>
        <v>0</v>
      </c>
      <c r="BM39" s="112"/>
      <c r="BN39" s="112">
        <f t="shared" si="16"/>
        <v>0</v>
      </c>
      <c r="BO39" s="112"/>
      <c r="BP39" s="112">
        <f t="shared" si="17"/>
        <v>0</v>
      </c>
      <c r="BQ39" s="293">
        <f t="shared" si="32"/>
        <v>8</v>
      </c>
      <c r="BR39" s="293">
        <f t="shared" si="33"/>
        <v>3600</v>
      </c>
    </row>
    <row r="40" spans="1:70" ht="15">
      <c r="A40" s="128">
        <v>34</v>
      </c>
      <c r="B40" s="134" t="s">
        <v>13</v>
      </c>
      <c r="C40" s="339" t="s">
        <v>26</v>
      </c>
      <c r="D40" s="301">
        <v>500</v>
      </c>
      <c r="E40" s="277"/>
      <c r="F40" s="259">
        <f t="shared" si="0"/>
        <v>0</v>
      </c>
      <c r="G40" s="259"/>
      <c r="H40" s="259">
        <f t="shared" si="18"/>
        <v>0</v>
      </c>
      <c r="I40" s="259"/>
      <c r="J40" s="259">
        <f t="shared" si="19"/>
        <v>0</v>
      </c>
      <c r="K40" s="259"/>
      <c r="L40" s="259">
        <f t="shared" si="20"/>
        <v>0</v>
      </c>
      <c r="M40" s="259"/>
      <c r="N40" s="259">
        <f t="shared" si="21"/>
        <v>0</v>
      </c>
      <c r="O40" s="259"/>
      <c r="P40" s="259">
        <f t="shared" si="22"/>
        <v>0</v>
      </c>
      <c r="Q40" s="259"/>
      <c r="R40" s="259">
        <f t="shared" si="23"/>
        <v>0</v>
      </c>
      <c r="S40" s="259"/>
      <c r="T40" s="259">
        <f t="shared" si="24"/>
        <v>0</v>
      </c>
      <c r="U40" s="259"/>
      <c r="V40" s="259">
        <f t="shared" si="25"/>
        <v>0</v>
      </c>
      <c r="W40" s="70"/>
      <c r="X40" s="6">
        <f t="shared" si="26"/>
        <v>0</v>
      </c>
      <c r="Y40" s="6"/>
      <c r="Z40" s="6">
        <f t="shared" si="27"/>
        <v>0</v>
      </c>
      <c r="AA40" s="6"/>
      <c r="AB40" s="6">
        <f t="shared" si="28"/>
        <v>0</v>
      </c>
      <c r="AC40" s="6"/>
      <c r="AD40" s="6">
        <f t="shared" si="29"/>
        <v>0</v>
      </c>
      <c r="AE40" s="6"/>
      <c r="AF40" s="6">
        <f t="shared" si="30"/>
        <v>0</v>
      </c>
      <c r="AG40" s="299"/>
      <c r="AH40" s="299">
        <f aca="true" t="shared" si="34" ref="AH40:AH70">AG40*D40</f>
        <v>0</v>
      </c>
      <c r="AI40" s="299"/>
      <c r="AJ40" s="299">
        <f t="shared" si="31"/>
        <v>0</v>
      </c>
      <c r="AK40" s="299"/>
      <c r="AL40" s="299">
        <f aca="true" t="shared" si="35" ref="AL40:AL76">AK40*D40</f>
        <v>0</v>
      </c>
      <c r="AM40" s="259"/>
      <c r="AN40" s="259">
        <f aca="true" t="shared" si="36" ref="AN40:AN70">AM40*D40</f>
        <v>0</v>
      </c>
      <c r="AO40" s="299"/>
      <c r="AP40" s="7">
        <f aca="true" t="shared" si="37" ref="AP40:AP70">AO40*D40</f>
        <v>0</v>
      </c>
      <c r="AQ40" s="6"/>
      <c r="AR40" s="6">
        <f aca="true" t="shared" si="38" ref="AR40:AR70">AQ40*D40</f>
        <v>0</v>
      </c>
      <c r="AS40" s="6"/>
      <c r="AT40" s="6">
        <f aca="true" t="shared" si="39" ref="AT40:AT70">AS40*D40</f>
        <v>0</v>
      </c>
      <c r="AU40" s="63"/>
      <c r="AV40" s="63">
        <f aca="true" t="shared" si="40" ref="AV40:AV70">AU40*D40</f>
        <v>0</v>
      </c>
      <c r="AW40" s="8"/>
      <c r="AX40" s="83">
        <f aca="true" t="shared" si="41" ref="AX40:AX70">AW40*D40</f>
        <v>0</v>
      </c>
      <c r="AY40" s="8"/>
      <c r="AZ40" s="8">
        <f aca="true" t="shared" si="42" ref="AZ40:AZ70">AY40*D40</f>
        <v>0</v>
      </c>
      <c r="BA40" s="8"/>
      <c r="BB40" s="8">
        <f aca="true" t="shared" si="43" ref="BB40:BB70">BA40*D40</f>
        <v>0</v>
      </c>
      <c r="BC40" s="8"/>
      <c r="BD40" s="83">
        <f aca="true" t="shared" si="44" ref="BD40:BD70">BC40*D40</f>
        <v>0</v>
      </c>
      <c r="BE40" s="8"/>
      <c r="BF40" s="83">
        <f aca="true" t="shared" si="45" ref="BF40:BF70">BE40*D40</f>
        <v>0</v>
      </c>
      <c r="BG40" s="83"/>
      <c r="BH40" s="83">
        <f aca="true" t="shared" si="46" ref="BH40:BH70">BG40*D40</f>
        <v>0</v>
      </c>
      <c r="BI40" s="8"/>
      <c r="BJ40" s="8">
        <f aca="true" t="shared" si="47" ref="BJ40:BJ70">BI40*D40</f>
        <v>0</v>
      </c>
      <c r="BK40" s="112"/>
      <c r="BL40" s="112">
        <f aca="true" t="shared" si="48" ref="BL40:BL70">BK40*D40</f>
        <v>0</v>
      </c>
      <c r="BM40" s="112"/>
      <c r="BN40" s="112">
        <f aca="true" t="shared" si="49" ref="BN40:BN70">BM40*D40</f>
        <v>0</v>
      </c>
      <c r="BO40" s="112"/>
      <c r="BP40" s="112">
        <f aca="true" t="shared" si="50" ref="BP40:BP70">BO40*D40</f>
        <v>0</v>
      </c>
      <c r="BQ40" s="293">
        <f t="shared" si="32"/>
        <v>0</v>
      </c>
      <c r="BR40" s="293">
        <f t="shared" si="33"/>
        <v>0</v>
      </c>
    </row>
    <row r="41" spans="1:70" ht="15">
      <c r="A41" s="128">
        <v>35</v>
      </c>
      <c r="B41" s="337" t="s">
        <v>163</v>
      </c>
      <c r="C41" s="339" t="s">
        <v>26</v>
      </c>
      <c r="D41" s="301">
        <v>900</v>
      </c>
      <c r="E41" s="277"/>
      <c r="F41" s="259">
        <f t="shared" si="0"/>
        <v>0</v>
      </c>
      <c r="G41" s="259"/>
      <c r="H41" s="259">
        <f t="shared" si="18"/>
        <v>0</v>
      </c>
      <c r="I41" s="259"/>
      <c r="J41" s="259">
        <f t="shared" si="19"/>
        <v>0</v>
      </c>
      <c r="K41" s="259"/>
      <c r="L41" s="259">
        <f t="shared" si="20"/>
        <v>0</v>
      </c>
      <c r="M41" s="259"/>
      <c r="N41" s="259">
        <f t="shared" si="21"/>
        <v>0</v>
      </c>
      <c r="O41" s="259"/>
      <c r="P41" s="259">
        <f t="shared" si="22"/>
        <v>0</v>
      </c>
      <c r="Q41" s="259"/>
      <c r="R41" s="259">
        <f t="shared" si="23"/>
        <v>0</v>
      </c>
      <c r="S41" s="259"/>
      <c r="T41" s="259">
        <f t="shared" si="24"/>
        <v>0</v>
      </c>
      <c r="U41" s="259"/>
      <c r="V41" s="259">
        <f t="shared" si="25"/>
        <v>0</v>
      </c>
      <c r="W41" s="70"/>
      <c r="X41" s="6">
        <f t="shared" si="26"/>
        <v>0</v>
      </c>
      <c r="Y41" s="6"/>
      <c r="Z41" s="6">
        <f t="shared" si="27"/>
        <v>0</v>
      </c>
      <c r="AA41" s="6"/>
      <c r="AB41" s="6">
        <f t="shared" si="28"/>
        <v>0</v>
      </c>
      <c r="AC41" s="6"/>
      <c r="AD41" s="6">
        <f t="shared" si="29"/>
        <v>0</v>
      </c>
      <c r="AE41" s="6"/>
      <c r="AF41" s="6">
        <f t="shared" si="30"/>
        <v>0</v>
      </c>
      <c r="AG41" s="6"/>
      <c r="AH41" s="6">
        <f t="shared" si="34"/>
        <v>0</v>
      </c>
      <c r="AI41" s="6"/>
      <c r="AJ41" s="6">
        <f t="shared" si="31"/>
        <v>0</v>
      </c>
      <c r="AK41" s="6"/>
      <c r="AL41" s="6">
        <f t="shared" si="35"/>
        <v>0</v>
      </c>
      <c r="AM41" s="259"/>
      <c r="AN41" s="259">
        <f t="shared" si="36"/>
        <v>0</v>
      </c>
      <c r="AO41" s="6"/>
      <c r="AP41" s="7">
        <f t="shared" si="37"/>
        <v>0</v>
      </c>
      <c r="AQ41" s="6"/>
      <c r="AR41" s="6">
        <f t="shared" si="38"/>
        <v>0</v>
      </c>
      <c r="AS41" s="6"/>
      <c r="AT41" s="6">
        <f t="shared" si="39"/>
        <v>0</v>
      </c>
      <c r="AU41" s="63"/>
      <c r="AV41" s="63">
        <f t="shared" si="40"/>
        <v>0</v>
      </c>
      <c r="AW41" s="8"/>
      <c r="AX41" s="83">
        <f t="shared" si="41"/>
        <v>0</v>
      </c>
      <c r="AY41" s="8"/>
      <c r="AZ41" s="8">
        <f t="shared" si="42"/>
        <v>0</v>
      </c>
      <c r="BA41" s="8"/>
      <c r="BB41" s="8">
        <f t="shared" si="43"/>
        <v>0</v>
      </c>
      <c r="BC41" s="8"/>
      <c r="BD41" s="83">
        <f t="shared" si="44"/>
        <v>0</v>
      </c>
      <c r="BE41" s="8"/>
      <c r="BF41" s="83">
        <f t="shared" si="45"/>
        <v>0</v>
      </c>
      <c r="BG41" s="83"/>
      <c r="BH41" s="83">
        <f t="shared" si="46"/>
        <v>0</v>
      </c>
      <c r="BI41" s="8"/>
      <c r="BJ41" s="8">
        <f t="shared" si="47"/>
        <v>0</v>
      </c>
      <c r="BK41" s="112"/>
      <c r="BL41" s="112">
        <f t="shared" si="48"/>
        <v>0</v>
      </c>
      <c r="BM41" s="112"/>
      <c r="BN41" s="112">
        <f t="shared" si="49"/>
        <v>0</v>
      </c>
      <c r="BO41" s="112"/>
      <c r="BP41" s="112">
        <f t="shared" si="50"/>
        <v>0</v>
      </c>
      <c r="BQ41" s="293">
        <f t="shared" si="32"/>
        <v>0</v>
      </c>
      <c r="BR41" s="293">
        <f t="shared" si="33"/>
        <v>0</v>
      </c>
    </row>
    <row r="42" spans="1:70" ht="15">
      <c r="A42" s="128">
        <v>36</v>
      </c>
      <c r="B42" s="134" t="s">
        <v>19</v>
      </c>
      <c r="C42" s="339"/>
      <c r="D42" s="301"/>
      <c r="E42" s="277"/>
      <c r="F42" s="259">
        <f t="shared" si="0"/>
        <v>0</v>
      </c>
      <c r="G42" s="259"/>
      <c r="H42" s="259">
        <f t="shared" si="18"/>
        <v>0</v>
      </c>
      <c r="I42" s="259"/>
      <c r="J42" s="259">
        <f t="shared" si="19"/>
        <v>0</v>
      </c>
      <c r="K42" s="259"/>
      <c r="L42" s="259">
        <f t="shared" si="20"/>
        <v>0</v>
      </c>
      <c r="M42" s="259"/>
      <c r="N42" s="259">
        <f t="shared" si="21"/>
        <v>0</v>
      </c>
      <c r="O42" s="259"/>
      <c r="P42" s="259">
        <f t="shared" si="22"/>
        <v>0</v>
      </c>
      <c r="Q42" s="259"/>
      <c r="R42" s="259">
        <f t="shared" si="23"/>
        <v>0</v>
      </c>
      <c r="S42" s="259"/>
      <c r="T42" s="259">
        <f t="shared" si="24"/>
        <v>0</v>
      </c>
      <c r="U42" s="259"/>
      <c r="V42" s="259">
        <f t="shared" si="25"/>
        <v>0</v>
      </c>
      <c r="W42" s="289"/>
      <c r="X42" s="259">
        <f t="shared" si="26"/>
        <v>0</v>
      </c>
      <c r="Y42" s="259"/>
      <c r="Z42" s="259">
        <f t="shared" si="27"/>
        <v>0</v>
      </c>
      <c r="AA42" s="259"/>
      <c r="AB42" s="259">
        <f t="shared" si="28"/>
        <v>0</v>
      </c>
      <c r="AC42" s="259"/>
      <c r="AD42" s="259">
        <f t="shared" si="29"/>
        <v>0</v>
      </c>
      <c r="AE42" s="259"/>
      <c r="AF42" s="259">
        <f t="shared" si="30"/>
        <v>0</v>
      </c>
      <c r="AG42" s="259"/>
      <c r="AH42" s="259">
        <f t="shared" si="34"/>
        <v>0</v>
      </c>
      <c r="AI42" s="259"/>
      <c r="AJ42" s="259">
        <f t="shared" si="31"/>
        <v>0</v>
      </c>
      <c r="AK42" s="259"/>
      <c r="AL42" s="259">
        <f t="shared" si="35"/>
        <v>0</v>
      </c>
      <c r="AM42" s="259"/>
      <c r="AN42" s="259">
        <f t="shared" si="36"/>
        <v>0</v>
      </c>
      <c r="AO42" s="259"/>
      <c r="AP42" s="278">
        <f t="shared" si="37"/>
        <v>0</v>
      </c>
      <c r="AQ42" s="259"/>
      <c r="AR42" s="259">
        <f t="shared" si="38"/>
        <v>0</v>
      </c>
      <c r="AS42" s="259"/>
      <c r="AT42" s="259">
        <f t="shared" si="39"/>
        <v>0</v>
      </c>
      <c r="AU42" s="277"/>
      <c r="AV42" s="277">
        <f t="shared" si="40"/>
        <v>0</v>
      </c>
      <c r="AW42" s="288"/>
      <c r="AX42" s="292">
        <f t="shared" si="41"/>
        <v>0</v>
      </c>
      <c r="AY42" s="288"/>
      <c r="AZ42" s="288">
        <f t="shared" si="42"/>
        <v>0</v>
      </c>
      <c r="BA42" s="288"/>
      <c r="BB42" s="288">
        <f t="shared" si="43"/>
        <v>0</v>
      </c>
      <c r="BC42" s="288"/>
      <c r="BD42" s="292">
        <f t="shared" si="44"/>
        <v>0</v>
      </c>
      <c r="BE42" s="288"/>
      <c r="BF42" s="292">
        <f t="shared" si="45"/>
        <v>0</v>
      </c>
      <c r="BG42" s="292"/>
      <c r="BH42" s="292">
        <f t="shared" si="46"/>
        <v>0</v>
      </c>
      <c r="BI42" s="288"/>
      <c r="BJ42" s="288">
        <f t="shared" si="47"/>
        <v>0</v>
      </c>
      <c r="BK42" s="293"/>
      <c r="BL42" s="293">
        <f t="shared" si="48"/>
        <v>0</v>
      </c>
      <c r="BM42" s="293"/>
      <c r="BN42" s="293">
        <f t="shared" si="49"/>
        <v>0</v>
      </c>
      <c r="BO42" s="293"/>
      <c r="BP42" s="293">
        <f t="shared" si="50"/>
        <v>0</v>
      </c>
      <c r="BQ42" s="293">
        <f t="shared" si="32"/>
        <v>0</v>
      </c>
      <c r="BR42" s="293">
        <f t="shared" si="33"/>
        <v>0</v>
      </c>
    </row>
    <row r="43" spans="1:70" ht="15">
      <c r="A43" s="128">
        <v>37</v>
      </c>
      <c r="B43" s="134" t="s">
        <v>18</v>
      </c>
      <c r="C43" s="339" t="s">
        <v>26</v>
      </c>
      <c r="D43" s="301">
        <v>3100</v>
      </c>
      <c r="E43" s="277"/>
      <c r="F43" s="259">
        <f t="shared" si="0"/>
        <v>0</v>
      </c>
      <c r="G43" s="259"/>
      <c r="H43" s="259">
        <f t="shared" si="18"/>
        <v>0</v>
      </c>
      <c r="I43" s="259"/>
      <c r="J43" s="259">
        <f t="shared" si="19"/>
        <v>0</v>
      </c>
      <c r="K43" s="259"/>
      <c r="L43" s="259">
        <f t="shared" si="20"/>
        <v>0</v>
      </c>
      <c r="M43" s="259"/>
      <c r="N43" s="259">
        <f t="shared" si="21"/>
        <v>0</v>
      </c>
      <c r="O43" s="259"/>
      <c r="P43" s="259">
        <f t="shared" si="22"/>
        <v>0</v>
      </c>
      <c r="Q43" s="259"/>
      <c r="R43" s="259">
        <f t="shared" si="23"/>
        <v>0</v>
      </c>
      <c r="S43" s="259"/>
      <c r="T43" s="259">
        <f t="shared" si="24"/>
        <v>0</v>
      </c>
      <c r="U43" s="259"/>
      <c r="V43" s="259">
        <f t="shared" si="25"/>
        <v>0</v>
      </c>
      <c r="W43" s="289"/>
      <c r="X43" s="259">
        <f t="shared" si="26"/>
        <v>0</v>
      </c>
      <c r="Y43" s="259"/>
      <c r="Z43" s="259">
        <f t="shared" si="27"/>
        <v>0</v>
      </c>
      <c r="AA43" s="259"/>
      <c r="AB43" s="259">
        <f t="shared" si="28"/>
        <v>0</v>
      </c>
      <c r="AC43" s="259"/>
      <c r="AD43" s="259">
        <f t="shared" si="29"/>
        <v>0</v>
      </c>
      <c r="AE43" s="259"/>
      <c r="AF43" s="259">
        <f t="shared" si="30"/>
        <v>0</v>
      </c>
      <c r="AG43" s="259"/>
      <c r="AH43" s="259">
        <f t="shared" si="34"/>
        <v>0</v>
      </c>
      <c r="AI43" s="259"/>
      <c r="AJ43" s="259">
        <f t="shared" si="31"/>
        <v>0</v>
      </c>
      <c r="AK43" s="259"/>
      <c r="AL43" s="259">
        <f t="shared" si="35"/>
        <v>0</v>
      </c>
      <c r="AM43" s="259"/>
      <c r="AN43" s="259">
        <f t="shared" si="36"/>
        <v>0</v>
      </c>
      <c r="AO43" s="259"/>
      <c r="AP43" s="278">
        <f t="shared" si="37"/>
        <v>0</v>
      </c>
      <c r="AQ43" s="259"/>
      <c r="AR43" s="259">
        <f t="shared" si="38"/>
        <v>0</v>
      </c>
      <c r="AS43" s="259"/>
      <c r="AT43" s="259">
        <f t="shared" si="39"/>
        <v>0</v>
      </c>
      <c r="AU43" s="277">
        <v>2</v>
      </c>
      <c r="AV43" s="277">
        <f t="shared" si="40"/>
        <v>6200</v>
      </c>
      <c r="AW43" s="288"/>
      <c r="AX43" s="292">
        <f t="shared" si="41"/>
        <v>0</v>
      </c>
      <c r="AY43" s="288"/>
      <c r="AZ43" s="288">
        <f t="shared" si="42"/>
        <v>0</v>
      </c>
      <c r="BA43" s="288"/>
      <c r="BB43" s="288">
        <f t="shared" si="43"/>
        <v>0</v>
      </c>
      <c r="BC43" s="288"/>
      <c r="BD43" s="292">
        <f t="shared" si="44"/>
        <v>0</v>
      </c>
      <c r="BE43" s="288"/>
      <c r="BF43" s="292">
        <f t="shared" si="45"/>
        <v>0</v>
      </c>
      <c r="BG43" s="292"/>
      <c r="BH43" s="292">
        <f t="shared" si="46"/>
        <v>0</v>
      </c>
      <c r="BI43" s="288"/>
      <c r="BJ43" s="288">
        <f t="shared" si="47"/>
        <v>0</v>
      </c>
      <c r="BK43" s="293"/>
      <c r="BL43" s="293">
        <f t="shared" si="48"/>
        <v>0</v>
      </c>
      <c r="BM43" s="293"/>
      <c r="BN43" s="293">
        <f t="shared" si="49"/>
        <v>0</v>
      </c>
      <c r="BO43" s="293"/>
      <c r="BP43" s="293">
        <f t="shared" si="50"/>
        <v>0</v>
      </c>
      <c r="BQ43" s="293">
        <f t="shared" si="32"/>
        <v>2</v>
      </c>
      <c r="BR43" s="293">
        <f t="shared" si="33"/>
        <v>6200</v>
      </c>
    </row>
    <row r="44" spans="1:70" ht="15">
      <c r="A44" s="128">
        <v>38</v>
      </c>
      <c r="B44" s="134" t="s">
        <v>20</v>
      </c>
      <c r="C44" s="339" t="s">
        <v>26</v>
      </c>
      <c r="D44" s="301">
        <v>4900</v>
      </c>
      <c r="E44" s="277"/>
      <c r="F44" s="259">
        <f t="shared" si="0"/>
        <v>0</v>
      </c>
      <c r="G44" s="259"/>
      <c r="H44" s="259">
        <f t="shared" si="18"/>
        <v>0</v>
      </c>
      <c r="I44" s="259"/>
      <c r="J44" s="259">
        <f t="shared" si="19"/>
        <v>0</v>
      </c>
      <c r="K44" s="259"/>
      <c r="L44" s="259">
        <f t="shared" si="20"/>
        <v>0</v>
      </c>
      <c r="M44" s="259"/>
      <c r="N44" s="259">
        <f t="shared" si="21"/>
        <v>0</v>
      </c>
      <c r="O44" s="259"/>
      <c r="P44" s="259">
        <f t="shared" si="22"/>
        <v>0</v>
      </c>
      <c r="Q44" s="259"/>
      <c r="R44" s="259">
        <f t="shared" si="23"/>
        <v>0</v>
      </c>
      <c r="S44" s="259"/>
      <c r="T44" s="259">
        <f t="shared" si="24"/>
        <v>0</v>
      </c>
      <c r="U44" s="259"/>
      <c r="V44" s="259">
        <f t="shared" si="25"/>
        <v>0</v>
      </c>
      <c r="W44" s="289"/>
      <c r="X44" s="259">
        <f t="shared" si="26"/>
        <v>0</v>
      </c>
      <c r="Y44" s="259"/>
      <c r="Z44" s="259">
        <f t="shared" si="27"/>
        <v>0</v>
      </c>
      <c r="AA44" s="259"/>
      <c r="AB44" s="259">
        <f t="shared" si="28"/>
        <v>0</v>
      </c>
      <c r="AC44" s="259"/>
      <c r="AD44" s="259">
        <f t="shared" si="29"/>
        <v>0</v>
      </c>
      <c r="AE44" s="259"/>
      <c r="AF44" s="259">
        <f t="shared" si="30"/>
        <v>0</v>
      </c>
      <c r="AG44" s="259"/>
      <c r="AH44" s="259">
        <f t="shared" si="34"/>
        <v>0</v>
      </c>
      <c r="AI44" s="259"/>
      <c r="AJ44" s="259">
        <f t="shared" si="31"/>
        <v>0</v>
      </c>
      <c r="AK44" s="259"/>
      <c r="AL44" s="259">
        <f t="shared" si="35"/>
        <v>0</v>
      </c>
      <c r="AM44" s="259"/>
      <c r="AN44" s="259">
        <f t="shared" si="36"/>
        <v>0</v>
      </c>
      <c r="AO44" s="259"/>
      <c r="AP44" s="278">
        <f t="shared" si="37"/>
        <v>0</v>
      </c>
      <c r="AQ44" s="259"/>
      <c r="AR44" s="259">
        <f t="shared" si="38"/>
        <v>0</v>
      </c>
      <c r="AS44" s="259"/>
      <c r="AT44" s="259">
        <f t="shared" si="39"/>
        <v>0</v>
      </c>
      <c r="AU44" s="277"/>
      <c r="AV44" s="277">
        <f t="shared" si="40"/>
        <v>0</v>
      </c>
      <c r="AW44" s="288"/>
      <c r="AX44" s="292">
        <f t="shared" si="41"/>
        <v>0</v>
      </c>
      <c r="AY44" s="288"/>
      <c r="AZ44" s="288">
        <f t="shared" si="42"/>
        <v>0</v>
      </c>
      <c r="BA44" s="288"/>
      <c r="BB44" s="288">
        <f t="shared" si="43"/>
        <v>0</v>
      </c>
      <c r="BC44" s="288"/>
      <c r="BD44" s="292">
        <f t="shared" si="44"/>
        <v>0</v>
      </c>
      <c r="BE44" s="288"/>
      <c r="BF44" s="292">
        <f t="shared" si="45"/>
        <v>0</v>
      </c>
      <c r="BG44" s="292"/>
      <c r="BH44" s="292">
        <f t="shared" si="46"/>
        <v>0</v>
      </c>
      <c r="BI44" s="288"/>
      <c r="BJ44" s="288">
        <f t="shared" si="47"/>
        <v>0</v>
      </c>
      <c r="BK44" s="293"/>
      <c r="BL44" s="293">
        <f t="shared" si="48"/>
        <v>0</v>
      </c>
      <c r="BM44" s="293"/>
      <c r="BN44" s="293">
        <f t="shared" si="49"/>
        <v>0</v>
      </c>
      <c r="BO44" s="293"/>
      <c r="BP44" s="293">
        <f t="shared" si="50"/>
        <v>0</v>
      </c>
      <c r="BQ44" s="293">
        <f t="shared" si="32"/>
        <v>0</v>
      </c>
      <c r="BR44" s="293">
        <f t="shared" si="33"/>
        <v>0</v>
      </c>
    </row>
    <row r="45" spans="1:70" ht="14.25">
      <c r="A45" s="128">
        <v>39</v>
      </c>
      <c r="B45" s="146" t="s">
        <v>79</v>
      </c>
      <c r="C45" s="339"/>
      <c r="D45" s="301"/>
      <c r="E45" s="277"/>
      <c r="F45" s="259">
        <f t="shared" si="0"/>
        <v>0</v>
      </c>
      <c r="G45" s="259"/>
      <c r="H45" s="259">
        <f t="shared" si="18"/>
        <v>0</v>
      </c>
      <c r="I45" s="259"/>
      <c r="J45" s="259">
        <f t="shared" si="19"/>
        <v>0</v>
      </c>
      <c r="K45" s="259"/>
      <c r="L45" s="259">
        <f t="shared" si="20"/>
        <v>0</v>
      </c>
      <c r="M45" s="259"/>
      <c r="N45" s="259">
        <f t="shared" si="21"/>
        <v>0</v>
      </c>
      <c r="O45" s="259"/>
      <c r="P45" s="259">
        <f t="shared" si="22"/>
        <v>0</v>
      </c>
      <c r="Q45" s="259"/>
      <c r="R45" s="259">
        <f t="shared" si="23"/>
        <v>0</v>
      </c>
      <c r="S45" s="259"/>
      <c r="T45" s="259">
        <f t="shared" si="24"/>
        <v>0</v>
      </c>
      <c r="U45" s="259"/>
      <c r="V45" s="259">
        <f t="shared" si="25"/>
        <v>0</v>
      </c>
      <c r="W45" s="289"/>
      <c r="X45" s="259">
        <f t="shared" si="26"/>
        <v>0</v>
      </c>
      <c r="Y45" s="259"/>
      <c r="Z45" s="259">
        <f t="shared" si="27"/>
        <v>0</v>
      </c>
      <c r="AA45" s="259"/>
      <c r="AB45" s="259">
        <f t="shared" si="28"/>
        <v>0</v>
      </c>
      <c r="AC45" s="259"/>
      <c r="AD45" s="259">
        <f t="shared" si="29"/>
        <v>0</v>
      </c>
      <c r="AE45" s="259"/>
      <c r="AF45" s="259">
        <f t="shared" si="30"/>
        <v>0</v>
      </c>
      <c r="AG45" s="259"/>
      <c r="AH45" s="259">
        <f t="shared" si="34"/>
        <v>0</v>
      </c>
      <c r="AI45" s="259"/>
      <c r="AJ45" s="259">
        <f t="shared" si="31"/>
        <v>0</v>
      </c>
      <c r="AK45" s="259"/>
      <c r="AL45" s="259">
        <f t="shared" si="35"/>
        <v>0</v>
      </c>
      <c r="AM45" s="259"/>
      <c r="AN45" s="259">
        <f t="shared" si="36"/>
        <v>0</v>
      </c>
      <c r="AO45" s="259"/>
      <c r="AP45" s="278">
        <f t="shared" si="37"/>
        <v>0</v>
      </c>
      <c r="AQ45" s="259"/>
      <c r="AR45" s="259">
        <f t="shared" si="38"/>
        <v>0</v>
      </c>
      <c r="AS45" s="259"/>
      <c r="AT45" s="259">
        <f t="shared" si="39"/>
        <v>0</v>
      </c>
      <c r="AU45" s="277"/>
      <c r="AV45" s="277">
        <f t="shared" si="40"/>
        <v>0</v>
      </c>
      <c r="AW45" s="288"/>
      <c r="AX45" s="292">
        <f t="shared" si="41"/>
        <v>0</v>
      </c>
      <c r="AY45" s="288"/>
      <c r="AZ45" s="288">
        <f t="shared" si="42"/>
        <v>0</v>
      </c>
      <c r="BA45" s="288"/>
      <c r="BB45" s="288">
        <f t="shared" si="43"/>
        <v>0</v>
      </c>
      <c r="BC45" s="288"/>
      <c r="BD45" s="292">
        <f t="shared" si="44"/>
        <v>0</v>
      </c>
      <c r="BE45" s="288"/>
      <c r="BF45" s="292">
        <f t="shared" si="45"/>
        <v>0</v>
      </c>
      <c r="BG45" s="292"/>
      <c r="BH45" s="292">
        <f t="shared" si="46"/>
        <v>0</v>
      </c>
      <c r="BI45" s="288"/>
      <c r="BJ45" s="288">
        <f t="shared" si="47"/>
        <v>0</v>
      </c>
      <c r="BK45" s="293"/>
      <c r="BL45" s="293">
        <f t="shared" si="48"/>
        <v>0</v>
      </c>
      <c r="BM45" s="293"/>
      <c r="BN45" s="293">
        <f t="shared" si="49"/>
        <v>0</v>
      </c>
      <c r="BO45" s="293"/>
      <c r="BP45" s="293">
        <f t="shared" si="50"/>
        <v>0</v>
      </c>
      <c r="BQ45" s="293">
        <f t="shared" si="32"/>
        <v>0</v>
      </c>
      <c r="BR45" s="293">
        <f t="shared" si="33"/>
        <v>0</v>
      </c>
    </row>
    <row r="46" spans="1:70" ht="14.25">
      <c r="A46" s="128">
        <v>40</v>
      </c>
      <c r="B46" s="335" t="s">
        <v>8</v>
      </c>
      <c r="C46" s="339" t="s">
        <v>9</v>
      </c>
      <c r="D46" s="301">
        <v>400</v>
      </c>
      <c r="E46" s="277"/>
      <c r="F46" s="259">
        <f t="shared" si="0"/>
        <v>0</v>
      </c>
      <c r="G46" s="259"/>
      <c r="H46" s="259">
        <f t="shared" si="18"/>
        <v>0</v>
      </c>
      <c r="I46" s="259"/>
      <c r="J46" s="259">
        <f t="shared" si="19"/>
        <v>0</v>
      </c>
      <c r="K46" s="259">
        <v>20</v>
      </c>
      <c r="L46" s="259">
        <f t="shared" si="20"/>
        <v>8000</v>
      </c>
      <c r="M46" s="259"/>
      <c r="N46" s="259">
        <f t="shared" si="21"/>
        <v>0</v>
      </c>
      <c r="O46" s="259"/>
      <c r="P46" s="259">
        <f t="shared" si="22"/>
        <v>0</v>
      </c>
      <c r="Q46" s="259">
        <v>40</v>
      </c>
      <c r="R46" s="259">
        <f t="shared" si="23"/>
        <v>16000</v>
      </c>
      <c r="S46" s="259"/>
      <c r="T46" s="259">
        <f t="shared" si="24"/>
        <v>0</v>
      </c>
      <c r="U46" s="259"/>
      <c r="V46" s="259">
        <f t="shared" si="25"/>
        <v>0</v>
      </c>
      <c r="W46" s="289"/>
      <c r="X46" s="259">
        <f t="shared" si="26"/>
        <v>0</v>
      </c>
      <c r="Y46" s="259"/>
      <c r="Z46" s="259">
        <f t="shared" si="27"/>
        <v>0</v>
      </c>
      <c r="AA46" s="259"/>
      <c r="AB46" s="259">
        <f t="shared" si="28"/>
        <v>0</v>
      </c>
      <c r="AC46" s="259"/>
      <c r="AD46" s="259">
        <f t="shared" si="29"/>
        <v>0</v>
      </c>
      <c r="AE46" s="259"/>
      <c r="AF46" s="259">
        <f t="shared" si="30"/>
        <v>0</v>
      </c>
      <c r="AG46" s="259"/>
      <c r="AH46" s="259">
        <f t="shared" si="34"/>
        <v>0</v>
      </c>
      <c r="AI46" s="259"/>
      <c r="AJ46" s="259">
        <f t="shared" si="31"/>
        <v>0</v>
      </c>
      <c r="AK46" s="259"/>
      <c r="AL46" s="259">
        <f t="shared" si="35"/>
        <v>0</v>
      </c>
      <c r="AM46" s="259"/>
      <c r="AN46" s="259">
        <f t="shared" si="36"/>
        <v>0</v>
      </c>
      <c r="AO46" s="259"/>
      <c r="AP46" s="278">
        <f t="shared" si="37"/>
        <v>0</v>
      </c>
      <c r="AQ46" s="259"/>
      <c r="AR46" s="259">
        <f t="shared" si="38"/>
        <v>0</v>
      </c>
      <c r="AS46" s="259"/>
      <c r="AT46" s="259">
        <f t="shared" si="39"/>
        <v>0</v>
      </c>
      <c r="AU46" s="277"/>
      <c r="AV46" s="277">
        <f t="shared" si="40"/>
        <v>0</v>
      </c>
      <c r="AW46" s="288"/>
      <c r="AX46" s="292">
        <f t="shared" si="41"/>
        <v>0</v>
      </c>
      <c r="AY46" s="288"/>
      <c r="AZ46" s="288">
        <f t="shared" si="42"/>
        <v>0</v>
      </c>
      <c r="BA46" s="288"/>
      <c r="BB46" s="288">
        <f t="shared" si="43"/>
        <v>0</v>
      </c>
      <c r="BC46" s="288"/>
      <c r="BD46" s="292">
        <f t="shared" si="44"/>
        <v>0</v>
      </c>
      <c r="BE46" s="288"/>
      <c r="BF46" s="292">
        <f t="shared" si="45"/>
        <v>0</v>
      </c>
      <c r="BG46" s="292"/>
      <c r="BH46" s="292">
        <f t="shared" si="46"/>
        <v>0</v>
      </c>
      <c r="BI46" s="288"/>
      <c r="BJ46" s="288">
        <f t="shared" si="47"/>
        <v>0</v>
      </c>
      <c r="BK46" s="293"/>
      <c r="BL46" s="293">
        <f t="shared" si="48"/>
        <v>0</v>
      </c>
      <c r="BM46" s="293"/>
      <c r="BN46" s="293">
        <f t="shared" si="49"/>
        <v>0</v>
      </c>
      <c r="BO46" s="293"/>
      <c r="BP46" s="293">
        <f t="shared" si="50"/>
        <v>0</v>
      </c>
      <c r="BQ46" s="293">
        <f t="shared" si="32"/>
        <v>60</v>
      </c>
      <c r="BR46" s="293">
        <f t="shared" si="33"/>
        <v>24000</v>
      </c>
    </row>
    <row r="47" spans="1:70" ht="15">
      <c r="A47" s="128">
        <v>41</v>
      </c>
      <c r="B47" s="134" t="s">
        <v>10</v>
      </c>
      <c r="C47" s="339" t="s">
        <v>9</v>
      </c>
      <c r="D47" s="301">
        <v>450</v>
      </c>
      <c r="E47" s="277"/>
      <c r="F47" s="259">
        <f t="shared" si="0"/>
        <v>0</v>
      </c>
      <c r="G47" s="259"/>
      <c r="H47" s="259">
        <f t="shared" si="18"/>
        <v>0</v>
      </c>
      <c r="I47" s="259"/>
      <c r="J47" s="259">
        <f t="shared" si="19"/>
        <v>0</v>
      </c>
      <c r="K47" s="259">
        <v>20</v>
      </c>
      <c r="L47" s="259">
        <f t="shared" si="20"/>
        <v>9000</v>
      </c>
      <c r="M47" s="259">
        <v>20</v>
      </c>
      <c r="N47" s="259">
        <f t="shared" si="21"/>
        <v>9000</v>
      </c>
      <c r="O47" s="259"/>
      <c r="P47" s="259">
        <f t="shared" si="22"/>
        <v>0</v>
      </c>
      <c r="Q47" s="259"/>
      <c r="R47" s="259">
        <f t="shared" si="23"/>
        <v>0</v>
      </c>
      <c r="S47" s="259"/>
      <c r="T47" s="259">
        <f t="shared" si="24"/>
        <v>0</v>
      </c>
      <c r="U47" s="259"/>
      <c r="V47" s="259">
        <f t="shared" si="25"/>
        <v>0</v>
      </c>
      <c r="W47" s="289"/>
      <c r="X47" s="259">
        <f t="shared" si="26"/>
        <v>0</v>
      </c>
      <c r="Y47" s="259"/>
      <c r="Z47" s="259">
        <f t="shared" si="27"/>
        <v>0</v>
      </c>
      <c r="AA47" s="259"/>
      <c r="AB47" s="259">
        <f t="shared" si="28"/>
        <v>0</v>
      </c>
      <c r="AC47" s="259"/>
      <c r="AD47" s="259">
        <f t="shared" si="29"/>
        <v>0</v>
      </c>
      <c r="AE47" s="342">
        <f>40*0+20</f>
        <v>20</v>
      </c>
      <c r="AF47" s="342">
        <f t="shared" si="30"/>
        <v>9000</v>
      </c>
      <c r="AG47" s="259"/>
      <c r="AH47" s="259">
        <f t="shared" si="34"/>
        <v>0</v>
      </c>
      <c r="AI47" s="259">
        <v>50</v>
      </c>
      <c r="AJ47" s="259">
        <f t="shared" si="31"/>
        <v>22500</v>
      </c>
      <c r="AK47" s="259"/>
      <c r="AL47" s="259">
        <f t="shared" si="35"/>
        <v>0</v>
      </c>
      <c r="AM47" s="259"/>
      <c r="AN47" s="259">
        <f t="shared" si="36"/>
        <v>0</v>
      </c>
      <c r="AO47" s="259"/>
      <c r="AP47" s="278">
        <f t="shared" si="37"/>
        <v>0</v>
      </c>
      <c r="AQ47" s="259"/>
      <c r="AR47" s="259">
        <f t="shared" si="38"/>
        <v>0</v>
      </c>
      <c r="AS47" s="259"/>
      <c r="AT47" s="259">
        <f t="shared" si="39"/>
        <v>0</v>
      </c>
      <c r="AU47" s="277"/>
      <c r="AV47" s="277">
        <f t="shared" si="40"/>
        <v>0</v>
      </c>
      <c r="AW47" s="288">
        <v>10</v>
      </c>
      <c r="AX47" s="292">
        <f t="shared" si="41"/>
        <v>4500</v>
      </c>
      <c r="AY47" s="288"/>
      <c r="AZ47" s="288">
        <f t="shared" si="42"/>
        <v>0</v>
      </c>
      <c r="BA47" s="288"/>
      <c r="BB47" s="288">
        <f t="shared" si="43"/>
        <v>0</v>
      </c>
      <c r="BC47" s="288"/>
      <c r="BD47" s="292">
        <f t="shared" si="44"/>
        <v>0</v>
      </c>
      <c r="BE47" s="288"/>
      <c r="BF47" s="292">
        <f t="shared" si="45"/>
        <v>0</v>
      </c>
      <c r="BG47" s="292"/>
      <c r="BH47" s="292">
        <f t="shared" si="46"/>
        <v>0</v>
      </c>
      <c r="BI47" s="288"/>
      <c r="BJ47" s="288">
        <f t="shared" si="47"/>
        <v>0</v>
      </c>
      <c r="BK47" s="293"/>
      <c r="BL47" s="293">
        <f t="shared" si="48"/>
        <v>0</v>
      </c>
      <c r="BM47" s="293"/>
      <c r="BN47" s="293">
        <f t="shared" si="49"/>
        <v>0</v>
      </c>
      <c r="BO47" s="293"/>
      <c r="BP47" s="293">
        <f t="shared" si="50"/>
        <v>0</v>
      </c>
      <c r="BQ47" s="293">
        <f t="shared" si="32"/>
        <v>120</v>
      </c>
      <c r="BR47" s="293">
        <f t="shared" si="33"/>
        <v>54000</v>
      </c>
    </row>
    <row r="48" spans="1:70" ht="15">
      <c r="A48" s="128">
        <v>42</v>
      </c>
      <c r="B48" s="134" t="s">
        <v>11</v>
      </c>
      <c r="C48" s="339" t="s">
        <v>9</v>
      </c>
      <c r="D48" s="301">
        <v>500</v>
      </c>
      <c r="E48" s="277"/>
      <c r="F48" s="259">
        <f t="shared" si="0"/>
        <v>0</v>
      </c>
      <c r="G48" s="259"/>
      <c r="H48" s="259">
        <f t="shared" si="18"/>
        <v>0</v>
      </c>
      <c r="I48" s="259"/>
      <c r="J48" s="259">
        <f t="shared" si="19"/>
        <v>0</v>
      </c>
      <c r="K48" s="259">
        <v>14</v>
      </c>
      <c r="L48" s="259">
        <f t="shared" si="20"/>
        <v>7000</v>
      </c>
      <c r="M48" s="259">
        <v>20</v>
      </c>
      <c r="N48" s="259">
        <f t="shared" si="21"/>
        <v>10000</v>
      </c>
      <c r="O48" s="259"/>
      <c r="P48" s="259">
        <f t="shared" si="22"/>
        <v>0</v>
      </c>
      <c r="Q48" s="259"/>
      <c r="R48" s="259">
        <f t="shared" si="23"/>
        <v>0</v>
      </c>
      <c r="S48" s="259"/>
      <c r="T48" s="259">
        <f t="shared" si="24"/>
        <v>0</v>
      </c>
      <c r="U48" s="259"/>
      <c r="V48" s="259">
        <f t="shared" si="25"/>
        <v>0</v>
      </c>
      <c r="W48" s="289"/>
      <c r="X48" s="259">
        <f t="shared" si="26"/>
        <v>0</v>
      </c>
      <c r="Y48" s="259"/>
      <c r="Z48" s="259">
        <f t="shared" si="27"/>
        <v>0</v>
      </c>
      <c r="AA48" s="259"/>
      <c r="AB48" s="259">
        <f t="shared" si="28"/>
        <v>0</v>
      </c>
      <c r="AC48" s="259"/>
      <c r="AD48" s="259">
        <f t="shared" si="29"/>
        <v>0</v>
      </c>
      <c r="AE48" s="259"/>
      <c r="AF48" s="259">
        <f t="shared" si="30"/>
        <v>0</v>
      </c>
      <c r="AG48" s="259"/>
      <c r="AH48" s="259">
        <f t="shared" si="34"/>
        <v>0</v>
      </c>
      <c r="AI48" s="259"/>
      <c r="AJ48" s="259">
        <f t="shared" si="31"/>
        <v>0</v>
      </c>
      <c r="AK48" s="259"/>
      <c r="AL48" s="259">
        <f t="shared" si="35"/>
        <v>0</v>
      </c>
      <c r="AM48" s="259"/>
      <c r="AN48" s="259">
        <f t="shared" si="36"/>
        <v>0</v>
      </c>
      <c r="AO48" s="259"/>
      <c r="AP48" s="278">
        <f t="shared" si="37"/>
        <v>0</v>
      </c>
      <c r="AQ48" s="259"/>
      <c r="AR48" s="259">
        <f t="shared" si="38"/>
        <v>0</v>
      </c>
      <c r="AS48" s="259"/>
      <c r="AT48" s="259">
        <f t="shared" si="39"/>
        <v>0</v>
      </c>
      <c r="AU48" s="277"/>
      <c r="AV48" s="277">
        <f t="shared" si="40"/>
        <v>0</v>
      </c>
      <c r="AW48" s="288">
        <v>20</v>
      </c>
      <c r="AX48" s="292">
        <f t="shared" si="41"/>
        <v>10000</v>
      </c>
      <c r="AY48" s="288">
        <v>50</v>
      </c>
      <c r="AZ48" s="288">
        <f t="shared" si="42"/>
        <v>25000</v>
      </c>
      <c r="BA48" s="288"/>
      <c r="BB48" s="288">
        <f t="shared" si="43"/>
        <v>0</v>
      </c>
      <c r="BC48" s="288"/>
      <c r="BD48" s="292">
        <f t="shared" si="44"/>
        <v>0</v>
      </c>
      <c r="BE48" s="288"/>
      <c r="BF48" s="292">
        <f t="shared" si="45"/>
        <v>0</v>
      </c>
      <c r="BG48" s="292"/>
      <c r="BH48" s="292">
        <f t="shared" si="46"/>
        <v>0</v>
      </c>
      <c r="BI48" s="288"/>
      <c r="BJ48" s="288">
        <f t="shared" si="47"/>
        <v>0</v>
      </c>
      <c r="BK48" s="293"/>
      <c r="BL48" s="293">
        <f t="shared" si="48"/>
        <v>0</v>
      </c>
      <c r="BM48" s="293"/>
      <c r="BN48" s="293">
        <f t="shared" si="49"/>
        <v>0</v>
      </c>
      <c r="BO48" s="293"/>
      <c r="BP48" s="293">
        <f t="shared" si="50"/>
        <v>0</v>
      </c>
      <c r="BQ48" s="293">
        <f t="shared" si="32"/>
        <v>104</v>
      </c>
      <c r="BR48" s="293">
        <f t="shared" si="33"/>
        <v>52000</v>
      </c>
    </row>
    <row r="49" spans="1:70" ht="15">
      <c r="A49" s="128">
        <v>43</v>
      </c>
      <c r="B49" s="134" t="s">
        <v>12</v>
      </c>
      <c r="C49" s="339" t="s">
        <v>9</v>
      </c>
      <c r="D49" s="301">
        <v>550</v>
      </c>
      <c r="E49" s="277"/>
      <c r="F49" s="259">
        <f t="shared" si="0"/>
        <v>0</v>
      </c>
      <c r="G49" s="259"/>
      <c r="H49" s="259">
        <f t="shared" si="18"/>
        <v>0</v>
      </c>
      <c r="I49" s="259"/>
      <c r="J49" s="259">
        <f t="shared" si="19"/>
        <v>0</v>
      </c>
      <c r="K49" s="259">
        <v>24</v>
      </c>
      <c r="L49" s="259">
        <f t="shared" si="20"/>
        <v>13200</v>
      </c>
      <c r="M49" s="259"/>
      <c r="N49" s="259">
        <f t="shared" si="21"/>
        <v>0</v>
      </c>
      <c r="O49" s="259"/>
      <c r="P49" s="259">
        <f t="shared" si="22"/>
        <v>0</v>
      </c>
      <c r="Q49" s="259"/>
      <c r="R49" s="259">
        <f t="shared" si="23"/>
        <v>0</v>
      </c>
      <c r="S49" s="259"/>
      <c r="T49" s="259">
        <f t="shared" si="24"/>
        <v>0</v>
      </c>
      <c r="U49" s="259"/>
      <c r="V49" s="259">
        <f t="shared" si="25"/>
        <v>0</v>
      </c>
      <c r="W49" s="289"/>
      <c r="X49" s="259">
        <f t="shared" si="26"/>
        <v>0</v>
      </c>
      <c r="Y49" s="259"/>
      <c r="Z49" s="259">
        <f t="shared" si="27"/>
        <v>0</v>
      </c>
      <c r="AA49" s="259"/>
      <c r="AB49" s="259">
        <f t="shared" si="28"/>
        <v>0</v>
      </c>
      <c r="AC49" s="259"/>
      <c r="AD49" s="259">
        <f t="shared" si="29"/>
        <v>0</v>
      </c>
      <c r="AE49" s="342">
        <f>50*0+30</f>
        <v>30</v>
      </c>
      <c r="AF49" s="342">
        <f t="shared" si="30"/>
        <v>16500</v>
      </c>
      <c r="AG49" s="259"/>
      <c r="AH49" s="259">
        <f t="shared" si="34"/>
        <v>0</v>
      </c>
      <c r="AI49" s="259"/>
      <c r="AJ49" s="259">
        <f t="shared" si="31"/>
        <v>0</v>
      </c>
      <c r="AK49" s="259"/>
      <c r="AL49" s="259">
        <f t="shared" si="35"/>
        <v>0</v>
      </c>
      <c r="AM49" s="259"/>
      <c r="AN49" s="259">
        <f t="shared" si="36"/>
        <v>0</v>
      </c>
      <c r="AO49" s="259"/>
      <c r="AP49" s="278">
        <f t="shared" si="37"/>
        <v>0</v>
      </c>
      <c r="AQ49" s="259"/>
      <c r="AR49" s="259">
        <f t="shared" si="38"/>
        <v>0</v>
      </c>
      <c r="AS49" s="259"/>
      <c r="AT49" s="259">
        <f t="shared" si="39"/>
        <v>0</v>
      </c>
      <c r="AU49" s="277"/>
      <c r="AV49" s="277">
        <f t="shared" si="40"/>
        <v>0</v>
      </c>
      <c r="AW49" s="288">
        <v>10</v>
      </c>
      <c r="AX49" s="292">
        <f t="shared" si="41"/>
        <v>5500</v>
      </c>
      <c r="AY49" s="288"/>
      <c r="AZ49" s="288">
        <f t="shared" si="42"/>
        <v>0</v>
      </c>
      <c r="BA49" s="288"/>
      <c r="BB49" s="288">
        <f t="shared" si="43"/>
        <v>0</v>
      </c>
      <c r="BC49" s="288"/>
      <c r="BD49" s="292">
        <f t="shared" si="44"/>
        <v>0</v>
      </c>
      <c r="BE49" s="288"/>
      <c r="BF49" s="292">
        <f t="shared" si="45"/>
        <v>0</v>
      </c>
      <c r="BG49" s="292"/>
      <c r="BH49" s="292">
        <f t="shared" si="46"/>
        <v>0</v>
      </c>
      <c r="BI49" s="288"/>
      <c r="BJ49" s="288">
        <f t="shared" si="47"/>
        <v>0</v>
      </c>
      <c r="BK49" s="293"/>
      <c r="BL49" s="293">
        <f t="shared" si="48"/>
        <v>0</v>
      </c>
      <c r="BM49" s="293"/>
      <c r="BN49" s="293">
        <f t="shared" si="49"/>
        <v>0</v>
      </c>
      <c r="BO49" s="293"/>
      <c r="BP49" s="293">
        <f t="shared" si="50"/>
        <v>0</v>
      </c>
      <c r="BQ49" s="293">
        <f t="shared" si="32"/>
        <v>64</v>
      </c>
      <c r="BR49" s="293">
        <f t="shared" si="33"/>
        <v>35200</v>
      </c>
    </row>
    <row r="50" spans="1:70" ht="15">
      <c r="A50" s="128">
        <v>44</v>
      </c>
      <c r="B50" s="134" t="s">
        <v>27</v>
      </c>
      <c r="C50" s="339" t="s">
        <v>9</v>
      </c>
      <c r="D50" s="301">
        <v>600</v>
      </c>
      <c r="E50" s="277"/>
      <c r="F50" s="259">
        <f t="shared" si="0"/>
        <v>0</v>
      </c>
      <c r="G50" s="259"/>
      <c r="H50" s="259">
        <f t="shared" si="18"/>
        <v>0</v>
      </c>
      <c r="I50" s="259"/>
      <c r="J50" s="259">
        <f t="shared" si="19"/>
        <v>0</v>
      </c>
      <c r="K50" s="259"/>
      <c r="L50" s="259">
        <f t="shared" si="20"/>
        <v>0</v>
      </c>
      <c r="M50" s="259"/>
      <c r="N50" s="259">
        <f t="shared" si="21"/>
        <v>0</v>
      </c>
      <c r="O50" s="259"/>
      <c r="P50" s="259">
        <f t="shared" si="22"/>
        <v>0</v>
      </c>
      <c r="Q50" s="259"/>
      <c r="R50" s="259">
        <f t="shared" si="23"/>
        <v>0</v>
      </c>
      <c r="S50" s="259"/>
      <c r="T50" s="259">
        <f t="shared" si="24"/>
        <v>0</v>
      </c>
      <c r="U50" s="352">
        <f>6</f>
        <v>6</v>
      </c>
      <c r="V50" s="352">
        <f t="shared" si="25"/>
        <v>3600</v>
      </c>
      <c r="W50" s="289"/>
      <c r="X50" s="259">
        <f t="shared" si="26"/>
        <v>0</v>
      </c>
      <c r="Y50" s="259"/>
      <c r="Z50" s="259">
        <f t="shared" si="27"/>
        <v>0</v>
      </c>
      <c r="AA50" s="259"/>
      <c r="AB50" s="259">
        <f t="shared" si="28"/>
        <v>0</v>
      </c>
      <c r="AC50" s="259"/>
      <c r="AD50" s="259">
        <f t="shared" si="29"/>
        <v>0</v>
      </c>
      <c r="AE50" s="259"/>
      <c r="AF50" s="259">
        <f t="shared" si="30"/>
        <v>0</v>
      </c>
      <c r="AG50" s="259"/>
      <c r="AH50" s="259">
        <f t="shared" si="34"/>
        <v>0</v>
      </c>
      <c r="AI50" s="259"/>
      <c r="AJ50" s="259">
        <f t="shared" si="31"/>
        <v>0</v>
      </c>
      <c r="AK50" s="259"/>
      <c r="AL50" s="259">
        <f t="shared" si="35"/>
        <v>0</v>
      </c>
      <c r="AM50" s="259"/>
      <c r="AN50" s="259">
        <f t="shared" si="36"/>
        <v>0</v>
      </c>
      <c r="AO50" s="259"/>
      <c r="AP50" s="278">
        <f t="shared" si="37"/>
        <v>0</v>
      </c>
      <c r="AQ50" s="259"/>
      <c r="AR50" s="259">
        <f t="shared" si="38"/>
        <v>0</v>
      </c>
      <c r="AS50" s="259"/>
      <c r="AT50" s="259">
        <f t="shared" si="39"/>
        <v>0</v>
      </c>
      <c r="AU50" s="277"/>
      <c r="AV50" s="277">
        <f t="shared" si="40"/>
        <v>0</v>
      </c>
      <c r="AW50" s="288">
        <v>10</v>
      </c>
      <c r="AX50" s="292">
        <f t="shared" si="41"/>
        <v>6000</v>
      </c>
      <c r="AY50" s="288"/>
      <c r="AZ50" s="288">
        <f t="shared" si="42"/>
        <v>0</v>
      </c>
      <c r="BA50" s="288"/>
      <c r="BB50" s="288">
        <f t="shared" si="43"/>
        <v>0</v>
      </c>
      <c r="BC50" s="288"/>
      <c r="BD50" s="292">
        <f t="shared" si="44"/>
        <v>0</v>
      </c>
      <c r="BE50" s="288"/>
      <c r="BF50" s="292">
        <f t="shared" si="45"/>
        <v>0</v>
      </c>
      <c r="BG50" s="292"/>
      <c r="BH50" s="292">
        <f t="shared" si="46"/>
        <v>0</v>
      </c>
      <c r="BI50" s="288"/>
      <c r="BJ50" s="288">
        <f t="shared" si="47"/>
        <v>0</v>
      </c>
      <c r="BK50" s="293"/>
      <c r="BL50" s="293">
        <f t="shared" si="48"/>
        <v>0</v>
      </c>
      <c r="BM50" s="293"/>
      <c r="BN50" s="293">
        <f t="shared" si="49"/>
        <v>0</v>
      </c>
      <c r="BO50" s="293"/>
      <c r="BP50" s="293">
        <f t="shared" si="50"/>
        <v>0</v>
      </c>
      <c r="BQ50" s="293">
        <f t="shared" si="32"/>
        <v>16</v>
      </c>
      <c r="BR50" s="293">
        <f t="shared" si="33"/>
        <v>9600</v>
      </c>
    </row>
    <row r="51" spans="1:70" ht="15">
      <c r="A51" s="128">
        <v>45</v>
      </c>
      <c r="B51" s="134" t="s">
        <v>14</v>
      </c>
      <c r="C51" s="339" t="s">
        <v>9</v>
      </c>
      <c r="D51" s="301">
        <f>800*0+700</f>
        <v>700</v>
      </c>
      <c r="E51" s="277"/>
      <c r="F51" s="259">
        <f t="shared" si="0"/>
        <v>0</v>
      </c>
      <c r="G51" s="259"/>
      <c r="H51" s="259">
        <f t="shared" si="18"/>
        <v>0</v>
      </c>
      <c r="I51" s="259"/>
      <c r="J51" s="259">
        <f t="shared" si="19"/>
        <v>0</v>
      </c>
      <c r="K51" s="259"/>
      <c r="L51" s="259">
        <f t="shared" si="20"/>
        <v>0</v>
      </c>
      <c r="M51" s="259">
        <v>5</v>
      </c>
      <c r="N51" s="259">
        <f t="shared" si="21"/>
        <v>3500</v>
      </c>
      <c r="O51" s="259"/>
      <c r="P51" s="259">
        <f t="shared" si="22"/>
        <v>0</v>
      </c>
      <c r="Q51" s="259"/>
      <c r="R51" s="259">
        <f t="shared" si="23"/>
        <v>0</v>
      </c>
      <c r="S51" s="259"/>
      <c r="T51" s="259">
        <f t="shared" si="24"/>
        <v>0</v>
      </c>
      <c r="U51" s="259"/>
      <c r="V51" s="259">
        <f t="shared" si="25"/>
        <v>0</v>
      </c>
      <c r="W51" s="289"/>
      <c r="X51" s="259">
        <f t="shared" si="26"/>
        <v>0</v>
      </c>
      <c r="Y51" s="259"/>
      <c r="Z51" s="259">
        <f t="shared" si="27"/>
        <v>0</v>
      </c>
      <c r="AA51" s="259"/>
      <c r="AB51" s="259">
        <f t="shared" si="28"/>
        <v>0</v>
      </c>
      <c r="AC51" s="259"/>
      <c r="AD51" s="259">
        <f t="shared" si="29"/>
        <v>0</v>
      </c>
      <c r="AE51" s="342">
        <f>60*0+40</f>
        <v>40</v>
      </c>
      <c r="AF51" s="342">
        <f t="shared" si="30"/>
        <v>28000</v>
      </c>
      <c r="AG51" s="259"/>
      <c r="AH51" s="259">
        <f t="shared" si="34"/>
        <v>0</v>
      </c>
      <c r="AI51" s="259">
        <v>30</v>
      </c>
      <c r="AJ51" s="259">
        <f t="shared" si="31"/>
        <v>21000</v>
      </c>
      <c r="AK51" s="259"/>
      <c r="AL51" s="259">
        <f t="shared" si="35"/>
        <v>0</v>
      </c>
      <c r="AM51" s="259"/>
      <c r="AN51" s="259">
        <f t="shared" si="36"/>
        <v>0</v>
      </c>
      <c r="AO51" s="259"/>
      <c r="AP51" s="278">
        <f t="shared" si="37"/>
        <v>0</v>
      </c>
      <c r="AQ51" s="259"/>
      <c r="AR51" s="259">
        <f t="shared" si="38"/>
        <v>0</v>
      </c>
      <c r="AS51" s="259"/>
      <c r="AT51" s="259">
        <f t="shared" si="39"/>
        <v>0</v>
      </c>
      <c r="AU51" s="277"/>
      <c r="AV51" s="277">
        <f t="shared" si="40"/>
        <v>0</v>
      </c>
      <c r="AW51" s="288">
        <v>11</v>
      </c>
      <c r="AX51" s="292">
        <f t="shared" si="41"/>
        <v>7700</v>
      </c>
      <c r="AY51" s="288">
        <v>35</v>
      </c>
      <c r="AZ51" s="288">
        <f t="shared" si="42"/>
        <v>24500</v>
      </c>
      <c r="BA51" s="288"/>
      <c r="BB51" s="288">
        <f t="shared" si="43"/>
        <v>0</v>
      </c>
      <c r="BC51" s="288"/>
      <c r="BD51" s="292">
        <f t="shared" si="44"/>
        <v>0</v>
      </c>
      <c r="BE51" s="288"/>
      <c r="BF51" s="292">
        <f t="shared" si="45"/>
        <v>0</v>
      </c>
      <c r="BG51" s="292"/>
      <c r="BH51" s="292">
        <f t="shared" si="46"/>
        <v>0</v>
      </c>
      <c r="BI51" s="288"/>
      <c r="BJ51" s="288">
        <f t="shared" si="47"/>
        <v>0</v>
      </c>
      <c r="BK51" s="293"/>
      <c r="BL51" s="293">
        <f t="shared" si="48"/>
        <v>0</v>
      </c>
      <c r="BM51" s="293"/>
      <c r="BN51" s="293">
        <f t="shared" si="49"/>
        <v>0</v>
      </c>
      <c r="BO51" s="293"/>
      <c r="BP51" s="293">
        <f t="shared" si="50"/>
        <v>0</v>
      </c>
      <c r="BQ51" s="293">
        <f t="shared" si="32"/>
        <v>121</v>
      </c>
      <c r="BR51" s="293">
        <f t="shared" si="33"/>
        <v>84700</v>
      </c>
    </row>
    <row r="52" spans="1:70" ht="15">
      <c r="A52" s="128">
        <v>46</v>
      </c>
      <c r="B52" s="134" t="s">
        <v>15</v>
      </c>
      <c r="C52" s="339" t="s">
        <v>9</v>
      </c>
      <c r="D52" s="301">
        <f>1100*0+800</f>
        <v>800</v>
      </c>
      <c r="E52" s="277"/>
      <c r="F52" s="259">
        <f t="shared" si="0"/>
        <v>0</v>
      </c>
      <c r="G52" s="259"/>
      <c r="H52" s="259">
        <f t="shared" si="18"/>
        <v>0</v>
      </c>
      <c r="I52" s="259"/>
      <c r="J52" s="259">
        <f t="shared" si="19"/>
        <v>0</v>
      </c>
      <c r="K52" s="259">
        <v>70</v>
      </c>
      <c r="L52" s="259">
        <f t="shared" si="20"/>
        <v>56000</v>
      </c>
      <c r="M52" s="259"/>
      <c r="N52" s="259">
        <f t="shared" si="21"/>
        <v>0</v>
      </c>
      <c r="O52" s="259"/>
      <c r="P52" s="259">
        <f t="shared" si="22"/>
        <v>0</v>
      </c>
      <c r="Q52" s="259"/>
      <c r="R52" s="259">
        <f t="shared" si="23"/>
        <v>0</v>
      </c>
      <c r="S52" s="259"/>
      <c r="T52" s="259">
        <f t="shared" si="24"/>
        <v>0</v>
      </c>
      <c r="U52" s="352">
        <f>1</f>
        <v>1</v>
      </c>
      <c r="V52" s="352">
        <f t="shared" si="25"/>
        <v>800</v>
      </c>
      <c r="W52" s="289"/>
      <c r="X52" s="259">
        <f t="shared" si="26"/>
        <v>0</v>
      </c>
      <c r="Y52" s="259"/>
      <c r="Z52" s="259">
        <f t="shared" si="27"/>
        <v>0</v>
      </c>
      <c r="AA52" s="259"/>
      <c r="AB52" s="259">
        <f t="shared" si="28"/>
        <v>0</v>
      </c>
      <c r="AC52" s="259"/>
      <c r="AD52" s="259">
        <f t="shared" si="29"/>
        <v>0</v>
      </c>
      <c r="AE52" s="342">
        <f>50*0</f>
        <v>0</v>
      </c>
      <c r="AF52" s="342">
        <f t="shared" si="30"/>
        <v>0</v>
      </c>
      <c r="AG52" s="259"/>
      <c r="AH52" s="259">
        <f t="shared" si="34"/>
        <v>0</v>
      </c>
      <c r="AI52" s="259"/>
      <c r="AJ52" s="259">
        <f t="shared" si="31"/>
        <v>0</v>
      </c>
      <c r="AK52" s="259"/>
      <c r="AL52" s="259">
        <f t="shared" si="35"/>
        <v>0</v>
      </c>
      <c r="AM52" s="259">
        <v>30</v>
      </c>
      <c r="AN52" s="259">
        <f t="shared" si="36"/>
        <v>24000</v>
      </c>
      <c r="AO52" s="259"/>
      <c r="AP52" s="278">
        <f t="shared" si="37"/>
        <v>0</v>
      </c>
      <c r="AQ52" s="259"/>
      <c r="AR52" s="259">
        <f t="shared" si="38"/>
        <v>0</v>
      </c>
      <c r="AS52" s="259"/>
      <c r="AT52" s="259">
        <f t="shared" si="39"/>
        <v>0</v>
      </c>
      <c r="AU52" s="277"/>
      <c r="AV52" s="277">
        <f t="shared" si="40"/>
        <v>0</v>
      </c>
      <c r="AW52" s="288"/>
      <c r="AX52" s="292">
        <f t="shared" si="41"/>
        <v>0</v>
      </c>
      <c r="AY52" s="288"/>
      <c r="AZ52" s="288">
        <f t="shared" si="42"/>
        <v>0</v>
      </c>
      <c r="BA52" s="288"/>
      <c r="BB52" s="288">
        <f t="shared" si="43"/>
        <v>0</v>
      </c>
      <c r="BC52" s="288"/>
      <c r="BD52" s="292">
        <f t="shared" si="44"/>
        <v>0</v>
      </c>
      <c r="BE52" s="288"/>
      <c r="BF52" s="292">
        <f t="shared" si="45"/>
        <v>0</v>
      </c>
      <c r="BG52" s="292"/>
      <c r="BH52" s="292">
        <f t="shared" si="46"/>
        <v>0</v>
      </c>
      <c r="BI52" s="288"/>
      <c r="BJ52" s="288">
        <f t="shared" si="47"/>
        <v>0</v>
      </c>
      <c r="BK52" s="293"/>
      <c r="BL52" s="293">
        <f t="shared" si="48"/>
        <v>0</v>
      </c>
      <c r="BM52" s="293"/>
      <c r="BN52" s="293">
        <f t="shared" si="49"/>
        <v>0</v>
      </c>
      <c r="BO52" s="293"/>
      <c r="BP52" s="293">
        <f t="shared" si="50"/>
        <v>0</v>
      </c>
      <c r="BQ52" s="293">
        <f t="shared" si="32"/>
        <v>101</v>
      </c>
      <c r="BR52" s="293">
        <f t="shared" si="33"/>
        <v>80800</v>
      </c>
    </row>
    <row r="53" spans="1:70" ht="15">
      <c r="A53" s="128">
        <v>47</v>
      </c>
      <c r="B53" s="134" t="s">
        <v>90</v>
      </c>
      <c r="C53" s="339" t="s">
        <v>9</v>
      </c>
      <c r="D53" s="301">
        <f>1250*0+900</f>
        <v>900</v>
      </c>
      <c r="E53" s="277"/>
      <c r="F53" s="259">
        <f t="shared" si="0"/>
        <v>0</v>
      </c>
      <c r="G53" s="259"/>
      <c r="H53" s="259">
        <f t="shared" si="18"/>
        <v>0</v>
      </c>
      <c r="I53" s="259"/>
      <c r="J53" s="259">
        <f t="shared" si="19"/>
        <v>0</v>
      </c>
      <c r="K53" s="259"/>
      <c r="L53" s="259">
        <f t="shared" si="20"/>
        <v>0</v>
      </c>
      <c r="M53" s="259"/>
      <c r="N53" s="259">
        <f t="shared" si="21"/>
        <v>0</v>
      </c>
      <c r="O53" s="259"/>
      <c r="P53" s="259">
        <f t="shared" si="22"/>
        <v>0</v>
      </c>
      <c r="Q53" s="259"/>
      <c r="R53" s="259">
        <f t="shared" si="23"/>
        <v>0</v>
      </c>
      <c r="S53" s="259"/>
      <c r="T53" s="259">
        <f t="shared" si="24"/>
        <v>0</v>
      </c>
      <c r="U53" s="259"/>
      <c r="V53" s="259">
        <f t="shared" si="25"/>
        <v>0</v>
      </c>
      <c r="W53" s="289"/>
      <c r="X53" s="259">
        <f t="shared" si="26"/>
        <v>0</v>
      </c>
      <c r="Y53" s="259"/>
      <c r="Z53" s="259">
        <f t="shared" si="27"/>
        <v>0</v>
      </c>
      <c r="AA53" s="259"/>
      <c r="AB53" s="259">
        <f t="shared" si="28"/>
        <v>0</v>
      </c>
      <c r="AC53" s="259"/>
      <c r="AD53" s="259">
        <f t="shared" si="29"/>
        <v>0</v>
      </c>
      <c r="AE53" s="259"/>
      <c r="AF53" s="259">
        <f t="shared" si="30"/>
        <v>0</v>
      </c>
      <c r="AG53" s="259"/>
      <c r="AH53" s="259">
        <f t="shared" si="34"/>
        <v>0</v>
      </c>
      <c r="AI53" s="259"/>
      <c r="AJ53" s="259">
        <f t="shared" si="31"/>
        <v>0</v>
      </c>
      <c r="AK53" s="259"/>
      <c r="AL53" s="259">
        <f t="shared" si="35"/>
        <v>0</v>
      </c>
      <c r="AM53" s="259"/>
      <c r="AN53" s="259">
        <f t="shared" si="36"/>
        <v>0</v>
      </c>
      <c r="AO53" s="259"/>
      <c r="AP53" s="278">
        <f t="shared" si="37"/>
        <v>0</v>
      </c>
      <c r="AQ53" s="259"/>
      <c r="AR53" s="259">
        <f t="shared" si="38"/>
        <v>0</v>
      </c>
      <c r="AS53" s="259"/>
      <c r="AT53" s="259">
        <f t="shared" si="39"/>
        <v>0</v>
      </c>
      <c r="AU53" s="277"/>
      <c r="AV53" s="277">
        <f t="shared" si="40"/>
        <v>0</v>
      </c>
      <c r="AW53" s="288"/>
      <c r="AX53" s="292">
        <f t="shared" si="41"/>
        <v>0</v>
      </c>
      <c r="AY53" s="288"/>
      <c r="AZ53" s="288">
        <f t="shared" si="42"/>
        <v>0</v>
      </c>
      <c r="BA53" s="288"/>
      <c r="BB53" s="288">
        <f t="shared" si="43"/>
        <v>0</v>
      </c>
      <c r="BC53" s="288"/>
      <c r="BD53" s="292">
        <f t="shared" si="44"/>
        <v>0</v>
      </c>
      <c r="BE53" s="288"/>
      <c r="BF53" s="292">
        <f t="shared" si="45"/>
        <v>0</v>
      </c>
      <c r="BG53" s="292"/>
      <c r="BH53" s="292">
        <f t="shared" si="46"/>
        <v>0</v>
      </c>
      <c r="BI53" s="288"/>
      <c r="BJ53" s="288">
        <f t="shared" si="47"/>
        <v>0</v>
      </c>
      <c r="BK53" s="293"/>
      <c r="BL53" s="293">
        <f t="shared" si="48"/>
        <v>0</v>
      </c>
      <c r="BM53" s="293"/>
      <c r="BN53" s="293">
        <f t="shared" si="49"/>
        <v>0</v>
      </c>
      <c r="BO53" s="293"/>
      <c r="BP53" s="293">
        <f t="shared" si="50"/>
        <v>0</v>
      </c>
      <c r="BQ53" s="293">
        <f t="shared" si="32"/>
        <v>0</v>
      </c>
      <c r="BR53" s="293">
        <f t="shared" si="33"/>
        <v>0</v>
      </c>
    </row>
    <row r="54" spans="1:70" ht="15">
      <c r="A54" s="128">
        <v>48</v>
      </c>
      <c r="B54" s="134" t="s">
        <v>25</v>
      </c>
      <c r="C54" s="339"/>
      <c r="D54" s="301"/>
      <c r="E54" s="277"/>
      <c r="F54" s="259">
        <f t="shared" si="0"/>
        <v>0</v>
      </c>
      <c r="G54" s="259"/>
      <c r="H54" s="259">
        <f t="shared" si="18"/>
        <v>0</v>
      </c>
      <c r="I54" s="259"/>
      <c r="J54" s="259">
        <f t="shared" si="19"/>
        <v>0</v>
      </c>
      <c r="K54" s="259"/>
      <c r="L54" s="259">
        <f t="shared" si="20"/>
        <v>0</v>
      </c>
      <c r="M54" s="259"/>
      <c r="N54" s="259">
        <f t="shared" si="21"/>
        <v>0</v>
      </c>
      <c r="O54" s="259"/>
      <c r="P54" s="259">
        <f t="shared" si="22"/>
        <v>0</v>
      </c>
      <c r="Q54" s="259"/>
      <c r="R54" s="259">
        <f t="shared" si="23"/>
        <v>0</v>
      </c>
      <c r="S54" s="259"/>
      <c r="T54" s="259">
        <f t="shared" si="24"/>
        <v>0</v>
      </c>
      <c r="U54" s="259"/>
      <c r="V54" s="259">
        <f t="shared" si="25"/>
        <v>0</v>
      </c>
      <c r="W54" s="289"/>
      <c r="X54" s="259">
        <f t="shared" si="26"/>
        <v>0</v>
      </c>
      <c r="Y54" s="259"/>
      <c r="Z54" s="259">
        <f t="shared" si="27"/>
        <v>0</v>
      </c>
      <c r="AA54" s="259"/>
      <c r="AB54" s="259">
        <f t="shared" si="28"/>
        <v>0</v>
      </c>
      <c r="AC54" s="259"/>
      <c r="AD54" s="259">
        <f t="shared" si="29"/>
        <v>0</v>
      </c>
      <c r="AE54" s="259"/>
      <c r="AF54" s="259">
        <f t="shared" si="30"/>
        <v>0</v>
      </c>
      <c r="AG54" s="259"/>
      <c r="AH54" s="259">
        <f t="shared" si="34"/>
        <v>0</v>
      </c>
      <c r="AI54" s="259"/>
      <c r="AJ54" s="259">
        <f t="shared" si="31"/>
        <v>0</v>
      </c>
      <c r="AK54" s="259"/>
      <c r="AL54" s="259">
        <f t="shared" si="35"/>
        <v>0</v>
      </c>
      <c r="AM54" s="259"/>
      <c r="AN54" s="259">
        <f t="shared" si="36"/>
        <v>0</v>
      </c>
      <c r="AO54" s="259"/>
      <c r="AP54" s="278">
        <f t="shared" si="37"/>
        <v>0</v>
      </c>
      <c r="AQ54" s="259"/>
      <c r="AR54" s="259">
        <f t="shared" si="38"/>
        <v>0</v>
      </c>
      <c r="AS54" s="259"/>
      <c r="AT54" s="259">
        <f t="shared" si="39"/>
        <v>0</v>
      </c>
      <c r="AU54" s="277"/>
      <c r="AV54" s="277">
        <f t="shared" si="40"/>
        <v>0</v>
      </c>
      <c r="AW54" s="288"/>
      <c r="AX54" s="292">
        <f t="shared" si="41"/>
        <v>0</v>
      </c>
      <c r="AY54" s="288"/>
      <c r="AZ54" s="288">
        <f t="shared" si="42"/>
        <v>0</v>
      </c>
      <c r="BA54" s="288"/>
      <c r="BB54" s="288">
        <f t="shared" si="43"/>
        <v>0</v>
      </c>
      <c r="BC54" s="288"/>
      <c r="BD54" s="292">
        <f t="shared" si="44"/>
        <v>0</v>
      </c>
      <c r="BE54" s="288"/>
      <c r="BF54" s="292">
        <f t="shared" si="45"/>
        <v>0</v>
      </c>
      <c r="BG54" s="292"/>
      <c r="BH54" s="292">
        <f t="shared" si="46"/>
        <v>0</v>
      </c>
      <c r="BI54" s="288"/>
      <c r="BJ54" s="288">
        <f t="shared" si="47"/>
        <v>0</v>
      </c>
      <c r="BK54" s="293"/>
      <c r="BL54" s="293">
        <f t="shared" si="48"/>
        <v>0</v>
      </c>
      <c r="BM54" s="293"/>
      <c r="BN54" s="293">
        <f t="shared" si="49"/>
        <v>0</v>
      </c>
      <c r="BO54" s="293"/>
      <c r="BP54" s="293">
        <f t="shared" si="50"/>
        <v>0</v>
      </c>
      <c r="BQ54" s="293">
        <f t="shared" si="32"/>
        <v>0</v>
      </c>
      <c r="BR54" s="293">
        <f t="shared" si="33"/>
        <v>0</v>
      </c>
    </row>
    <row r="55" spans="1:70" ht="15">
      <c r="A55" s="128">
        <v>49</v>
      </c>
      <c r="B55" s="134" t="s">
        <v>8</v>
      </c>
      <c r="C55" s="339" t="s">
        <v>26</v>
      </c>
      <c r="D55" s="301">
        <v>280</v>
      </c>
      <c r="E55" s="277"/>
      <c r="F55" s="259">
        <f t="shared" si="0"/>
        <v>0</v>
      </c>
      <c r="G55" s="259"/>
      <c r="H55" s="259">
        <f>G55*D55</f>
        <v>0</v>
      </c>
      <c r="I55" s="259"/>
      <c r="J55" s="259">
        <f t="shared" si="19"/>
        <v>0</v>
      </c>
      <c r="K55" s="259">
        <v>20</v>
      </c>
      <c r="L55" s="259">
        <f t="shared" si="20"/>
        <v>5600</v>
      </c>
      <c r="M55" s="259">
        <v>30</v>
      </c>
      <c r="N55" s="259">
        <f t="shared" si="21"/>
        <v>8400</v>
      </c>
      <c r="O55" s="259">
        <v>40</v>
      </c>
      <c r="P55" s="259">
        <f t="shared" si="22"/>
        <v>11200</v>
      </c>
      <c r="Q55" s="259"/>
      <c r="R55" s="259">
        <f t="shared" si="23"/>
        <v>0</v>
      </c>
      <c r="S55" s="259">
        <v>30</v>
      </c>
      <c r="T55" s="259">
        <f t="shared" si="24"/>
        <v>8400</v>
      </c>
      <c r="U55" s="259">
        <f>40</f>
        <v>40</v>
      </c>
      <c r="V55" s="259">
        <f t="shared" si="25"/>
        <v>11200</v>
      </c>
      <c r="W55" s="289">
        <v>40</v>
      </c>
      <c r="X55" s="259">
        <f t="shared" si="26"/>
        <v>11200</v>
      </c>
      <c r="Y55" s="259">
        <v>40</v>
      </c>
      <c r="Z55" s="259">
        <f t="shared" si="27"/>
        <v>11200</v>
      </c>
      <c r="AA55" s="259"/>
      <c r="AB55" s="259">
        <f t="shared" si="28"/>
        <v>0</v>
      </c>
      <c r="AC55" s="259"/>
      <c r="AD55" s="259">
        <f t="shared" si="29"/>
        <v>0</v>
      </c>
      <c r="AE55" s="342">
        <f>40*0+20</f>
        <v>20</v>
      </c>
      <c r="AF55" s="342">
        <f t="shared" si="30"/>
        <v>5600</v>
      </c>
      <c r="AG55" s="259"/>
      <c r="AH55" s="259">
        <f t="shared" si="34"/>
        <v>0</v>
      </c>
      <c r="AI55" s="259"/>
      <c r="AJ55" s="259">
        <f t="shared" si="31"/>
        <v>0</v>
      </c>
      <c r="AK55" s="259">
        <v>15</v>
      </c>
      <c r="AL55" s="259">
        <f t="shared" si="35"/>
        <v>4200</v>
      </c>
      <c r="AM55" s="259"/>
      <c r="AN55" s="259">
        <f t="shared" si="36"/>
        <v>0</v>
      </c>
      <c r="AO55" s="259"/>
      <c r="AP55" s="278">
        <f t="shared" si="37"/>
        <v>0</v>
      </c>
      <c r="AQ55" s="259"/>
      <c r="AR55" s="259">
        <f t="shared" si="38"/>
        <v>0</v>
      </c>
      <c r="AS55" s="259">
        <v>60</v>
      </c>
      <c r="AT55" s="259">
        <f t="shared" si="39"/>
        <v>16800</v>
      </c>
      <c r="AU55" s="277"/>
      <c r="AV55" s="277">
        <f t="shared" si="40"/>
        <v>0</v>
      </c>
      <c r="AW55" s="288">
        <v>10</v>
      </c>
      <c r="AX55" s="292">
        <f t="shared" si="41"/>
        <v>2800</v>
      </c>
      <c r="AY55" s="288">
        <v>10</v>
      </c>
      <c r="AZ55" s="288">
        <f t="shared" si="42"/>
        <v>2800</v>
      </c>
      <c r="BA55" s="288">
        <v>50</v>
      </c>
      <c r="BB55" s="288">
        <f t="shared" si="43"/>
        <v>14000</v>
      </c>
      <c r="BC55" s="288"/>
      <c r="BD55" s="292">
        <f t="shared" si="44"/>
        <v>0</v>
      </c>
      <c r="BE55" s="288"/>
      <c r="BF55" s="292">
        <f t="shared" si="45"/>
        <v>0</v>
      </c>
      <c r="BG55" s="292"/>
      <c r="BH55" s="292">
        <f t="shared" si="46"/>
        <v>0</v>
      </c>
      <c r="BI55" s="288"/>
      <c r="BJ55" s="288">
        <f t="shared" si="47"/>
        <v>0</v>
      </c>
      <c r="BK55" s="293"/>
      <c r="BL55" s="293">
        <f t="shared" si="48"/>
        <v>0</v>
      </c>
      <c r="BM55" s="293"/>
      <c r="BN55" s="293">
        <f t="shared" si="49"/>
        <v>0</v>
      </c>
      <c r="BO55" s="293"/>
      <c r="BP55" s="293">
        <f t="shared" si="50"/>
        <v>0</v>
      </c>
      <c r="BQ55" s="293">
        <f t="shared" si="32"/>
        <v>405</v>
      </c>
      <c r="BR55" s="293">
        <f t="shared" si="33"/>
        <v>113400</v>
      </c>
    </row>
    <row r="56" spans="1:70" ht="15">
      <c r="A56" s="128">
        <v>50</v>
      </c>
      <c r="B56" s="134" t="s">
        <v>10</v>
      </c>
      <c r="C56" s="339" t="s">
        <v>26</v>
      </c>
      <c r="D56" s="301">
        <v>300</v>
      </c>
      <c r="E56" s="277"/>
      <c r="F56" s="259">
        <f t="shared" si="0"/>
        <v>0</v>
      </c>
      <c r="G56" s="259"/>
      <c r="H56" s="259">
        <f t="shared" si="18"/>
        <v>0</v>
      </c>
      <c r="I56" s="259"/>
      <c r="J56" s="259">
        <f t="shared" si="19"/>
        <v>0</v>
      </c>
      <c r="K56" s="259">
        <v>20</v>
      </c>
      <c r="L56" s="259">
        <f t="shared" si="20"/>
        <v>6000</v>
      </c>
      <c r="M56" s="174">
        <v>10</v>
      </c>
      <c r="N56" s="259">
        <f t="shared" si="21"/>
        <v>3000</v>
      </c>
      <c r="O56" s="259"/>
      <c r="P56" s="259">
        <f t="shared" si="22"/>
        <v>0</v>
      </c>
      <c r="Q56" s="259"/>
      <c r="R56" s="259">
        <f t="shared" si="23"/>
        <v>0</v>
      </c>
      <c r="S56" s="259"/>
      <c r="T56" s="259">
        <f t="shared" si="24"/>
        <v>0</v>
      </c>
      <c r="U56" s="259"/>
      <c r="V56" s="259">
        <f t="shared" si="25"/>
        <v>0</v>
      </c>
      <c r="W56" s="289"/>
      <c r="X56" s="259">
        <f t="shared" si="26"/>
        <v>0</v>
      </c>
      <c r="Y56" s="259"/>
      <c r="Z56" s="259">
        <f t="shared" si="27"/>
        <v>0</v>
      </c>
      <c r="AA56" s="259"/>
      <c r="AB56" s="259">
        <f t="shared" si="28"/>
        <v>0</v>
      </c>
      <c r="AC56" s="259"/>
      <c r="AD56" s="259">
        <f t="shared" si="29"/>
        <v>0</v>
      </c>
      <c r="AE56" s="342">
        <f>40*0+20</f>
        <v>20</v>
      </c>
      <c r="AF56" s="342">
        <f t="shared" si="30"/>
        <v>6000</v>
      </c>
      <c r="AG56" s="259"/>
      <c r="AH56" s="259">
        <f t="shared" si="34"/>
        <v>0</v>
      </c>
      <c r="AI56" s="259"/>
      <c r="AJ56" s="259">
        <f t="shared" si="31"/>
        <v>0</v>
      </c>
      <c r="AK56" s="259"/>
      <c r="AL56" s="259">
        <f t="shared" si="35"/>
        <v>0</v>
      </c>
      <c r="AM56" s="259"/>
      <c r="AN56" s="259">
        <f t="shared" si="36"/>
        <v>0</v>
      </c>
      <c r="AO56" s="259"/>
      <c r="AP56" s="278">
        <f t="shared" si="37"/>
        <v>0</v>
      </c>
      <c r="AQ56" s="259"/>
      <c r="AR56" s="259">
        <f t="shared" si="38"/>
        <v>0</v>
      </c>
      <c r="AS56" s="259"/>
      <c r="AT56" s="259">
        <f t="shared" si="39"/>
        <v>0</v>
      </c>
      <c r="AU56" s="277"/>
      <c r="AV56" s="277">
        <f t="shared" si="40"/>
        <v>0</v>
      </c>
      <c r="AW56" s="288">
        <v>15</v>
      </c>
      <c r="AX56" s="292">
        <f t="shared" si="41"/>
        <v>4500</v>
      </c>
      <c r="AY56" s="288">
        <v>1</v>
      </c>
      <c r="AZ56" s="288">
        <f t="shared" si="42"/>
        <v>300</v>
      </c>
      <c r="BA56" s="288"/>
      <c r="BB56" s="288">
        <f t="shared" si="43"/>
        <v>0</v>
      </c>
      <c r="BC56" s="288"/>
      <c r="BD56" s="292">
        <f t="shared" si="44"/>
        <v>0</v>
      </c>
      <c r="BE56" s="288"/>
      <c r="BF56" s="292">
        <f t="shared" si="45"/>
        <v>0</v>
      </c>
      <c r="BG56" s="292"/>
      <c r="BH56" s="292">
        <f t="shared" si="46"/>
        <v>0</v>
      </c>
      <c r="BI56" s="288"/>
      <c r="BJ56" s="288">
        <f t="shared" si="47"/>
        <v>0</v>
      </c>
      <c r="BK56" s="293"/>
      <c r="BL56" s="293">
        <f t="shared" si="48"/>
        <v>0</v>
      </c>
      <c r="BM56" s="293"/>
      <c r="BN56" s="293">
        <f t="shared" si="49"/>
        <v>0</v>
      </c>
      <c r="BO56" s="293">
        <v>20</v>
      </c>
      <c r="BP56" s="293">
        <f t="shared" si="50"/>
        <v>6000</v>
      </c>
      <c r="BQ56" s="293">
        <f t="shared" si="32"/>
        <v>86</v>
      </c>
      <c r="BR56" s="293">
        <f t="shared" si="33"/>
        <v>25800</v>
      </c>
    </row>
    <row r="57" spans="1:70" ht="15">
      <c r="A57" s="128">
        <v>51</v>
      </c>
      <c r="B57" s="134" t="s">
        <v>11</v>
      </c>
      <c r="C57" s="339" t="s">
        <v>26</v>
      </c>
      <c r="D57" s="301">
        <v>400</v>
      </c>
      <c r="E57" s="277"/>
      <c r="F57" s="259">
        <f t="shared" si="0"/>
        <v>0</v>
      </c>
      <c r="G57" s="259"/>
      <c r="H57" s="259">
        <f t="shared" si="18"/>
        <v>0</v>
      </c>
      <c r="I57" s="259"/>
      <c r="J57" s="259">
        <f t="shared" si="19"/>
        <v>0</v>
      </c>
      <c r="K57" s="259">
        <v>4</v>
      </c>
      <c r="L57" s="259">
        <f t="shared" si="20"/>
        <v>1600</v>
      </c>
      <c r="M57" s="259"/>
      <c r="N57" s="259">
        <f t="shared" si="21"/>
        <v>0</v>
      </c>
      <c r="O57" s="259"/>
      <c r="P57" s="259">
        <f t="shared" si="22"/>
        <v>0</v>
      </c>
      <c r="Q57" s="259"/>
      <c r="R57" s="259">
        <f t="shared" si="23"/>
        <v>0</v>
      </c>
      <c r="S57" s="259"/>
      <c r="T57" s="259">
        <f t="shared" si="24"/>
        <v>0</v>
      </c>
      <c r="U57" s="259"/>
      <c r="V57" s="259">
        <f t="shared" si="25"/>
        <v>0</v>
      </c>
      <c r="W57" s="289"/>
      <c r="X57" s="259">
        <f t="shared" si="26"/>
        <v>0</v>
      </c>
      <c r="Y57" s="259"/>
      <c r="Z57" s="259">
        <f t="shared" si="27"/>
        <v>0</v>
      </c>
      <c r="AA57" s="259"/>
      <c r="AB57" s="259">
        <f t="shared" si="28"/>
        <v>0</v>
      </c>
      <c r="AC57" s="259"/>
      <c r="AD57" s="259">
        <f t="shared" si="29"/>
        <v>0</v>
      </c>
      <c r="AE57" s="259"/>
      <c r="AF57" s="259">
        <f t="shared" si="30"/>
        <v>0</v>
      </c>
      <c r="AG57" s="259"/>
      <c r="AH57" s="259">
        <f t="shared" si="34"/>
        <v>0</v>
      </c>
      <c r="AI57" s="259"/>
      <c r="AJ57" s="259">
        <f t="shared" si="31"/>
        <v>0</v>
      </c>
      <c r="AK57" s="259"/>
      <c r="AL57" s="259">
        <f t="shared" si="35"/>
        <v>0</v>
      </c>
      <c r="AM57" s="259"/>
      <c r="AN57" s="259">
        <f t="shared" si="36"/>
        <v>0</v>
      </c>
      <c r="AO57" s="259"/>
      <c r="AP57" s="278">
        <f t="shared" si="37"/>
        <v>0</v>
      </c>
      <c r="AQ57" s="259"/>
      <c r="AR57" s="259">
        <f t="shared" si="38"/>
        <v>0</v>
      </c>
      <c r="AS57" s="259"/>
      <c r="AT57" s="259">
        <f t="shared" si="39"/>
        <v>0</v>
      </c>
      <c r="AU57" s="277"/>
      <c r="AV57" s="277">
        <f t="shared" si="40"/>
        <v>0</v>
      </c>
      <c r="AW57" s="288"/>
      <c r="AX57" s="292">
        <f t="shared" si="41"/>
        <v>0</v>
      </c>
      <c r="AY57" s="288">
        <v>5</v>
      </c>
      <c r="AZ57" s="288">
        <f t="shared" si="42"/>
        <v>2000</v>
      </c>
      <c r="BA57" s="288"/>
      <c r="BB57" s="288">
        <f t="shared" si="43"/>
        <v>0</v>
      </c>
      <c r="BC57" s="288"/>
      <c r="BD57" s="292">
        <f t="shared" si="44"/>
        <v>0</v>
      </c>
      <c r="BE57" s="288"/>
      <c r="BF57" s="292">
        <f t="shared" si="45"/>
        <v>0</v>
      </c>
      <c r="BG57" s="292"/>
      <c r="BH57" s="292">
        <f t="shared" si="46"/>
        <v>0</v>
      </c>
      <c r="BI57" s="288"/>
      <c r="BJ57" s="288">
        <f t="shared" si="47"/>
        <v>0</v>
      </c>
      <c r="BK57" s="293"/>
      <c r="BL57" s="293">
        <f t="shared" si="48"/>
        <v>0</v>
      </c>
      <c r="BM57" s="293"/>
      <c r="BN57" s="293">
        <f t="shared" si="49"/>
        <v>0</v>
      </c>
      <c r="BO57" s="293"/>
      <c r="BP57" s="293">
        <f t="shared" si="50"/>
        <v>0</v>
      </c>
      <c r="BQ57" s="293">
        <f t="shared" si="32"/>
        <v>9</v>
      </c>
      <c r="BR57" s="293">
        <f t="shared" si="33"/>
        <v>3600</v>
      </c>
    </row>
    <row r="58" spans="1:70" ht="15">
      <c r="A58" s="128">
        <v>52</v>
      </c>
      <c r="B58" s="134" t="s">
        <v>12</v>
      </c>
      <c r="C58" s="339" t="s">
        <v>26</v>
      </c>
      <c r="D58" s="301">
        <v>450</v>
      </c>
      <c r="E58" s="277"/>
      <c r="F58" s="259">
        <f t="shared" si="0"/>
        <v>0</v>
      </c>
      <c r="G58" s="259"/>
      <c r="H58" s="259">
        <f t="shared" si="18"/>
        <v>0</v>
      </c>
      <c r="I58" s="259"/>
      <c r="J58" s="259">
        <f t="shared" si="19"/>
        <v>0</v>
      </c>
      <c r="K58" s="259"/>
      <c r="L58" s="259">
        <f t="shared" si="20"/>
        <v>0</v>
      </c>
      <c r="M58" s="259"/>
      <c r="N58" s="259">
        <f t="shared" si="21"/>
        <v>0</v>
      </c>
      <c r="O58" s="259"/>
      <c r="P58" s="259">
        <f t="shared" si="22"/>
        <v>0</v>
      </c>
      <c r="Q58" s="259"/>
      <c r="R58" s="259">
        <f t="shared" si="23"/>
        <v>0</v>
      </c>
      <c r="S58" s="259"/>
      <c r="T58" s="259">
        <f t="shared" si="24"/>
        <v>0</v>
      </c>
      <c r="U58" s="259"/>
      <c r="V58" s="259">
        <f t="shared" si="25"/>
        <v>0</v>
      </c>
      <c r="W58" s="289"/>
      <c r="X58" s="259">
        <f t="shared" si="26"/>
        <v>0</v>
      </c>
      <c r="Y58" s="259"/>
      <c r="Z58" s="259">
        <f t="shared" si="27"/>
        <v>0</v>
      </c>
      <c r="AA58" s="259"/>
      <c r="AB58" s="259">
        <f t="shared" si="28"/>
        <v>0</v>
      </c>
      <c r="AC58" s="259"/>
      <c r="AD58" s="259">
        <f t="shared" si="29"/>
        <v>0</v>
      </c>
      <c r="AE58" s="259"/>
      <c r="AF58" s="259">
        <f t="shared" si="30"/>
        <v>0</v>
      </c>
      <c r="AG58" s="259"/>
      <c r="AH58" s="259">
        <f t="shared" si="34"/>
        <v>0</v>
      </c>
      <c r="AI58" s="259"/>
      <c r="AJ58" s="259">
        <f t="shared" si="31"/>
        <v>0</v>
      </c>
      <c r="AK58" s="259"/>
      <c r="AL58" s="259">
        <f t="shared" si="35"/>
        <v>0</v>
      </c>
      <c r="AM58" s="259"/>
      <c r="AN58" s="259">
        <f t="shared" si="36"/>
        <v>0</v>
      </c>
      <c r="AO58" s="259"/>
      <c r="AP58" s="278">
        <f t="shared" si="37"/>
        <v>0</v>
      </c>
      <c r="AQ58" s="259"/>
      <c r="AR58" s="259">
        <f t="shared" si="38"/>
        <v>0</v>
      </c>
      <c r="AS58" s="259"/>
      <c r="AT58" s="259">
        <f t="shared" si="39"/>
        <v>0</v>
      </c>
      <c r="AU58" s="277"/>
      <c r="AV58" s="277">
        <f t="shared" si="40"/>
        <v>0</v>
      </c>
      <c r="AW58" s="288"/>
      <c r="AX58" s="292">
        <f t="shared" si="41"/>
        <v>0</v>
      </c>
      <c r="AY58" s="288"/>
      <c r="AZ58" s="288">
        <f t="shared" si="42"/>
        <v>0</v>
      </c>
      <c r="BA58" s="288"/>
      <c r="BB58" s="288">
        <f t="shared" si="43"/>
        <v>0</v>
      </c>
      <c r="BC58" s="288"/>
      <c r="BD58" s="292">
        <f t="shared" si="44"/>
        <v>0</v>
      </c>
      <c r="BE58" s="288"/>
      <c r="BF58" s="292">
        <f t="shared" si="45"/>
        <v>0</v>
      </c>
      <c r="BG58" s="292"/>
      <c r="BH58" s="292">
        <f t="shared" si="46"/>
        <v>0</v>
      </c>
      <c r="BI58" s="288"/>
      <c r="BJ58" s="288">
        <f t="shared" si="47"/>
        <v>0</v>
      </c>
      <c r="BK58" s="293"/>
      <c r="BL58" s="293">
        <f t="shared" si="48"/>
        <v>0</v>
      </c>
      <c r="BM58" s="293"/>
      <c r="BN58" s="293">
        <f t="shared" si="49"/>
        <v>0</v>
      </c>
      <c r="BO58" s="293"/>
      <c r="BP58" s="293">
        <f t="shared" si="50"/>
        <v>0</v>
      </c>
      <c r="BQ58" s="293">
        <f t="shared" si="32"/>
        <v>0</v>
      </c>
      <c r="BR58" s="293">
        <f t="shared" si="33"/>
        <v>0</v>
      </c>
    </row>
    <row r="59" spans="1:70" ht="15">
      <c r="A59" s="128">
        <v>53</v>
      </c>
      <c r="B59" s="134" t="s">
        <v>13</v>
      </c>
      <c r="C59" s="339" t="s">
        <v>26</v>
      </c>
      <c r="D59" s="301">
        <v>500</v>
      </c>
      <c r="E59" s="277"/>
      <c r="F59" s="259">
        <f t="shared" si="0"/>
        <v>0</v>
      </c>
      <c r="G59" s="259"/>
      <c r="H59" s="259">
        <f t="shared" si="18"/>
        <v>0</v>
      </c>
      <c r="I59" s="259"/>
      <c r="J59" s="259">
        <f t="shared" si="19"/>
        <v>0</v>
      </c>
      <c r="K59" s="259"/>
      <c r="L59" s="259">
        <f t="shared" si="20"/>
        <v>0</v>
      </c>
      <c r="M59" s="259"/>
      <c r="N59" s="259">
        <f t="shared" si="21"/>
        <v>0</v>
      </c>
      <c r="O59" s="259"/>
      <c r="P59" s="259">
        <f t="shared" si="22"/>
        <v>0</v>
      </c>
      <c r="Q59" s="259"/>
      <c r="R59" s="259">
        <f t="shared" si="23"/>
        <v>0</v>
      </c>
      <c r="S59" s="259"/>
      <c r="T59" s="259">
        <f t="shared" si="24"/>
        <v>0</v>
      </c>
      <c r="U59" s="352">
        <f>1</f>
        <v>1</v>
      </c>
      <c r="V59" s="352">
        <f t="shared" si="25"/>
        <v>500</v>
      </c>
      <c r="W59" s="289"/>
      <c r="X59" s="259">
        <f t="shared" si="26"/>
        <v>0</v>
      </c>
      <c r="Y59" s="259"/>
      <c r="Z59" s="259">
        <f t="shared" si="27"/>
        <v>0</v>
      </c>
      <c r="AA59" s="259"/>
      <c r="AB59" s="259">
        <f t="shared" si="28"/>
        <v>0</v>
      </c>
      <c r="AC59" s="259"/>
      <c r="AD59" s="259">
        <f t="shared" si="29"/>
        <v>0</v>
      </c>
      <c r="AE59" s="259"/>
      <c r="AF59" s="259">
        <f t="shared" si="30"/>
        <v>0</v>
      </c>
      <c r="AG59" s="259"/>
      <c r="AH59" s="259">
        <f t="shared" si="34"/>
        <v>0</v>
      </c>
      <c r="AI59" s="259"/>
      <c r="AJ59" s="259">
        <f t="shared" si="31"/>
        <v>0</v>
      </c>
      <c r="AK59" s="259"/>
      <c r="AL59" s="259">
        <f t="shared" si="35"/>
        <v>0</v>
      </c>
      <c r="AM59" s="259"/>
      <c r="AN59" s="259">
        <f t="shared" si="36"/>
        <v>0</v>
      </c>
      <c r="AO59" s="259"/>
      <c r="AP59" s="278">
        <f t="shared" si="37"/>
        <v>0</v>
      </c>
      <c r="AQ59" s="259"/>
      <c r="AR59" s="259">
        <f t="shared" si="38"/>
        <v>0</v>
      </c>
      <c r="AS59" s="259"/>
      <c r="AT59" s="259">
        <f t="shared" si="39"/>
        <v>0</v>
      </c>
      <c r="AU59" s="277"/>
      <c r="AV59" s="277">
        <f t="shared" si="40"/>
        <v>0</v>
      </c>
      <c r="AW59" s="288">
        <v>4</v>
      </c>
      <c r="AX59" s="292">
        <f t="shared" si="41"/>
        <v>2000</v>
      </c>
      <c r="AY59" s="288"/>
      <c r="AZ59" s="288">
        <f t="shared" si="42"/>
        <v>0</v>
      </c>
      <c r="BA59" s="288"/>
      <c r="BB59" s="288">
        <f t="shared" si="43"/>
        <v>0</v>
      </c>
      <c r="BC59" s="288"/>
      <c r="BD59" s="292">
        <f t="shared" si="44"/>
        <v>0</v>
      </c>
      <c r="BE59" s="288"/>
      <c r="BF59" s="292">
        <f t="shared" si="45"/>
        <v>0</v>
      </c>
      <c r="BG59" s="292"/>
      <c r="BH59" s="292">
        <f t="shared" si="46"/>
        <v>0</v>
      </c>
      <c r="BI59" s="288"/>
      <c r="BJ59" s="288">
        <f t="shared" si="47"/>
        <v>0</v>
      </c>
      <c r="BK59" s="293"/>
      <c r="BL59" s="293">
        <f t="shared" si="48"/>
        <v>0</v>
      </c>
      <c r="BM59" s="293"/>
      <c r="BN59" s="293">
        <f t="shared" si="49"/>
        <v>0</v>
      </c>
      <c r="BO59" s="293"/>
      <c r="BP59" s="293">
        <f t="shared" si="50"/>
        <v>0</v>
      </c>
      <c r="BQ59" s="293">
        <f t="shared" si="32"/>
        <v>5</v>
      </c>
      <c r="BR59" s="293">
        <f t="shared" si="33"/>
        <v>2500</v>
      </c>
    </row>
    <row r="60" spans="1:70" ht="15">
      <c r="A60" s="128">
        <v>54</v>
      </c>
      <c r="B60" s="134" t="s">
        <v>19</v>
      </c>
      <c r="C60" s="339"/>
      <c r="D60" s="301"/>
      <c r="E60" s="277"/>
      <c r="F60" s="259">
        <f t="shared" si="0"/>
        <v>0</v>
      </c>
      <c r="G60" s="259"/>
      <c r="H60" s="259">
        <f t="shared" si="18"/>
        <v>0</v>
      </c>
      <c r="I60" s="259"/>
      <c r="J60" s="259">
        <f t="shared" si="19"/>
        <v>0</v>
      </c>
      <c r="K60" s="259"/>
      <c r="L60" s="259">
        <f t="shared" si="20"/>
        <v>0</v>
      </c>
      <c r="M60" s="259"/>
      <c r="N60" s="259">
        <f t="shared" si="21"/>
        <v>0</v>
      </c>
      <c r="O60" s="259"/>
      <c r="P60" s="259">
        <f t="shared" si="22"/>
        <v>0</v>
      </c>
      <c r="Q60" s="259"/>
      <c r="R60" s="259">
        <f t="shared" si="23"/>
        <v>0</v>
      </c>
      <c r="S60" s="259"/>
      <c r="T60" s="259">
        <f t="shared" si="24"/>
        <v>0</v>
      </c>
      <c r="U60" s="259"/>
      <c r="V60" s="259">
        <f t="shared" si="25"/>
        <v>0</v>
      </c>
      <c r="W60" s="289"/>
      <c r="X60" s="259">
        <f t="shared" si="26"/>
        <v>0</v>
      </c>
      <c r="Y60" s="259"/>
      <c r="Z60" s="259">
        <f t="shared" si="27"/>
        <v>0</v>
      </c>
      <c r="AA60" s="259"/>
      <c r="AB60" s="259">
        <f t="shared" si="28"/>
        <v>0</v>
      </c>
      <c r="AC60" s="259"/>
      <c r="AD60" s="259">
        <f t="shared" si="29"/>
        <v>0</v>
      </c>
      <c r="AE60" s="259"/>
      <c r="AF60" s="259">
        <f t="shared" si="30"/>
        <v>0</v>
      </c>
      <c r="AG60" s="259"/>
      <c r="AH60" s="259">
        <f t="shared" si="34"/>
        <v>0</v>
      </c>
      <c r="AI60" s="259"/>
      <c r="AJ60" s="259">
        <f t="shared" si="31"/>
        <v>0</v>
      </c>
      <c r="AK60" s="259"/>
      <c r="AL60" s="259">
        <f t="shared" si="35"/>
        <v>0</v>
      </c>
      <c r="AM60" s="259"/>
      <c r="AN60" s="259">
        <f t="shared" si="36"/>
        <v>0</v>
      </c>
      <c r="AO60" s="259"/>
      <c r="AP60" s="278">
        <f t="shared" si="37"/>
        <v>0</v>
      </c>
      <c r="AQ60" s="259"/>
      <c r="AR60" s="259">
        <f t="shared" si="38"/>
        <v>0</v>
      </c>
      <c r="AS60" s="259"/>
      <c r="AT60" s="259">
        <f t="shared" si="39"/>
        <v>0</v>
      </c>
      <c r="AU60" s="277"/>
      <c r="AV60" s="277">
        <f t="shared" si="40"/>
        <v>0</v>
      </c>
      <c r="AW60" s="288"/>
      <c r="AX60" s="292">
        <f t="shared" si="41"/>
        <v>0</v>
      </c>
      <c r="AY60" s="288"/>
      <c r="AZ60" s="288">
        <f t="shared" si="42"/>
        <v>0</v>
      </c>
      <c r="BA60" s="288"/>
      <c r="BB60" s="288">
        <f t="shared" si="43"/>
        <v>0</v>
      </c>
      <c r="BC60" s="288"/>
      <c r="BD60" s="292">
        <f t="shared" si="44"/>
        <v>0</v>
      </c>
      <c r="BE60" s="288"/>
      <c r="BF60" s="292">
        <f t="shared" si="45"/>
        <v>0</v>
      </c>
      <c r="BG60" s="292"/>
      <c r="BH60" s="292">
        <f t="shared" si="46"/>
        <v>0</v>
      </c>
      <c r="BI60" s="288"/>
      <c r="BJ60" s="288">
        <f t="shared" si="47"/>
        <v>0</v>
      </c>
      <c r="BK60" s="293"/>
      <c r="BL60" s="293">
        <f t="shared" si="48"/>
        <v>0</v>
      </c>
      <c r="BM60" s="293"/>
      <c r="BN60" s="293">
        <f t="shared" si="49"/>
        <v>0</v>
      </c>
      <c r="BO60" s="293"/>
      <c r="BP60" s="293">
        <f t="shared" si="50"/>
        <v>0</v>
      </c>
      <c r="BQ60" s="293">
        <f t="shared" si="32"/>
        <v>0</v>
      </c>
      <c r="BR60" s="293">
        <f t="shared" si="33"/>
        <v>0</v>
      </c>
    </row>
    <row r="61" spans="1:70" ht="15">
      <c r="A61" s="128">
        <v>55</v>
      </c>
      <c r="B61" s="134" t="s">
        <v>18</v>
      </c>
      <c r="C61" s="339" t="s">
        <v>26</v>
      </c>
      <c r="D61" s="301">
        <v>3100</v>
      </c>
      <c r="E61" s="277"/>
      <c r="F61" s="259">
        <f t="shared" si="0"/>
        <v>0</v>
      </c>
      <c r="G61" s="259"/>
      <c r="H61" s="259">
        <f t="shared" si="18"/>
        <v>0</v>
      </c>
      <c r="I61" s="259"/>
      <c r="J61" s="259">
        <f t="shared" si="19"/>
        <v>0</v>
      </c>
      <c r="K61" s="259"/>
      <c r="L61" s="259">
        <f t="shared" si="20"/>
        <v>0</v>
      </c>
      <c r="M61" s="259"/>
      <c r="N61" s="259">
        <f t="shared" si="21"/>
        <v>0</v>
      </c>
      <c r="O61" s="259"/>
      <c r="P61" s="259">
        <f t="shared" si="22"/>
        <v>0</v>
      </c>
      <c r="Q61" s="259"/>
      <c r="R61" s="259">
        <f t="shared" si="23"/>
        <v>0</v>
      </c>
      <c r="S61" s="259"/>
      <c r="T61" s="259">
        <f t="shared" si="24"/>
        <v>0</v>
      </c>
      <c r="U61" s="259"/>
      <c r="V61" s="259">
        <f t="shared" si="25"/>
        <v>0</v>
      </c>
      <c r="W61" s="289"/>
      <c r="X61" s="259">
        <f t="shared" si="26"/>
        <v>0</v>
      </c>
      <c r="Y61" s="259"/>
      <c r="Z61" s="259">
        <f t="shared" si="27"/>
        <v>0</v>
      </c>
      <c r="AA61" s="259"/>
      <c r="AB61" s="259">
        <f t="shared" si="28"/>
        <v>0</v>
      </c>
      <c r="AC61" s="259"/>
      <c r="AD61" s="259">
        <f t="shared" si="29"/>
        <v>0</v>
      </c>
      <c r="AE61" s="259"/>
      <c r="AF61" s="259">
        <f t="shared" si="30"/>
        <v>0</v>
      </c>
      <c r="AG61" s="259"/>
      <c r="AH61" s="259">
        <f t="shared" si="34"/>
        <v>0</v>
      </c>
      <c r="AI61" s="259">
        <v>4</v>
      </c>
      <c r="AJ61" s="259">
        <f t="shared" si="31"/>
        <v>12400</v>
      </c>
      <c r="AK61" s="259"/>
      <c r="AL61" s="259">
        <f t="shared" si="35"/>
        <v>0</v>
      </c>
      <c r="AM61" s="259"/>
      <c r="AN61" s="259">
        <f t="shared" si="36"/>
        <v>0</v>
      </c>
      <c r="AO61" s="259"/>
      <c r="AP61" s="278">
        <f t="shared" si="37"/>
        <v>0</v>
      </c>
      <c r="AQ61" s="259"/>
      <c r="AR61" s="259">
        <f t="shared" si="38"/>
        <v>0</v>
      </c>
      <c r="AS61" s="259">
        <v>2</v>
      </c>
      <c r="AT61" s="259">
        <f t="shared" si="39"/>
        <v>6200</v>
      </c>
      <c r="AU61" s="277"/>
      <c r="AV61" s="277">
        <f t="shared" si="40"/>
        <v>0</v>
      </c>
      <c r="AW61" s="288"/>
      <c r="AX61" s="292">
        <f t="shared" si="41"/>
        <v>0</v>
      </c>
      <c r="AY61" s="288">
        <v>2</v>
      </c>
      <c r="AZ61" s="288">
        <f t="shared" si="42"/>
        <v>6200</v>
      </c>
      <c r="BA61" s="288"/>
      <c r="BB61" s="288">
        <f t="shared" si="43"/>
        <v>0</v>
      </c>
      <c r="BC61" s="288"/>
      <c r="BD61" s="292">
        <f t="shared" si="44"/>
        <v>0</v>
      </c>
      <c r="BE61" s="288"/>
      <c r="BF61" s="292">
        <f t="shared" si="45"/>
        <v>0</v>
      </c>
      <c r="BG61" s="292"/>
      <c r="BH61" s="292">
        <f t="shared" si="46"/>
        <v>0</v>
      </c>
      <c r="BI61" s="288"/>
      <c r="BJ61" s="288">
        <f t="shared" si="47"/>
        <v>0</v>
      </c>
      <c r="BK61" s="293"/>
      <c r="BL61" s="293">
        <f t="shared" si="48"/>
        <v>0</v>
      </c>
      <c r="BM61" s="293"/>
      <c r="BN61" s="293">
        <f t="shared" si="49"/>
        <v>0</v>
      </c>
      <c r="BO61" s="293"/>
      <c r="BP61" s="293">
        <f t="shared" si="50"/>
        <v>0</v>
      </c>
      <c r="BQ61" s="293">
        <f t="shared" si="32"/>
        <v>8</v>
      </c>
      <c r="BR61" s="293">
        <f t="shared" si="33"/>
        <v>24800</v>
      </c>
    </row>
    <row r="62" spans="1:70" ht="15">
      <c r="A62" s="128">
        <v>56</v>
      </c>
      <c r="B62" s="134" t="s">
        <v>28</v>
      </c>
      <c r="C62" s="339" t="s">
        <v>26</v>
      </c>
      <c r="D62" s="301">
        <v>4900</v>
      </c>
      <c r="E62" s="277"/>
      <c r="F62" s="259">
        <f t="shared" si="0"/>
        <v>0</v>
      </c>
      <c r="G62" s="259"/>
      <c r="H62" s="259">
        <f t="shared" si="18"/>
        <v>0</v>
      </c>
      <c r="I62" s="259"/>
      <c r="J62" s="259">
        <f t="shared" si="19"/>
        <v>0</v>
      </c>
      <c r="K62" s="259"/>
      <c r="L62" s="259">
        <f t="shared" si="20"/>
        <v>0</v>
      </c>
      <c r="M62" s="259"/>
      <c r="N62" s="259">
        <f t="shared" si="21"/>
        <v>0</v>
      </c>
      <c r="O62" s="259"/>
      <c r="P62" s="259">
        <f t="shared" si="22"/>
        <v>0</v>
      </c>
      <c r="Q62" s="259"/>
      <c r="R62" s="259">
        <f t="shared" si="23"/>
        <v>0</v>
      </c>
      <c r="S62" s="259"/>
      <c r="T62" s="259">
        <f t="shared" si="24"/>
        <v>0</v>
      </c>
      <c r="U62" s="259"/>
      <c r="V62" s="259">
        <f t="shared" si="25"/>
        <v>0</v>
      </c>
      <c r="W62" s="289"/>
      <c r="X62" s="259">
        <f t="shared" si="26"/>
        <v>0</v>
      </c>
      <c r="Y62" s="259"/>
      <c r="Z62" s="259">
        <f t="shared" si="27"/>
        <v>0</v>
      </c>
      <c r="AA62" s="259"/>
      <c r="AB62" s="259">
        <f t="shared" si="28"/>
        <v>0</v>
      </c>
      <c r="AC62" s="259"/>
      <c r="AD62" s="259">
        <f t="shared" si="29"/>
        <v>0</v>
      </c>
      <c r="AE62" s="259"/>
      <c r="AF62" s="259">
        <f t="shared" si="30"/>
        <v>0</v>
      </c>
      <c r="AG62" s="259"/>
      <c r="AH62" s="259">
        <f t="shared" si="34"/>
        <v>0</v>
      </c>
      <c r="AI62" s="259"/>
      <c r="AJ62" s="259">
        <f t="shared" si="31"/>
        <v>0</v>
      </c>
      <c r="AK62" s="259"/>
      <c r="AL62" s="259">
        <f t="shared" si="35"/>
        <v>0</v>
      </c>
      <c r="AM62" s="259"/>
      <c r="AN62" s="259">
        <f t="shared" si="36"/>
        <v>0</v>
      </c>
      <c r="AO62" s="259"/>
      <c r="AP62" s="278">
        <f t="shared" si="37"/>
        <v>0</v>
      </c>
      <c r="AQ62" s="259"/>
      <c r="AR62" s="259">
        <f t="shared" si="38"/>
        <v>0</v>
      </c>
      <c r="AS62" s="259"/>
      <c r="AT62" s="259">
        <f t="shared" si="39"/>
        <v>0</v>
      </c>
      <c r="AU62" s="277"/>
      <c r="AV62" s="277">
        <f t="shared" si="40"/>
        <v>0</v>
      </c>
      <c r="AW62" s="288"/>
      <c r="AX62" s="292">
        <f t="shared" si="41"/>
        <v>0</v>
      </c>
      <c r="AY62" s="288"/>
      <c r="AZ62" s="288">
        <f t="shared" si="42"/>
        <v>0</v>
      </c>
      <c r="BA62" s="288"/>
      <c r="BB62" s="288">
        <f t="shared" si="43"/>
        <v>0</v>
      </c>
      <c r="BC62" s="288"/>
      <c r="BD62" s="292">
        <f t="shared" si="44"/>
        <v>0</v>
      </c>
      <c r="BE62" s="288"/>
      <c r="BF62" s="292">
        <f t="shared" si="45"/>
        <v>0</v>
      </c>
      <c r="BG62" s="292"/>
      <c r="BH62" s="292">
        <f t="shared" si="46"/>
        <v>0</v>
      </c>
      <c r="BI62" s="288"/>
      <c r="BJ62" s="288">
        <f t="shared" si="47"/>
        <v>0</v>
      </c>
      <c r="BK62" s="293">
        <v>2</v>
      </c>
      <c r="BL62" s="293">
        <f t="shared" si="48"/>
        <v>9800</v>
      </c>
      <c r="BM62" s="293"/>
      <c r="BN62" s="293">
        <f t="shared" si="49"/>
        <v>0</v>
      </c>
      <c r="BO62" s="293"/>
      <c r="BP62" s="293">
        <f t="shared" si="50"/>
        <v>0</v>
      </c>
      <c r="BQ62" s="293">
        <f t="shared" si="32"/>
        <v>2</v>
      </c>
      <c r="BR62" s="293">
        <f t="shared" si="33"/>
        <v>9800</v>
      </c>
    </row>
    <row r="63" spans="1:71" ht="15">
      <c r="A63" s="128">
        <v>57</v>
      </c>
      <c r="B63" s="134" t="s">
        <v>29</v>
      </c>
      <c r="C63" s="339" t="s">
        <v>26</v>
      </c>
      <c r="D63" s="301">
        <v>5200</v>
      </c>
      <c r="E63" s="277"/>
      <c r="F63" s="259">
        <f t="shared" si="0"/>
        <v>0</v>
      </c>
      <c r="G63" s="259"/>
      <c r="H63" s="259">
        <f t="shared" si="18"/>
        <v>0</v>
      </c>
      <c r="I63" s="259"/>
      <c r="J63" s="259">
        <f t="shared" si="19"/>
        <v>0</v>
      </c>
      <c r="K63" s="259"/>
      <c r="L63" s="259">
        <f t="shared" si="20"/>
        <v>0</v>
      </c>
      <c r="M63" s="259"/>
      <c r="N63" s="259">
        <f t="shared" si="21"/>
        <v>0</v>
      </c>
      <c r="O63" s="259"/>
      <c r="P63" s="259">
        <f t="shared" si="22"/>
        <v>0</v>
      </c>
      <c r="Q63" s="259"/>
      <c r="R63" s="259">
        <f t="shared" si="23"/>
        <v>0</v>
      </c>
      <c r="S63" s="259"/>
      <c r="T63" s="259">
        <f t="shared" si="24"/>
        <v>0</v>
      </c>
      <c r="U63" s="259"/>
      <c r="V63" s="259">
        <f t="shared" si="25"/>
        <v>0</v>
      </c>
      <c r="W63" s="289"/>
      <c r="X63" s="259">
        <f t="shared" si="26"/>
        <v>0</v>
      </c>
      <c r="Y63" s="259"/>
      <c r="Z63" s="259">
        <f t="shared" si="27"/>
        <v>0</v>
      </c>
      <c r="AA63" s="259"/>
      <c r="AB63" s="259">
        <f t="shared" si="28"/>
        <v>0</v>
      </c>
      <c r="AC63" s="259"/>
      <c r="AD63" s="259">
        <f t="shared" si="29"/>
        <v>0</v>
      </c>
      <c r="AE63" s="259"/>
      <c r="AF63" s="259">
        <f t="shared" si="30"/>
        <v>0</v>
      </c>
      <c r="AG63" s="259"/>
      <c r="AH63" s="259">
        <f t="shared" si="34"/>
        <v>0</v>
      </c>
      <c r="AI63" s="259">
        <v>2</v>
      </c>
      <c r="AJ63" s="259">
        <f t="shared" si="31"/>
        <v>10400</v>
      </c>
      <c r="AK63" s="259"/>
      <c r="AL63" s="259">
        <f t="shared" si="35"/>
        <v>0</v>
      </c>
      <c r="AM63" s="259"/>
      <c r="AN63" s="259">
        <f t="shared" si="36"/>
        <v>0</v>
      </c>
      <c r="AO63" s="259"/>
      <c r="AP63" s="278">
        <f t="shared" si="37"/>
        <v>0</v>
      </c>
      <c r="AQ63" s="259"/>
      <c r="AR63" s="259">
        <f t="shared" si="38"/>
        <v>0</v>
      </c>
      <c r="AS63" s="259"/>
      <c r="AT63" s="259">
        <f t="shared" si="39"/>
        <v>0</v>
      </c>
      <c r="AU63" s="277"/>
      <c r="AV63" s="277">
        <f t="shared" si="40"/>
        <v>0</v>
      </c>
      <c r="AW63" s="288"/>
      <c r="AX63" s="292">
        <f t="shared" si="41"/>
        <v>0</v>
      </c>
      <c r="AY63" s="288"/>
      <c r="AZ63" s="288">
        <f t="shared" si="42"/>
        <v>0</v>
      </c>
      <c r="BA63" s="288"/>
      <c r="BB63" s="288">
        <f t="shared" si="43"/>
        <v>0</v>
      </c>
      <c r="BC63" s="288"/>
      <c r="BD63" s="292">
        <f t="shared" si="44"/>
        <v>0</v>
      </c>
      <c r="BE63" s="288"/>
      <c r="BF63" s="292">
        <f t="shared" si="45"/>
        <v>0</v>
      </c>
      <c r="BG63" s="292"/>
      <c r="BH63" s="292">
        <f t="shared" si="46"/>
        <v>0</v>
      </c>
      <c r="BI63" s="288"/>
      <c r="BJ63" s="288">
        <f t="shared" si="47"/>
        <v>0</v>
      </c>
      <c r="BK63" s="293">
        <v>2</v>
      </c>
      <c r="BL63" s="293">
        <f t="shared" si="48"/>
        <v>10400</v>
      </c>
      <c r="BM63" s="293"/>
      <c r="BN63" s="293">
        <f t="shared" si="49"/>
        <v>0</v>
      </c>
      <c r="BO63" s="293"/>
      <c r="BP63" s="293">
        <f t="shared" si="50"/>
        <v>0</v>
      </c>
      <c r="BQ63" s="293">
        <f t="shared" si="32"/>
        <v>4</v>
      </c>
      <c r="BR63" s="293">
        <f t="shared" si="33"/>
        <v>20800</v>
      </c>
      <c r="BS63" s="15"/>
    </row>
    <row r="64" spans="1:71" ht="15">
      <c r="A64" s="128">
        <v>58</v>
      </c>
      <c r="B64" s="134" t="s">
        <v>168</v>
      </c>
      <c r="C64" s="339" t="s">
        <v>17</v>
      </c>
      <c r="D64" s="301">
        <v>4500</v>
      </c>
      <c r="E64" s="277"/>
      <c r="F64" s="259">
        <f t="shared" si="0"/>
        <v>0</v>
      </c>
      <c r="G64" s="259"/>
      <c r="H64" s="259">
        <f t="shared" si="18"/>
        <v>0</v>
      </c>
      <c r="I64" s="259"/>
      <c r="J64" s="259">
        <f t="shared" si="19"/>
        <v>0</v>
      </c>
      <c r="K64" s="259"/>
      <c r="L64" s="259">
        <f t="shared" si="20"/>
        <v>0</v>
      </c>
      <c r="M64" s="259"/>
      <c r="N64" s="259">
        <f t="shared" si="21"/>
        <v>0</v>
      </c>
      <c r="O64" s="259"/>
      <c r="P64" s="259">
        <f t="shared" si="22"/>
        <v>0</v>
      </c>
      <c r="Q64" s="259"/>
      <c r="R64" s="259">
        <f t="shared" si="23"/>
        <v>0</v>
      </c>
      <c r="S64" s="259"/>
      <c r="T64" s="259">
        <f t="shared" si="24"/>
        <v>0</v>
      </c>
      <c r="U64" s="259"/>
      <c r="V64" s="259">
        <f t="shared" si="25"/>
        <v>0</v>
      </c>
      <c r="W64" s="289"/>
      <c r="X64" s="259">
        <f t="shared" si="26"/>
        <v>0</v>
      </c>
      <c r="Y64" s="259"/>
      <c r="Z64" s="259">
        <f t="shared" si="27"/>
        <v>0</v>
      </c>
      <c r="AA64" s="259"/>
      <c r="AB64" s="259">
        <f t="shared" si="28"/>
        <v>0</v>
      </c>
      <c r="AC64" s="259"/>
      <c r="AD64" s="259">
        <f t="shared" si="29"/>
        <v>0</v>
      </c>
      <c r="AE64" s="259"/>
      <c r="AF64" s="259">
        <f t="shared" si="30"/>
        <v>0</v>
      </c>
      <c r="AG64" s="259"/>
      <c r="AH64" s="259">
        <f t="shared" si="34"/>
        <v>0</v>
      </c>
      <c r="AI64" s="259"/>
      <c r="AJ64" s="259">
        <f t="shared" si="31"/>
        <v>0</v>
      </c>
      <c r="AK64" s="259"/>
      <c r="AL64" s="259">
        <f t="shared" si="35"/>
        <v>0</v>
      </c>
      <c r="AM64" s="259"/>
      <c r="AN64" s="259">
        <f t="shared" si="36"/>
        <v>0</v>
      </c>
      <c r="AO64" s="259"/>
      <c r="AP64" s="278">
        <f t="shared" si="37"/>
        <v>0</v>
      </c>
      <c r="AQ64" s="259"/>
      <c r="AR64" s="259">
        <f t="shared" si="38"/>
        <v>0</v>
      </c>
      <c r="AS64" s="259"/>
      <c r="AT64" s="259">
        <f t="shared" si="39"/>
        <v>0</v>
      </c>
      <c r="AU64" s="277"/>
      <c r="AV64" s="277">
        <f t="shared" si="40"/>
        <v>0</v>
      </c>
      <c r="AW64" s="288"/>
      <c r="AX64" s="292">
        <f t="shared" si="41"/>
        <v>0</v>
      </c>
      <c r="AY64" s="288"/>
      <c r="AZ64" s="288">
        <f t="shared" si="42"/>
        <v>0</v>
      </c>
      <c r="BA64" s="288"/>
      <c r="BB64" s="288">
        <f t="shared" si="43"/>
        <v>0</v>
      </c>
      <c r="BC64" s="288"/>
      <c r="BD64" s="292">
        <f t="shared" si="44"/>
        <v>0</v>
      </c>
      <c r="BE64" s="288"/>
      <c r="BF64" s="292">
        <f t="shared" si="45"/>
        <v>0</v>
      </c>
      <c r="BG64" s="292"/>
      <c r="BH64" s="292">
        <f t="shared" si="46"/>
        <v>0</v>
      </c>
      <c r="BI64" s="288"/>
      <c r="BJ64" s="288">
        <f t="shared" si="47"/>
        <v>0</v>
      </c>
      <c r="BK64" s="293"/>
      <c r="BL64" s="293">
        <f t="shared" si="48"/>
        <v>0</v>
      </c>
      <c r="BM64" s="293"/>
      <c r="BN64" s="293">
        <f t="shared" si="49"/>
        <v>0</v>
      </c>
      <c r="BO64" s="293"/>
      <c r="BP64" s="293">
        <f t="shared" si="50"/>
        <v>0</v>
      </c>
      <c r="BQ64" s="293">
        <f t="shared" si="32"/>
        <v>0</v>
      </c>
      <c r="BR64" s="293">
        <f t="shared" si="33"/>
        <v>0</v>
      </c>
      <c r="BS64" s="15"/>
    </row>
    <row r="65" spans="1:78" ht="17.25" customHeight="1">
      <c r="A65" s="128">
        <v>59</v>
      </c>
      <c r="B65" s="143" t="s">
        <v>30</v>
      </c>
      <c r="C65" s="339"/>
      <c r="D65" s="301"/>
      <c r="E65" s="277"/>
      <c r="F65" s="259">
        <f t="shared" si="0"/>
        <v>0</v>
      </c>
      <c r="G65" s="259"/>
      <c r="H65" s="259">
        <f t="shared" si="18"/>
        <v>0</v>
      </c>
      <c r="I65" s="259"/>
      <c r="J65" s="259">
        <f t="shared" si="19"/>
        <v>0</v>
      </c>
      <c r="K65" s="259"/>
      <c r="L65" s="259">
        <f t="shared" si="20"/>
        <v>0</v>
      </c>
      <c r="M65" s="259"/>
      <c r="N65" s="259">
        <f t="shared" si="21"/>
        <v>0</v>
      </c>
      <c r="O65" s="259"/>
      <c r="P65" s="259">
        <f t="shared" si="22"/>
        <v>0</v>
      </c>
      <c r="Q65" s="259"/>
      <c r="R65" s="259">
        <f t="shared" si="23"/>
        <v>0</v>
      </c>
      <c r="S65" s="259"/>
      <c r="T65" s="259">
        <f t="shared" si="24"/>
        <v>0</v>
      </c>
      <c r="U65" s="259"/>
      <c r="V65" s="259">
        <f t="shared" si="25"/>
        <v>0</v>
      </c>
      <c r="W65" s="289"/>
      <c r="X65" s="259">
        <f t="shared" si="26"/>
        <v>0</v>
      </c>
      <c r="Y65" s="259"/>
      <c r="Z65" s="259">
        <f t="shared" si="27"/>
        <v>0</v>
      </c>
      <c r="AA65" s="259"/>
      <c r="AB65" s="259">
        <f t="shared" si="28"/>
        <v>0</v>
      </c>
      <c r="AC65" s="259"/>
      <c r="AD65" s="259">
        <f t="shared" si="29"/>
        <v>0</v>
      </c>
      <c r="AE65" s="259"/>
      <c r="AF65" s="259">
        <f t="shared" si="30"/>
        <v>0</v>
      </c>
      <c r="AG65" s="259"/>
      <c r="AH65" s="259">
        <f t="shared" si="34"/>
        <v>0</v>
      </c>
      <c r="AI65" s="259"/>
      <c r="AJ65" s="259">
        <f t="shared" si="31"/>
        <v>0</v>
      </c>
      <c r="AK65" s="259"/>
      <c r="AL65" s="259">
        <f t="shared" si="35"/>
        <v>0</v>
      </c>
      <c r="AM65" s="259"/>
      <c r="AN65" s="259">
        <f t="shared" si="36"/>
        <v>0</v>
      </c>
      <c r="AO65" s="259"/>
      <c r="AP65" s="278">
        <f t="shared" si="37"/>
        <v>0</v>
      </c>
      <c r="AQ65" s="259"/>
      <c r="AR65" s="259">
        <f t="shared" si="38"/>
        <v>0</v>
      </c>
      <c r="AS65" s="259"/>
      <c r="AT65" s="259">
        <f t="shared" si="39"/>
        <v>0</v>
      </c>
      <c r="AU65" s="277"/>
      <c r="AV65" s="277">
        <f t="shared" si="40"/>
        <v>0</v>
      </c>
      <c r="AW65" s="288"/>
      <c r="AX65" s="292">
        <f t="shared" si="41"/>
        <v>0</v>
      </c>
      <c r="AY65" s="288"/>
      <c r="AZ65" s="288">
        <f t="shared" si="42"/>
        <v>0</v>
      </c>
      <c r="BA65" s="288"/>
      <c r="BB65" s="288">
        <f t="shared" si="43"/>
        <v>0</v>
      </c>
      <c r="BC65" s="288"/>
      <c r="BD65" s="292">
        <f t="shared" si="44"/>
        <v>0</v>
      </c>
      <c r="BE65" s="288"/>
      <c r="BF65" s="292">
        <f t="shared" si="45"/>
        <v>0</v>
      </c>
      <c r="BG65" s="292"/>
      <c r="BH65" s="292">
        <f t="shared" si="46"/>
        <v>0</v>
      </c>
      <c r="BI65" s="288"/>
      <c r="BJ65" s="288">
        <f t="shared" si="47"/>
        <v>0</v>
      </c>
      <c r="BK65" s="293"/>
      <c r="BL65" s="293">
        <f t="shared" si="48"/>
        <v>0</v>
      </c>
      <c r="BM65" s="293"/>
      <c r="BN65" s="293">
        <f t="shared" si="49"/>
        <v>0</v>
      </c>
      <c r="BO65" s="293"/>
      <c r="BP65" s="293">
        <f t="shared" si="50"/>
        <v>0</v>
      </c>
      <c r="BQ65" s="293">
        <f t="shared" si="32"/>
        <v>0</v>
      </c>
      <c r="BR65" s="293">
        <f t="shared" si="33"/>
        <v>0</v>
      </c>
      <c r="BS65" s="54"/>
      <c r="BT65" s="57"/>
      <c r="BU65" s="57"/>
      <c r="BV65" s="57"/>
      <c r="BW65" s="57"/>
      <c r="BX65" s="57"/>
      <c r="BY65" s="57"/>
      <c r="BZ65" s="57"/>
    </row>
    <row r="66" spans="1:78" ht="15">
      <c r="A66" s="128">
        <v>60</v>
      </c>
      <c r="B66" s="134" t="s">
        <v>31</v>
      </c>
      <c r="C66" s="339" t="s">
        <v>9</v>
      </c>
      <c r="D66" s="301">
        <f>900*0+450</f>
        <v>450</v>
      </c>
      <c r="E66" s="277"/>
      <c r="F66" s="259">
        <f t="shared" si="0"/>
        <v>0</v>
      </c>
      <c r="G66" s="259"/>
      <c r="H66" s="259">
        <f t="shared" si="18"/>
        <v>0</v>
      </c>
      <c r="I66" s="259"/>
      <c r="J66" s="259">
        <f t="shared" si="19"/>
        <v>0</v>
      </c>
      <c r="K66" s="259"/>
      <c r="L66" s="259">
        <f t="shared" si="20"/>
        <v>0</v>
      </c>
      <c r="M66" s="259"/>
      <c r="N66" s="259">
        <f t="shared" si="21"/>
        <v>0</v>
      </c>
      <c r="O66" s="259"/>
      <c r="P66" s="259">
        <f t="shared" si="22"/>
        <v>0</v>
      </c>
      <c r="Q66" s="259"/>
      <c r="R66" s="259">
        <f t="shared" si="23"/>
        <v>0</v>
      </c>
      <c r="S66" s="259"/>
      <c r="T66" s="259">
        <f t="shared" si="24"/>
        <v>0</v>
      </c>
      <c r="U66" s="259"/>
      <c r="V66" s="259">
        <f t="shared" si="25"/>
        <v>0</v>
      </c>
      <c r="W66" s="289"/>
      <c r="X66" s="259">
        <f t="shared" si="26"/>
        <v>0</v>
      </c>
      <c r="Y66" s="259"/>
      <c r="Z66" s="259">
        <f t="shared" si="27"/>
        <v>0</v>
      </c>
      <c r="AA66" s="259"/>
      <c r="AB66" s="259">
        <f t="shared" si="28"/>
        <v>0</v>
      </c>
      <c r="AC66" s="259"/>
      <c r="AD66" s="259">
        <f t="shared" si="29"/>
        <v>0</v>
      </c>
      <c r="AE66" s="259"/>
      <c r="AF66" s="259">
        <f t="shared" si="30"/>
        <v>0</v>
      </c>
      <c r="AG66" s="259"/>
      <c r="AH66" s="259">
        <f t="shared" si="34"/>
        <v>0</v>
      </c>
      <c r="AI66" s="259"/>
      <c r="AJ66" s="259">
        <f t="shared" si="31"/>
        <v>0</v>
      </c>
      <c r="AK66" s="259">
        <v>6</v>
      </c>
      <c r="AL66" s="259">
        <f t="shared" si="35"/>
        <v>2700</v>
      </c>
      <c r="AM66" s="259"/>
      <c r="AN66" s="259">
        <f t="shared" si="36"/>
        <v>0</v>
      </c>
      <c r="AO66" s="259"/>
      <c r="AP66" s="278">
        <f t="shared" si="37"/>
        <v>0</v>
      </c>
      <c r="AQ66" s="259"/>
      <c r="AR66" s="259">
        <f t="shared" si="38"/>
        <v>0</v>
      </c>
      <c r="AS66" s="259"/>
      <c r="AT66" s="259">
        <f t="shared" si="39"/>
        <v>0</v>
      </c>
      <c r="AU66" s="277"/>
      <c r="AV66" s="277">
        <f t="shared" si="40"/>
        <v>0</v>
      </c>
      <c r="AW66" s="288"/>
      <c r="AX66" s="292">
        <f t="shared" si="41"/>
        <v>0</v>
      </c>
      <c r="AY66" s="288"/>
      <c r="AZ66" s="288">
        <f t="shared" si="42"/>
        <v>0</v>
      </c>
      <c r="BA66" s="288"/>
      <c r="BB66" s="288">
        <f t="shared" si="43"/>
        <v>0</v>
      </c>
      <c r="BC66" s="288"/>
      <c r="BD66" s="292">
        <f t="shared" si="44"/>
        <v>0</v>
      </c>
      <c r="BE66" s="288"/>
      <c r="BF66" s="292">
        <f t="shared" si="45"/>
        <v>0</v>
      </c>
      <c r="BG66" s="292"/>
      <c r="BH66" s="292">
        <f t="shared" si="46"/>
        <v>0</v>
      </c>
      <c r="BI66" s="288"/>
      <c r="BJ66" s="288">
        <f t="shared" si="47"/>
        <v>0</v>
      </c>
      <c r="BK66" s="293"/>
      <c r="BL66" s="293">
        <f t="shared" si="48"/>
        <v>0</v>
      </c>
      <c r="BM66" s="293"/>
      <c r="BN66" s="293">
        <f t="shared" si="49"/>
        <v>0</v>
      </c>
      <c r="BO66" s="293"/>
      <c r="BP66" s="293">
        <f t="shared" si="50"/>
        <v>0</v>
      </c>
      <c r="BQ66" s="293">
        <f t="shared" si="32"/>
        <v>6</v>
      </c>
      <c r="BR66" s="293">
        <f t="shared" si="33"/>
        <v>2700</v>
      </c>
      <c r="BS66" s="54"/>
      <c r="BT66" s="54"/>
      <c r="BU66" s="54"/>
      <c r="BV66" s="57"/>
      <c r="BW66" s="57"/>
      <c r="BX66" s="57"/>
      <c r="BY66" s="57"/>
      <c r="BZ66" s="57"/>
    </row>
    <row r="67" spans="1:73" ht="15">
      <c r="A67" s="128">
        <v>61</v>
      </c>
      <c r="B67" s="134" t="s">
        <v>32</v>
      </c>
      <c r="C67" s="339" t="s">
        <v>9</v>
      </c>
      <c r="D67" s="301">
        <f>1100*0+850</f>
        <v>850</v>
      </c>
      <c r="E67" s="277"/>
      <c r="F67" s="259">
        <f t="shared" si="0"/>
        <v>0</v>
      </c>
      <c r="G67" s="259"/>
      <c r="H67" s="259">
        <f t="shared" si="18"/>
        <v>0</v>
      </c>
      <c r="I67" s="259"/>
      <c r="J67" s="259">
        <f t="shared" si="19"/>
        <v>0</v>
      </c>
      <c r="K67" s="259"/>
      <c r="L67" s="259">
        <f t="shared" si="20"/>
        <v>0</v>
      </c>
      <c r="M67" s="259"/>
      <c r="N67" s="259">
        <f t="shared" si="21"/>
        <v>0</v>
      </c>
      <c r="O67" s="259"/>
      <c r="P67" s="259">
        <f t="shared" si="22"/>
        <v>0</v>
      </c>
      <c r="Q67" s="259"/>
      <c r="R67" s="259">
        <f t="shared" si="23"/>
        <v>0</v>
      </c>
      <c r="S67" s="259"/>
      <c r="T67" s="259">
        <f t="shared" si="24"/>
        <v>0</v>
      </c>
      <c r="U67" s="259">
        <v>12.94</v>
      </c>
      <c r="V67" s="259">
        <f t="shared" si="25"/>
        <v>10999</v>
      </c>
      <c r="W67" s="289"/>
      <c r="X67" s="259">
        <f t="shared" si="26"/>
        <v>0</v>
      </c>
      <c r="Y67" s="259"/>
      <c r="Z67" s="259">
        <f t="shared" si="27"/>
        <v>0</v>
      </c>
      <c r="AA67" s="259"/>
      <c r="AB67" s="259">
        <f t="shared" si="28"/>
        <v>0</v>
      </c>
      <c r="AC67" s="259"/>
      <c r="AD67" s="259">
        <f t="shared" si="29"/>
        <v>0</v>
      </c>
      <c r="AE67" s="259"/>
      <c r="AF67" s="259">
        <f t="shared" si="30"/>
        <v>0</v>
      </c>
      <c r="AG67" s="259">
        <v>25</v>
      </c>
      <c r="AH67" s="259">
        <f t="shared" si="34"/>
        <v>21250</v>
      </c>
      <c r="AI67" s="259"/>
      <c r="AJ67" s="259">
        <f t="shared" si="31"/>
        <v>0</v>
      </c>
      <c r="AK67" s="259">
        <v>50</v>
      </c>
      <c r="AL67" s="259">
        <f t="shared" si="35"/>
        <v>42500</v>
      </c>
      <c r="AM67" s="259"/>
      <c r="AN67" s="259">
        <f t="shared" si="36"/>
        <v>0</v>
      </c>
      <c r="AO67" s="259"/>
      <c r="AP67" s="278">
        <f t="shared" si="37"/>
        <v>0</v>
      </c>
      <c r="AQ67" s="259"/>
      <c r="AR67" s="259">
        <f t="shared" si="38"/>
        <v>0</v>
      </c>
      <c r="AS67" s="259"/>
      <c r="AT67" s="259">
        <f t="shared" si="39"/>
        <v>0</v>
      </c>
      <c r="AU67" s="277">
        <v>20</v>
      </c>
      <c r="AV67" s="277">
        <f t="shared" si="40"/>
        <v>17000</v>
      </c>
      <c r="AW67" s="288"/>
      <c r="AX67" s="292">
        <f t="shared" si="41"/>
        <v>0</v>
      </c>
      <c r="AY67" s="288"/>
      <c r="AZ67" s="288">
        <f t="shared" si="42"/>
        <v>0</v>
      </c>
      <c r="BA67" s="288"/>
      <c r="BB67" s="288">
        <f t="shared" si="43"/>
        <v>0</v>
      </c>
      <c r="BC67" s="288"/>
      <c r="BD67" s="292">
        <f t="shared" si="44"/>
        <v>0</v>
      </c>
      <c r="BE67" s="288"/>
      <c r="BF67" s="292">
        <f t="shared" si="45"/>
        <v>0</v>
      </c>
      <c r="BG67" s="292"/>
      <c r="BH67" s="292">
        <f t="shared" si="46"/>
        <v>0</v>
      </c>
      <c r="BI67" s="288">
        <v>72</v>
      </c>
      <c r="BJ67" s="288">
        <f t="shared" si="47"/>
        <v>61200</v>
      </c>
      <c r="BK67" s="293"/>
      <c r="BL67" s="293">
        <f t="shared" si="48"/>
        <v>0</v>
      </c>
      <c r="BM67" s="293">
        <v>10</v>
      </c>
      <c r="BN67" s="293">
        <f t="shared" si="49"/>
        <v>8500</v>
      </c>
      <c r="BO67" s="293"/>
      <c r="BP67" s="293">
        <f t="shared" si="50"/>
        <v>0</v>
      </c>
      <c r="BQ67" s="293">
        <f t="shared" si="32"/>
        <v>189.94</v>
      </c>
      <c r="BR67" s="293">
        <f t="shared" si="33"/>
        <v>161449</v>
      </c>
      <c r="BS67" s="54"/>
      <c r="BT67" s="57"/>
      <c r="BU67" s="57"/>
    </row>
    <row r="68" spans="1:73" ht="15">
      <c r="A68" s="128">
        <v>62</v>
      </c>
      <c r="B68" s="134" t="s">
        <v>165</v>
      </c>
      <c r="C68" s="339" t="s">
        <v>17</v>
      </c>
      <c r="D68" s="301">
        <v>3500</v>
      </c>
      <c r="E68" s="277"/>
      <c r="F68" s="259">
        <f t="shared" si="0"/>
        <v>0</v>
      </c>
      <c r="G68" s="259"/>
      <c r="H68" s="259">
        <f t="shared" si="18"/>
        <v>0</v>
      </c>
      <c r="I68" s="259"/>
      <c r="J68" s="259">
        <f t="shared" si="19"/>
        <v>0</v>
      </c>
      <c r="K68" s="259"/>
      <c r="L68" s="259">
        <f t="shared" si="20"/>
        <v>0</v>
      </c>
      <c r="M68" s="259"/>
      <c r="N68" s="259">
        <f t="shared" si="21"/>
        <v>0</v>
      </c>
      <c r="O68" s="259"/>
      <c r="P68" s="259">
        <f t="shared" si="22"/>
        <v>0</v>
      </c>
      <c r="Q68" s="259"/>
      <c r="R68" s="259">
        <f t="shared" si="23"/>
        <v>0</v>
      </c>
      <c r="S68" s="259"/>
      <c r="T68" s="259">
        <f t="shared" si="24"/>
        <v>0</v>
      </c>
      <c r="U68" s="259"/>
      <c r="V68" s="259">
        <f t="shared" si="25"/>
        <v>0</v>
      </c>
      <c r="W68" s="289"/>
      <c r="X68" s="259">
        <f t="shared" si="26"/>
        <v>0</v>
      </c>
      <c r="Y68" s="259"/>
      <c r="Z68" s="259">
        <f t="shared" si="27"/>
        <v>0</v>
      </c>
      <c r="AA68" s="259"/>
      <c r="AB68" s="259">
        <f t="shared" si="28"/>
        <v>0</v>
      </c>
      <c r="AC68" s="259"/>
      <c r="AD68" s="259">
        <f t="shared" si="29"/>
        <v>0</v>
      </c>
      <c r="AE68" s="259"/>
      <c r="AF68" s="259">
        <f t="shared" si="30"/>
        <v>0</v>
      </c>
      <c r="AG68" s="259"/>
      <c r="AH68" s="259">
        <f t="shared" si="34"/>
        <v>0</v>
      </c>
      <c r="AI68" s="259"/>
      <c r="AJ68" s="259">
        <f t="shared" si="31"/>
        <v>0</v>
      </c>
      <c r="AK68" s="259"/>
      <c r="AL68" s="259">
        <f t="shared" si="35"/>
        <v>0</v>
      </c>
      <c r="AM68" s="259"/>
      <c r="AN68" s="259">
        <f t="shared" si="36"/>
        <v>0</v>
      </c>
      <c r="AO68" s="259"/>
      <c r="AP68" s="278">
        <f t="shared" si="37"/>
        <v>0</v>
      </c>
      <c r="AQ68" s="259"/>
      <c r="AR68" s="259">
        <f t="shared" si="38"/>
        <v>0</v>
      </c>
      <c r="AS68" s="259"/>
      <c r="AT68" s="259">
        <f t="shared" si="39"/>
        <v>0</v>
      </c>
      <c r="AU68" s="277"/>
      <c r="AV68" s="277">
        <f t="shared" si="40"/>
        <v>0</v>
      </c>
      <c r="AW68" s="288"/>
      <c r="AX68" s="292">
        <f t="shared" si="41"/>
        <v>0</v>
      </c>
      <c r="AY68" s="288"/>
      <c r="AZ68" s="288">
        <f t="shared" si="42"/>
        <v>0</v>
      </c>
      <c r="BA68" s="288"/>
      <c r="BB68" s="288">
        <f t="shared" si="43"/>
        <v>0</v>
      </c>
      <c r="BC68" s="288"/>
      <c r="BD68" s="292">
        <f t="shared" si="44"/>
        <v>0</v>
      </c>
      <c r="BE68" s="288"/>
      <c r="BF68" s="292">
        <f t="shared" si="45"/>
        <v>0</v>
      </c>
      <c r="BG68" s="292"/>
      <c r="BH68" s="292">
        <f t="shared" si="46"/>
        <v>0</v>
      </c>
      <c r="BI68" s="288"/>
      <c r="BJ68" s="288">
        <f t="shared" si="47"/>
        <v>0</v>
      </c>
      <c r="BK68" s="293"/>
      <c r="BL68" s="293">
        <f t="shared" si="48"/>
        <v>0</v>
      </c>
      <c r="BM68" s="293"/>
      <c r="BN68" s="293">
        <f t="shared" si="49"/>
        <v>0</v>
      </c>
      <c r="BO68" s="293"/>
      <c r="BP68" s="293">
        <f t="shared" si="50"/>
        <v>0</v>
      </c>
      <c r="BQ68" s="293">
        <f t="shared" si="32"/>
        <v>0</v>
      </c>
      <c r="BR68" s="293">
        <f t="shared" si="33"/>
        <v>0</v>
      </c>
      <c r="BS68" s="54"/>
      <c r="BT68" s="57"/>
      <c r="BU68" s="57"/>
    </row>
    <row r="69" spans="1:73" ht="15">
      <c r="A69" s="128">
        <v>63</v>
      </c>
      <c r="B69" s="336" t="s">
        <v>182</v>
      </c>
      <c r="C69" s="339" t="s">
        <v>106</v>
      </c>
      <c r="D69" s="301">
        <v>400</v>
      </c>
      <c r="E69" s="277"/>
      <c r="F69" s="259">
        <f t="shared" si="0"/>
        <v>0</v>
      </c>
      <c r="G69" s="259"/>
      <c r="H69" s="259">
        <f t="shared" si="18"/>
        <v>0</v>
      </c>
      <c r="I69" s="259"/>
      <c r="J69" s="259">
        <f t="shared" si="19"/>
        <v>0</v>
      </c>
      <c r="K69" s="259"/>
      <c r="L69" s="259">
        <f t="shared" si="20"/>
        <v>0</v>
      </c>
      <c r="M69" s="259"/>
      <c r="N69" s="259">
        <f t="shared" si="21"/>
        <v>0</v>
      </c>
      <c r="O69" s="259"/>
      <c r="P69" s="259">
        <f t="shared" si="22"/>
        <v>0</v>
      </c>
      <c r="Q69" s="259"/>
      <c r="R69" s="259">
        <f t="shared" si="23"/>
        <v>0</v>
      </c>
      <c r="S69" s="259"/>
      <c r="T69" s="259">
        <f t="shared" si="24"/>
        <v>0</v>
      </c>
      <c r="U69" s="259"/>
      <c r="V69" s="259">
        <f t="shared" si="25"/>
        <v>0</v>
      </c>
      <c r="W69" s="289"/>
      <c r="X69" s="259">
        <f t="shared" si="26"/>
        <v>0</v>
      </c>
      <c r="Y69" s="259"/>
      <c r="Z69" s="259">
        <f t="shared" si="27"/>
        <v>0</v>
      </c>
      <c r="AA69" s="259"/>
      <c r="AB69" s="259">
        <f t="shared" si="28"/>
        <v>0</v>
      </c>
      <c r="AC69" s="259"/>
      <c r="AD69" s="259">
        <f t="shared" si="29"/>
        <v>0</v>
      </c>
      <c r="AE69" s="345">
        <f>87</f>
        <v>87</v>
      </c>
      <c r="AF69" s="345">
        <f t="shared" si="30"/>
        <v>34800</v>
      </c>
      <c r="AG69" s="259"/>
      <c r="AH69" s="259">
        <f t="shared" si="34"/>
        <v>0</v>
      </c>
      <c r="AI69" s="259"/>
      <c r="AJ69" s="259">
        <f t="shared" si="31"/>
        <v>0</v>
      </c>
      <c r="AK69" s="259"/>
      <c r="AL69" s="259">
        <f t="shared" si="35"/>
        <v>0</v>
      </c>
      <c r="AM69" s="259"/>
      <c r="AN69" s="259">
        <f t="shared" si="36"/>
        <v>0</v>
      </c>
      <c r="AO69" s="259"/>
      <c r="AP69" s="278">
        <f t="shared" si="37"/>
        <v>0</v>
      </c>
      <c r="AQ69" s="259"/>
      <c r="AR69" s="259">
        <f t="shared" si="38"/>
        <v>0</v>
      </c>
      <c r="AS69" s="259"/>
      <c r="AT69" s="259">
        <f t="shared" si="39"/>
        <v>0</v>
      </c>
      <c r="AU69" s="277"/>
      <c r="AV69" s="277">
        <f t="shared" si="40"/>
        <v>0</v>
      </c>
      <c r="AW69" s="288"/>
      <c r="AX69" s="292">
        <f t="shared" si="41"/>
        <v>0</v>
      </c>
      <c r="AY69" s="288"/>
      <c r="AZ69" s="288">
        <f t="shared" si="42"/>
        <v>0</v>
      </c>
      <c r="BA69" s="288"/>
      <c r="BB69" s="288">
        <f t="shared" si="43"/>
        <v>0</v>
      </c>
      <c r="BC69" s="288"/>
      <c r="BD69" s="292">
        <f t="shared" si="44"/>
        <v>0</v>
      </c>
      <c r="BE69" s="288"/>
      <c r="BF69" s="292">
        <f t="shared" si="45"/>
        <v>0</v>
      </c>
      <c r="BG69" s="292"/>
      <c r="BH69" s="292">
        <f t="shared" si="46"/>
        <v>0</v>
      </c>
      <c r="BI69" s="288"/>
      <c r="BJ69" s="288">
        <f t="shared" si="47"/>
        <v>0</v>
      </c>
      <c r="BK69" s="293"/>
      <c r="BL69" s="293">
        <f t="shared" si="48"/>
        <v>0</v>
      </c>
      <c r="BM69" s="293"/>
      <c r="BN69" s="293">
        <f t="shared" si="49"/>
        <v>0</v>
      </c>
      <c r="BO69" s="293"/>
      <c r="BP69" s="293">
        <f t="shared" si="50"/>
        <v>0</v>
      </c>
      <c r="BQ69" s="293">
        <f t="shared" si="32"/>
        <v>87</v>
      </c>
      <c r="BR69" s="293">
        <f t="shared" si="33"/>
        <v>34800</v>
      </c>
      <c r="BS69" s="54"/>
      <c r="BT69" s="57"/>
      <c r="BU69" s="57"/>
    </row>
    <row r="70" spans="1:73" ht="15">
      <c r="A70" s="128">
        <v>64</v>
      </c>
      <c r="B70" s="337" t="s">
        <v>166</v>
      </c>
      <c r="C70" s="339" t="s">
        <v>106</v>
      </c>
      <c r="D70" s="301">
        <v>180</v>
      </c>
      <c r="E70" s="277"/>
      <c r="F70" s="259">
        <f t="shared" si="0"/>
        <v>0</v>
      </c>
      <c r="G70" s="259">
        <v>20</v>
      </c>
      <c r="H70" s="259">
        <f t="shared" si="18"/>
        <v>3600</v>
      </c>
      <c r="I70" s="259">
        <v>8</v>
      </c>
      <c r="J70" s="259">
        <f t="shared" si="19"/>
        <v>1440</v>
      </c>
      <c r="K70" s="259"/>
      <c r="L70" s="259">
        <f t="shared" si="20"/>
        <v>0</v>
      </c>
      <c r="M70" s="259"/>
      <c r="N70" s="259">
        <f t="shared" si="21"/>
        <v>0</v>
      </c>
      <c r="O70" s="259"/>
      <c r="P70" s="259">
        <f t="shared" si="22"/>
        <v>0</v>
      </c>
      <c r="Q70" s="259"/>
      <c r="R70" s="259">
        <f t="shared" si="23"/>
        <v>0</v>
      </c>
      <c r="S70" s="259">
        <v>12</v>
      </c>
      <c r="T70" s="259">
        <f t="shared" si="24"/>
        <v>2160</v>
      </c>
      <c r="U70" s="352">
        <f>8</f>
        <v>8</v>
      </c>
      <c r="V70" s="352">
        <f t="shared" si="25"/>
        <v>1440</v>
      </c>
      <c r="W70" s="289">
        <v>12</v>
      </c>
      <c r="X70" s="259">
        <f t="shared" si="26"/>
        <v>2160</v>
      </c>
      <c r="Y70" s="259"/>
      <c r="Z70" s="259">
        <f t="shared" si="27"/>
        <v>0</v>
      </c>
      <c r="AA70" s="259"/>
      <c r="AB70" s="259">
        <f t="shared" si="28"/>
        <v>0</v>
      </c>
      <c r="AC70" s="259"/>
      <c r="AD70" s="259">
        <f t="shared" si="29"/>
        <v>0</v>
      </c>
      <c r="AE70" s="259"/>
      <c r="AF70" s="259">
        <f t="shared" si="30"/>
        <v>0</v>
      </c>
      <c r="AG70" s="259"/>
      <c r="AH70" s="259">
        <f t="shared" si="34"/>
        <v>0</v>
      </c>
      <c r="AI70" s="259"/>
      <c r="AJ70" s="259">
        <f t="shared" si="31"/>
        <v>0</v>
      </c>
      <c r="AK70" s="259"/>
      <c r="AL70" s="259">
        <f t="shared" si="35"/>
        <v>0</v>
      </c>
      <c r="AM70" s="259"/>
      <c r="AN70" s="259">
        <f t="shared" si="36"/>
        <v>0</v>
      </c>
      <c r="AO70" s="259"/>
      <c r="AP70" s="278">
        <f t="shared" si="37"/>
        <v>0</v>
      </c>
      <c r="AQ70" s="259"/>
      <c r="AR70" s="259">
        <f t="shared" si="38"/>
        <v>0</v>
      </c>
      <c r="AS70" s="259"/>
      <c r="AT70" s="259">
        <f t="shared" si="39"/>
        <v>0</v>
      </c>
      <c r="AU70" s="277"/>
      <c r="AV70" s="277">
        <f t="shared" si="40"/>
        <v>0</v>
      </c>
      <c r="AW70" s="288"/>
      <c r="AX70" s="292">
        <f t="shared" si="41"/>
        <v>0</v>
      </c>
      <c r="AY70" s="288"/>
      <c r="AZ70" s="288">
        <f t="shared" si="42"/>
        <v>0</v>
      </c>
      <c r="BA70" s="288"/>
      <c r="BB70" s="288">
        <f t="shared" si="43"/>
        <v>0</v>
      </c>
      <c r="BC70" s="288"/>
      <c r="BD70" s="292">
        <f t="shared" si="44"/>
        <v>0</v>
      </c>
      <c r="BE70" s="288"/>
      <c r="BF70" s="292">
        <f t="shared" si="45"/>
        <v>0</v>
      </c>
      <c r="BG70" s="292"/>
      <c r="BH70" s="292">
        <f t="shared" si="46"/>
        <v>0</v>
      </c>
      <c r="BI70" s="288"/>
      <c r="BJ70" s="288">
        <f t="shared" si="47"/>
        <v>0</v>
      </c>
      <c r="BK70" s="293"/>
      <c r="BL70" s="293">
        <f t="shared" si="48"/>
        <v>0</v>
      </c>
      <c r="BM70" s="293"/>
      <c r="BN70" s="293">
        <f t="shared" si="49"/>
        <v>0</v>
      </c>
      <c r="BO70" s="293"/>
      <c r="BP70" s="293">
        <f t="shared" si="50"/>
        <v>0</v>
      </c>
      <c r="BQ70" s="293">
        <f t="shared" si="32"/>
        <v>60</v>
      </c>
      <c r="BR70" s="293">
        <f t="shared" si="33"/>
        <v>10800</v>
      </c>
      <c r="BS70" s="54"/>
      <c r="BT70" s="57"/>
      <c r="BU70" s="57"/>
    </row>
    <row r="71" spans="1:71" s="123" customFormat="1" ht="15">
      <c r="A71" s="128">
        <v>65</v>
      </c>
      <c r="B71" s="337" t="s">
        <v>208</v>
      </c>
      <c r="C71" s="339" t="s">
        <v>17</v>
      </c>
      <c r="D71" s="301">
        <v>3500</v>
      </c>
      <c r="E71" s="277"/>
      <c r="F71" s="259">
        <f aca="true" t="shared" si="51" ref="F71:F79">E71*D71</f>
        <v>0</v>
      </c>
      <c r="G71" s="259">
        <v>1</v>
      </c>
      <c r="H71" s="259">
        <f t="shared" si="18"/>
        <v>3500</v>
      </c>
      <c r="I71" s="259"/>
      <c r="J71" s="259">
        <f t="shared" si="19"/>
        <v>0</v>
      </c>
      <c r="K71" s="259"/>
      <c r="L71" s="259">
        <f t="shared" si="20"/>
        <v>0</v>
      </c>
      <c r="M71" s="259"/>
      <c r="N71" s="259">
        <f t="shared" si="21"/>
        <v>0</v>
      </c>
      <c r="O71" s="259"/>
      <c r="P71" s="259">
        <f t="shared" si="22"/>
        <v>0</v>
      </c>
      <c r="Q71" s="259"/>
      <c r="R71" s="259">
        <f t="shared" si="23"/>
        <v>0</v>
      </c>
      <c r="S71" s="259"/>
      <c r="T71" s="259">
        <f t="shared" si="24"/>
        <v>0</v>
      </c>
      <c r="U71" s="259"/>
      <c r="V71" s="259">
        <f t="shared" si="25"/>
        <v>0</v>
      </c>
      <c r="W71" s="289"/>
      <c r="X71" s="259">
        <f t="shared" si="26"/>
        <v>0</v>
      </c>
      <c r="Y71" s="259"/>
      <c r="Z71" s="259">
        <f t="shared" si="27"/>
        <v>0</v>
      </c>
      <c r="AA71" s="259"/>
      <c r="AB71" s="259">
        <f t="shared" si="28"/>
        <v>0</v>
      </c>
      <c r="AC71" s="259"/>
      <c r="AD71" s="259">
        <f t="shared" si="29"/>
        <v>0</v>
      </c>
      <c r="AE71" s="259"/>
      <c r="AF71" s="259">
        <f t="shared" si="30"/>
        <v>0</v>
      </c>
      <c r="AG71" s="259"/>
      <c r="AH71" s="259">
        <f aca="true" t="shared" si="52" ref="AH71:AH79">AG71*D71</f>
        <v>0</v>
      </c>
      <c r="AI71" s="259"/>
      <c r="AJ71" s="259">
        <f t="shared" si="31"/>
        <v>0</v>
      </c>
      <c r="AK71" s="259"/>
      <c r="AL71" s="259">
        <f t="shared" si="35"/>
        <v>0</v>
      </c>
      <c r="AM71" s="259"/>
      <c r="AN71" s="259">
        <f aca="true" t="shared" si="53" ref="AN71:AN79">AM71*D71</f>
        <v>0</v>
      </c>
      <c r="AO71" s="259"/>
      <c r="AP71" s="278">
        <f aca="true" t="shared" si="54" ref="AP71:AP79">AO71*D71</f>
        <v>0</v>
      </c>
      <c r="AQ71" s="259"/>
      <c r="AR71" s="259">
        <f aca="true" t="shared" si="55" ref="AR71:AR79">AQ71*D71</f>
        <v>0</v>
      </c>
      <c r="AS71" s="259"/>
      <c r="AT71" s="259">
        <f aca="true" t="shared" si="56" ref="AT71:AT79">AS71*D71</f>
        <v>0</v>
      </c>
      <c r="AU71" s="277"/>
      <c r="AV71" s="277">
        <f aca="true" t="shared" si="57" ref="AV71:AV79">AU71*D71</f>
        <v>0</v>
      </c>
      <c r="AW71" s="290"/>
      <c r="AX71" s="292">
        <f aca="true" t="shared" si="58" ref="AX71:AX79">AW71*D71</f>
        <v>0</v>
      </c>
      <c r="AY71" s="288"/>
      <c r="AZ71" s="288">
        <f aca="true" t="shared" si="59" ref="AZ71:AZ79">AY71*D71</f>
        <v>0</v>
      </c>
      <c r="BA71" s="288"/>
      <c r="BB71" s="288">
        <f aca="true" t="shared" si="60" ref="BB71:BB79">BA71*D71</f>
        <v>0</v>
      </c>
      <c r="BC71" s="288"/>
      <c r="BD71" s="292">
        <f aca="true" t="shared" si="61" ref="BD71:BD79">BC71*D71</f>
        <v>0</v>
      </c>
      <c r="BE71" s="288"/>
      <c r="BF71" s="292">
        <f aca="true" t="shared" si="62" ref="BF71:BF79">BE71*D71</f>
        <v>0</v>
      </c>
      <c r="BG71" s="292"/>
      <c r="BH71" s="292">
        <f aca="true" t="shared" si="63" ref="BH71:BH79">BG71*D71</f>
        <v>0</v>
      </c>
      <c r="BI71" s="288"/>
      <c r="BJ71" s="288">
        <f aca="true" t="shared" si="64" ref="BJ71:BJ79">BI71*D71</f>
        <v>0</v>
      </c>
      <c r="BK71" s="139"/>
      <c r="BL71" s="293">
        <f aca="true" t="shared" si="65" ref="BL71:BL79">BK71*D71</f>
        <v>0</v>
      </c>
      <c r="BM71" s="293"/>
      <c r="BN71" s="293">
        <f aca="true" t="shared" si="66" ref="BN71:BN79">BM71*D71</f>
        <v>0</v>
      </c>
      <c r="BO71" s="293"/>
      <c r="BP71" s="293">
        <f aca="true" t="shared" si="67" ref="BP71:BP79">BO71*D71</f>
        <v>0</v>
      </c>
      <c r="BQ71" s="293">
        <f t="shared" si="32"/>
        <v>1</v>
      </c>
      <c r="BR71" s="293">
        <f t="shared" si="33"/>
        <v>3500</v>
      </c>
      <c r="BS71" s="129"/>
    </row>
    <row r="72" spans="1:78" ht="15">
      <c r="A72" s="128">
        <v>66</v>
      </c>
      <c r="B72" s="336" t="s">
        <v>245</v>
      </c>
      <c r="C72" s="214"/>
      <c r="D72" s="215"/>
      <c r="E72" s="137"/>
      <c r="F72" s="259">
        <f t="shared" si="51"/>
        <v>0</v>
      </c>
      <c r="G72" s="259"/>
      <c r="H72" s="259">
        <f aca="true" t="shared" si="68" ref="H72:H79">G72*D72</f>
        <v>0</v>
      </c>
      <c r="I72" s="259"/>
      <c r="J72" s="259">
        <f aca="true" t="shared" si="69" ref="J72:J79">I72*D72</f>
        <v>0</v>
      </c>
      <c r="K72" s="259"/>
      <c r="L72" s="259">
        <f aca="true" t="shared" si="70" ref="L72:L79">K72*D72</f>
        <v>0</v>
      </c>
      <c r="M72" s="259"/>
      <c r="N72" s="259">
        <f aca="true" t="shared" si="71" ref="N72:N79">M72*D72</f>
        <v>0</v>
      </c>
      <c r="O72" s="259"/>
      <c r="P72" s="259">
        <f aca="true" t="shared" si="72" ref="P72:P79">O72*D72</f>
        <v>0</v>
      </c>
      <c r="Q72" s="259"/>
      <c r="R72" s="259">
        <f aca="true" t="shared" si="73" ref="R72:R79">Q72*D72</f>
        <v>0</v>
      </c>
      <c r="S72" s="259"/>
      <c r="T72" s="259">
        <f aca="true" t="shared" si="74" ref="T72:T79">S72*D72</f>
        <v>0</v>
      </c>
      <c r="U72" s="259"/>
      <c r="V72" s="259">
        <f aca="true" t="shared" si="75" ref="V72:V79">U72*D72</f>
        <v>0</v>
      </c>
      <c r="W72" s="289"/>
      <c r="X72" s="259">
        <f aca="true" t="shared" si="76" ref="X72:X79">W72*D72</f>
        <v>0</v>
      </c>
      <c r="Y72" s="259"/>
      <c r="Z72" s="259">
        <f aca="true" t="shared" si="77" ref="Z72:Z79">Y72*D72</f>
        <v>0</v>
      </c>
      <c r="AA72" s="259"/>
      <c r="AB72" s="259">
        <f aca="true" t="shared" si="78" ref="AB72:AB79">AA72*D72</f>
        <v>0</v>
      </c>
      <c r="AC72" s="259"/>
      <c r="AD72" s="259">
        <f aca="true" t="shared" si="79" ref="AD72:AD79">AC72*D72</f>
        <v>0</v>
      </c>
      <c r="AE72" s="291"/>
      <c r="AF72" s="259">
        <f t="shared" si="30"/>
        <v>0</v>
      </c>
      <c r="AG72" s="259"/>
      <c r="AH72" s="259">
        <f t="shared" si="52"/>
        <v>0</v>
      </c>
      <c r="AI72" s="291"/>
      <c r="AJ72" s="259">
        <v>8000</v>
      </c>
      <c r="AK72" s="259"/>
      <c r="AL72" s="259">
        <v>45000</v>
      </c>
      <c r="AM72" s="259"/>
      <c r="AN72" s="259">
        <f t="shared" si="53"/>
        <v>0</v>
      </c>
      <c r="AO72" s="259"/>
      <c r="AP72" s="278">
        <f t="shared" si="54"/>
        <v>0</v>
      </c>
      <c r="AQ72" s="259"/>
      <c r="AR72" s="259">
        <f t="shared" si="55"/>
        <v>0</v>
      </c>
      <c r="AS72" s="259"/>
      <c r="AT72" s="259">
        <f t="shared" si="56"/>
        <v>0</v>
      </c>
      <c r="AU72" s="277"/>
      <c r="AV72" s="277">
        <f t="shared" si="57"/>
        <v>0</v>
      </c>
      <c r="AW72" s="288"/>
      <c r="AX72" s="292">
        <f t="shared" si="58"/>
        <v>0</v>
      </c>
      <c r="AY72" s="288"/>
      <c r="AZ72" s="288">
        <f t="shared" si="59"/>
        <v>0</v>
      </c>
      <c r="BA72" s="288"/>
      <c r="BB72" s="288">
        <f t="shared" si="60"/>
        <v>0</v>
      </c>
      <c r="BC72" s="288"/>
      <c r="BD72" s="292">
        <f t="shared" si="61"/>
        <v>0</v>
      </c>
      <c r="BE72" s="288"/>
      <c r="BF72" s="292">
        <f t="shared" si="62"/>
        <v>0</v>
      </c>
      <c r="BG72" s="292"/>
      <c r="BH72" s="292">
        <f t="shared" si="63"/>
        <v>0</v>
      </c>
      <c r="BI72" s="288"/>
      <c r="BJ72" s="288">
        <f t="shared" si="64"/>
        <v>0</v>
      </c>
      <c r="BK72" s="293"/>
      <c r="BL72" s="293">
        <f t="shared" si="65"/>
        <v>0</v>
      </c>
      <c r="BM72" s="293"/>
      <c r="BN72" s="293">
        <f t="shared" si="66"/>
        <v>0</v>
      </c>
      <c r="BO72" s="293"/>
      <c r="BP72" s="293">
        <f t="shared" si="67"/>
        <v>0</v>
      </c>
      <c r="BQ72" s="293">
        <f aca="true" t="shared" si="80" ref="BQ72:BQ79">E72+G72+I72+K72+M72+O72+Q72+S72+U72+W72+Y72+AA72+AC72+AE72+AG72+AI72+AK72+AM72+AO72+AQ72+AS72+AU72+AW72+AY72+BA72+BC72+BE72+BG72+BI72+BK72+BM72+BO72</f>
        <v>0</v>
      </c>
      <c r="BR72" s="293">
        <f aca="true" t="shared" si="81" ref="BR72:BR79">F72+H72+J72+L72+N72+P72+R72+T72+V72+X72+Z72+AB72+AD72+AF72+AH72+AJ72+AL72+AN72+AP72+AR72+AT72+AV72+AX72+AZ72+BB72+BD72+BF72+BH72+BJ72+BL72+BN72+BP72</f>
        <v>53000</v>
      </c>
      <c r="BS72" s="54"/>
      <c r="BT72" s="57"/>
      <c r="BU72" s="57"/>
      <c r="BV72" s="57"/>
      <c r="BW72" s="57"/>
      <c r="BX72" s="57"/>
      <c r="BY72" s="57"/>
      <c r="BZ72" s="57"/>
    </row>
    <row r="73" spans="1:73" s="110" customFormat="1" ht="14.25">
      <c r="A73" s="128">
        <v>67</v>
      </c>
      <c r="B73" s="143" t="s">
        <v>148</v>
      </c>
      <c r="C73" s="339"/>
      <c r="D73" s="301"/>
      <c r="E73" s="277"/>
      <c r="F73" s="259">
        <f t="shared" si="51"/>
        <v>0</v>
      </c>
      <c r="G73" s="259"/>
      <c r="H73" s="259">
        <f t="shared" si="68"/>
        <v>0</v>
      </c>
      <c r="I73" s="259"/>
      <c r="J73" s="259">
        <f t="shared" si="69"/>
        <v>0</v>
      </c>
      <c r="K73" s="259"/>
      <c r="L73" s="259">
        <f t="shared" si="70"/>
        <v>0</v>
      </c>
      <c r="M73" s="259"/>
      <c r="N73" s="259">
        <f t="shared" si="71"/>
        <v>0</v>
      </c>
      <c r="O73" s="259"/>
      <c r="P73" s="259">
        <f t="shared" si="72"/>
        <v>0</v>
      </c>
      <c r="Q73" s="259"/>
      <c r="R73" s="259">
        <f t="shared" si="73"/>
        <v>0</v>
      </c>
      <c r="S73" s="259"/>
      <c r="T73" s="259">
        <f t="shared" si="74"/>
        <v>0</v>
      </c>
      <c r="U73" s="259"/>
      <c r="V73" s="259">
        <f t="shared" si="75"/>
        <v>0</v>
      </c>
      <c r="W73" s="289"/>
      <c r="X73" s="259">
        <f t="shared" si="76"/>
        <v>0</v>
      </c>
      <c r="Y73" s="259"/>
      <c r="Z73" s="259">
        <f t="shared" si="77"/>
        <v>0</v>
      </c>
      <c r="AA73" s="259"/>
      <c r="AB73" s="259">
        <f t="shared" si="78"/>
        <v>0</v>
      </c>
      <c r="AC73" s="259"/>
      <c r="AD73" s="259">
        <f t="shared" si="79"/>
        <v>0</v>
      </c>
      <c r="AE73" s="259"/>
      <c r="AF73" s="259">
        <f aca="true" t="shared" si="82" ref="AF73:AF79">AE73*D73</f>
        <v>0</v>
      </c>
      <c r="AG73" s="259"/>
      <c r="AH73" s="259">
        <f t="shared" si="52"/>
        <v>0</v>
      </c>
      <c r="AI73" s="259"/>
      <c r="AJ73" s="259">
        <f aca="true" t="shared" si="83" ref="AJ73:AJ79">AI73*D73</f>
        <v>0</v>
      </c>
      <c r="AK73" s="259"/>
      <c r="AL73" s="259">
        <f t="shared" si="35"/>
        <v>0</v>
      </c>
      <c r="AM73" s="259"/>
      <c r="AN73" s="259">
        <f t="shared" si="53"/>
        <v>0</v>
      </c>
      <c r="AO73" s="259"/>
      <c r="AP73" s="278">
        <f t="shared" si="54"/>
        <v>0</v>
      </c>
      <c r="AQ73" s="259"/>
      <c r="AR73" s="259">
        <f t="shared" si="55"/>
        <v>0</v>
      </c>
      <c r="AS73" s="259"/>
      <c r="AT73" s="259">
        <f t="shared" si="56"/>
        <v>0</v>
      </c>
      <c r="AU73" s="277"/>
      <c r="AV73" s="277">
        <f t="shared" si="57"/>
        <v>0</v>
      </c>
      <c r="AW73" s="288"/>
      <c r="AX73" s="292">
        <f t="shared" si="58"/>
        <v>0</v>
      </c>
      <c r="AY73" s="288"/>
      <c r="AZ73" s="288">
        <f t="shared" si="59"/>
        <v>0</v>
      </c>
      <c r="BA73" s="288"/>
      <c r="BB73" s="288">
        <f t="shared" si="60"/>
        <v>0</v>
      </c>
      <c r="BC73" s="288"/>
      <c r="BD73" s="292">
        <f t="shared" si="61"/>
        <v>0</v>
      </c>
      <c r="BE73" s="288"/>
      <c r="BF73" s="292">
        <f t="shared" si="62"/>
        <v>0</v>
      </c>
      <c r="BG73" s="292"/>
      <c r="BH73" s="292">
        <f t="shared" si="63"/>
        <v>0</v>
      </c>
      <c r="BI73" s="288"/>
      <c r="BJ73" s="288">
        <f t="shared" si="64"/>
        <v>0</v>
      </c>
      <c r="BK73" s="293"/>
      <c r="BL73" s="293">
        <f t="shared" si="65"/>
        <v>0</v>
      </c>
      <c r="BM73" s="293"/>
      <c r="BN73" s="293">
        <f t="shared" si="66"/>
        <v>0</v>
      </c>
      <c r="BO73" s="293"/>
      <c r="BP73" s="293">
        <f t="shared" si="67"/>
        <v>0</v>
      </c>
      <c r="BQ73" s="293">
        <f t="shared" si="80"/>
        <v>0</v>
      </c>
      <c r="BR73" s="293">
        <f t="shared" si="81"/>
        <v>0</v>
      </c>
      <c r="BS73" s="54"/>
      <c r="BT73" s="57"/>
      <c r="BU73" s="57"/>
    </row>
    <row r="74" spans="1:78" ht="15">
      <c r="A74" s="128">
        <v>68</v>
      </c>
      <c r="B74" s="337" t="s">
        <v>151</v>
      </c>
      <c r="C74" s="339" t="s">
        <v>9</v>
      </c>
      <c r="D74" s="301">
        <v>150</v>
      </c>
      <c r="E74" s="277"/>
      <c r="F74" s="259">
        <f t="shared" si="51"/>
        <v>0</v>
      </c>
      <c r="G74" s="259"/>
      <c r="H74" s="259">
        <f t="shared" si="68"/>
        <v>0</v>
      </c>
      <c r="I74" s="259"/>
      <c r="J74" s="259">
        <f t="shared" si="69"/>
        <v>0</v>
      </c>
      <c r="K74" s="259"/>
      <c r="L74" s="259">
        <f t="shared" si="70"/>
        <v>0</v>
      </c>
      <c r="M74" s="259">
        <v>1850</v>
      </c>
      <c r="N74" s="259">
        <f t="shared" si="71"/>
        <v>277500</v>
      </c>
      <c r="O74" s="259"/>
      <c r="P74" s="259">
        <f t="shared" si="72"/>
        <v>0</v>
      </c>
      <c r="Q74" s="259"/>
      <c r="R74" s="259">
        <f t="shared" si="73"/>
        <v>0</v>
      </c>
      <c r="S74" s="259"/>
      <c r="T74" s="259">
        <f t="shared" si="74"/>
        <v>0</v>
      </c>
      <c r="U74" s="352">
        <f>860</f>
        <v>860</v>
      </c>
      <c r="V74" s="642">
        <f t="shared" si="75"/>
        <v>129000</v>
      </c>
      <c r="W74" s="289"/>
      <c r="X74" s="259">
        <f t="shared" si="76"/>
        <v>0</v>
      </c>
      <c r="Y74" s="259"/>
      <c r="Z74" s="259">
        <f t="shared" si="77"/>
        <v>0</v>
      </c>
      <c r="AA74" s="259"/>
      <c r="AB74" s="259">
        <f t="shared" si="78"/>
        <v>0</v>
      </c>
      <c r="AC74" s="259">
        <v>640</v>
      </c>
      <c r="AD74" s="259">
        <v>69000</v>
      </c>
      <c r="AE74" s="259"/>
      <c r="AF74" s="259">
        <f t="shared" si="82"/>
        <v>0</v>
      </c>
      <c r="AG74" s="259"/>
      <c r="AH74" s="259">
        <f t="shared" si="52"/>
        <v>0</v>
      </c>
      <c r="AI74" s="259"/>
      <c r="AJ74" s="259">
        <f t="shared" si="83"/>
        <v>0</v>
      </c>
      <c r="AK74" s="259"/>
      <c r="AL74" s="259">
        <f t="shared" si="35"/>
        <v>0</v>
      </c>
      <c r="AM74" s="259"/>
      <c r="AN74" s="259">
        <f t="shared" si="53"/>
        <v>0</v>
      </c>
      <c r="AO74" s="259"/>
      <c r="AP74" s="278">
        <f t="shared" si="54"/>
        <v>0</v>
      </c>
      <c r="AQ74" s="259"/>
      <c r="AR74" s="259">
        <f t="shared" si="55"/>
        <v>0</v>
      </c>
      <c r="AS74" s="259"/>
      <c r="AT74" s="259">
        <f t="shared" si="56"/>
        <v>0</v>
      </c>
      <c r="AU74" s="277"/>
      <c r="AV74" s="277">
        <f t="shared" si="57"/>
        <v>0</v>
      </c>
      <c r="AW74" s="288"/>
      <c r="AX74" s="292">
        <f t="shared" si="58"/>
        <v>0</v>
      </c>
      <c r="AY74" s="288"/>
      <c r="AZ74" s="288">
        <f t="shared" si="59"/>
        <v>0</v>
      </c>
      <c r="BA74" s="288"/>
      <c r="BB74" s="288">
        <f t="shared" si="60"/>
        <v>0</v>
      </c>
      <c r="BC74" s="288"/>
      <c r="BD74" s="292">
        <f t="shared" si="61"/>
        <v>0</v>
      </c>
      <c r="BE74" s="288"/>
      <c r="BF74" s="292">
        <f t="shared" si="62"/>
        <v>0</v>
      </c>
      <c r="BG74" s="292"/>
      <c r="BH74" s="292">
        <f t="shared" si="63"/>
        <v>0</v>
      </c>
      <c r="BI74" s="288"/>
      <c r="BJ74" s="288">
        <f t="shared" si="64"/>
        <v>0</v>
      </c>
      <c r="BK74" s="293"/>
      <c r="BL74" s="293">
        <f t="shared" si="65"/>
        <v>0</v>
      </c>
      <c r="BM74" s="293"/>
      <c r="BN74" s="293">
        <f t="shared" si="66"/>
        <v>0</v>
      </c>
      <c r="BO74" s="293"/>
      <c r="BP74" s="293">
        <f t="shared" si="67"/>
        <v>0</v>
      </c>
      <c r="BQ74" s="293">
        <f t="shared" si="80"/>
        <v>3350</v>
      </c>
      <c r="BR74" s="293">
        <f t="shared" si="81"/>
        <v>475500</v>
      </c>
      <c r="BS74" s="54"/>
      <c r="BT74" s="57"/>
      <c r="BU74" s="57"/>
      <c r="BV74" s="57"/>
      <c r="BW74" s="57"/>
      <c r="BX74" s="57"/>
      <c r="BY74" s="57"/>
      <c r="BZ74" s="57"/>
    </row>
    <row r="75" spans="1:78" ht="15">
      <c r="A75" s="128">
        <v>69</v>
      </c>
      <c r="B75" s="337" t="s">
        <v>152</v>
      </c>
      <c r="C75" s="339" t="s">
        <v>17</v>
      </c>
      <c r="D75" s="301">
        <v>95000</v>
      </c>
      <c r="E75" s="277"/>
      <c r="F75" s="259">
        <f t="shared" si="51"/>
        <v>0</v>
      </c>
      <c r="G75" s="259"/>
      <c r="H75" s="259">
        <f t="shared" si="68"/>
        <v>0</v>
      </c>
      <c r="I75" s="259">
        <v>1</v>
      </c>
      <c r="J75" s="259">
        <f t="shared" si="69"/>
        <v>95000</v>
      </c>
      <c r="K75" s="259"/>
      <c r="L75" s="259">
        <f t="shared" si="70"/>
        <v>0</v>
      </c>
      <c r="M75" s="259"/>
      <c r="N75" s="259">
        <f t="shared" si="71"/>
        <v>0</v>
      </c>
      <c r="O75" s="259"/>
      <c r="P75" s="259">
        <f t="shared" si="72"/>
        <v>0</v>
      </c>
      <c r="Q75" s="259"/>
      <c r="R75" s="259">
        <f t="shared" si="73"/>
        <v>0</v>
      </c>
      <c r="S75" s="259"/>
      <c r="T75" s="259">
        <f t="shared" si="74"/>
        <v>0</v>
      </c>
      <c r="U75" s="259"/>
      <c r="V75" s="259">
        <f t="shared" si="75"/>
        <v>0</v>
      </c>
      <c r="W75" s="289"/>
      <c r="X75" s="259">
        <f t="shared" si="76"/>
        <v>0</v>
      </c>
      <c r="Y75" s="259"/>
      <c r="Z75" s="259">
        <f t="shared" si="77"/>
        <v>0</v>
      </c>
      <c r="AA75" s="259"/>
      <c r="AB75" s="259">
        <f t="shared" si="78"/>
        <v>0</v>
      </c>
      <c r="AC75" s="259"/>
      <c r="AD75" s="259">
        <f t="shared" si="79"/>
        <v>0</v>
      </c>
      <c r="AE75" s="259"/>
      <c r="AF75" s="259">
        <f t="shared" si="82"/>
        <v>0</v>
      </c>
      <c r="AG75" s="259"/>
      <c r="AH75" s="259">
        <f t="shared" si="52"/>
        <v>0</v>
      </c>
      <c r="AI75" s="259"/>
      <c r="AJ75" s="259">
        <f t="shared" si="83"/>
        <v>0</v>
      </c>
      <c r="AK75" s="259"/>
      <c r="AL75" s="259">
        <f t="shared" si="35"/>
        <v>0</v>
      </c>
      <c r="AM75" s="259"/>
      <c r="AN75" s="259">
        <f t="shared" si="53"/>
        <v>0</v>
      </c>
      <c r="AO75" s="259"/>
      <c r="AP75" s="278">
        <f t="shared" si="54"/>
        <v>0</v>
      </c>
      <c r="AQ75" s="259"/>
      <c r="AR75" s="259">
        <f t="shared" si="55"/>
        <v>0</v>
      </c>
      <c r="AS75" s="259"/>
      <c r="AT75" s="259">
        <f t="shared" si="56"/>
        <v>0</v>
      </c>
      <c r="AU75" s="277"/>
      <c r="AV75" s="277">
        <f t="shared" si="57"/>
        <v>0</v>
      </c>
      <c r="AW75" s="288"/>
      <c r="AX75" s="292">
        <f t="shared" si="58"/>
        <v>0</v>
      </c>
      <c r="AY75" s="288"/>
      <c r="AZ75" s="288">
        <f t="shared" si="59"/>
        <v>0</v>
      </c>
      <c r="BA75" s="288"/>
      <c r="BB75" s="288">
        <f t="shared" si="60"/>
        <v>0</v>
      </c>
      <c r="BC75" s="288"/>
      <c r="BD75" s="292">
        <f t="shared" si="61"/>
        <v>0</v>
      </c>
      <c r="BE75" s="288"/>
      <c r="BF75" s="292">
        <f t="shared" si="62"/>
        <v>0</v>
      </c>
      <c r="BG75" s="292">
        <v>1</v>
      </c>
      <c r="BH75" s="292">
        <f t="shared" si="63"/>
        <v>95000</v>
      </c>
      <c r="BI75" s="288"/>
      <c r="BJ75" s="288">
        <f t="shared" si="64"/>
        <v>0</v>
      </c>
      <c r="BK75" s="293"/>
      <c r="BL75" s="293">
        <f t="shared" si="65"/>
        <v>0</v>
      </c>
      <c r="BM75" s="293"/>
      <c r="BN75" s="293">
        <f t="shared" si="66"/>
        <v>0</v>
      </c>
      <c r="BO75" s="293"/>
      <c r="BP75" s="293">
        <f t="shared" si="67"/>
        <v>0</v>
      </c>
      <c r="BQ75" s="293">
        <f t="shared" si="80"/>
        <v>2</v>
      </c>
      <c r="BR75" s="293">
        <f t="shared" si="81"/>
        <v>190000</v>
      </c>
      <c r="BS75" s="54"/>
      <c r="BT75" s="57"/>
      <c r="BU75" s="57"/>
      <c r="BV75" s="57"/>
      <c r="BW75" s="57"/>
      <c r="BX75" s="57"/>
      <c r="BY75" s="57"/>
      <c r="BZ75" s="57"/>
    </row>
    <row r="76" spans="1:72" s="57" customFormat="1" ht="15">
      <c r="A76" s="128">
        <v>70</v>
      </c>
      <c r="B76" s="134" t="s">
        <v>150</v>
      </c>
      <c r="C76" s="339" t="s">
        <v>9</v>
      </c>
      <c r="D76" s="301">
        <v>150</v>
      </c>
      <c r="E76" s="277"/>
      <c r="F76" s="259">
        <f t="shared" si="51"/>
        <v>0</v>
      </c>
      <c r="G76" s="259"/>
      <c r="H76" s="259">
        <f t="shared" si="68"/>
        <v>0</v>
      </c>
      <c r="I76" s="259"/>
      <c r="J76" s="259">
        <f t="shared" si="69"/>
        <v>0</v>
      </c>
      <c r="K76" s="259"/>
      <c r="L76" s="259">
        <f t="shared" si="70"/>
        <v>0</v>
      </c>
      <c r="M76" s="259"/>
      <c r="N76" s="259">
        <f t="shared" si="71"/>
        <v>0</v>
      </c>
      <c r="O76" s="259"/>
      <c r="P76" s="259">
        <f t="shared" si="72"/>
        <v>0</v>
      </c>
      <c r="Q76" s="259"/>
      <c r="R76" s="259">
        <f t="shared" si="73"/>
        <v>0</v>
      </c>
      <c r="S76" s="259"/>
      <c r="T76" s="259">
        <f t="shared" si="74"/>
        <v>0</v>
      </c>
      <c r="U76" s="259"/>
      <c r="V76" s="259">
        <f t="shared" si="75"/>
        <v>0</v>
      </c>
      <c r="W76" s="289"/>
      <c r="X76" s="259">
        <f t="shared" si="76"/>
        <v>0</v>
      </c>
      <c r="Y76" s="259"/>
      <c r="Z76" s="259">
        <f t="shared" si="77"/>
        <v>0</v>
      </c>
      <c r="AA76" s="259"/>
      <c r="AB76" s="259">
        <f t="shared" si="78"/>
        <v>0</v>
      </c>
      <c r="AC76" s="259"/>
      <c r="AD76" s="259">
        <f t="shared" si="79"/>
        <v>0</v>
      </c>
      <c r="AE76" s="259"/>
      <c r="AF76" s="259">
        <f t="shared" si="82"/>
        <v>0</v>
      </c>
      <c r="AG76" s="259"/>
      <c r="AH76" s="259">
        <f t="shared" si="52"/>
        <v>0</v>
      </c>
      <c r="AI76" s="259"/>
      <c r="AJ76" s="259">
        <f t="shared" si="83"/>
        <v>0</v>
      </c>
      <c r="AK76" s="259"/>
      <c r="AL76" s="259">
        <f t="shared" si="35"/>
        <v>0</v>
      </c>
      <c r="AM76" s="259"/>
      <c r="AN76" s="259">
        <f t="shared" si="53"/>
        <v>0</v>
      </c>
      <c r="AO76" s="259"/>
      <c r="AP76" s="278">
        <f t="shared" si="54"/>
        <v>0</v>
      </c>
      <c r="AQ76" s="259"/>
      <c r="AR76" s="259">
        <f t="shared" si="55"/>
        <v>0</v>
      </c>
      <c r="AS76" s="259"/>
      <c r="AT76" s="259">
        <f t="shared" si="56"/>
        <v>0</v>
      </c>
      <c r="AU76" s="277"/>
      <c r="AV76" s="277">
        <f t="shared" si="57"/>
        <v>0</v>
      </c>
      <c r="AW76" s="288"/>
      <c r="AX76" s="292">
        <f t="shared" si="58"/>
        <v>0</v>
      </c>
      <c r="AY76" s="288"/>
      <c r="AZ76" s="288">
        <f t="shared" si="59"/>
        <v>0</v>
      </c>
      <c r="BA76" s="288"/>
      <c r="BB76" s="288">
        <f t="shared" si="60"/>
        <v>0</v>
      </c>
      <c r="BC76" s="288"/>
      <c r="BD76" s="292">
        <f t="shared" si="61"/>
        <v>0</v>
      </c>
      <c r="BE76" s="288"/>
      <c r="BF76" s="292">
        <f t="shared" si="62"/>
        <v>0</v>
      </c>
      <c r="BG76" s="292"/>
      <c r="BH76" s="292">
        <f t="shared" si="63"/>
        <v>0</v>
      </c>
      <c r="BI76" s="288"/>
      <c r="BJ76" s="288">
        <f t="shared" si="64"/>
        <v>0</v>
      </c>
      <c r="BK76" s="293"/>
      <c r="BL76" s="293">
        <f t="shared" si="65"/>
        <v>0</v>
      </c>
      <c r="BM76" s="293"/>
      <c r="BN76" s="293">
        <f t="shared" si="66"/>
        <v>0</v>
      </c>
      <c r="BO76" s="293"/>
      <c r="BP76" s="293">
        <f t="shared" si="67"/>
        <v>0</v>
      </c>
      <c r="BQ76" s="293">
        <f t="shared" si="80"/>
        <v>0</v>
      </c>
      <c r="BR76" s="293">
        <f t="shared" si="81"/>
        <v>0</v>
      </c>
      <c r="BS76" s="54"/>
      <c r="BT76" s="130"/>
    </row>
    <row r="77" spans="1:78" ht="15">
      <c r="A77" s="128">
        <v>71</v>
      </c>
      <c r="B77" s="337" t="s">
        <v>153</v>
      </c>
      <c r="C77" s="339" t="s">
        <v>17</v>
      </c>
      <c r="D77" s="302">
        <v>65000</v>
      </c>
      <c r="E77" s="277"/>
      <c r="F77" s="259">
        <f t="shared" si="51"/>
        <v>0</v>
      </c>
      <c r="G77" s="259"/>
      <c r="H77" s="259">
        <f t="shared" si="68"/>
        <v>0</v>
      </c>
      <c r="I77" s="259">
        <v>1</v>
      </c>
      <c r="J77" s="259">
        <f t="shared" si="69"/>
        <v>65000</v>
      </c>
      <c r="K77" s="259"/>
      <c r="L77" s="259">
        <f t="shared" si="70"/>
        <v>0</v>
      </c>
      <c r="M77" s="259"/>
      <c r="N77" s="259">
        <f t="shared" si="71"/>
        <v>0</v>
      </c>
      <c r="O77" s="259"/>
      <c r="P77" s="259">
        <f t="shared" si="72"/>
        <v>0</v>
      </c>
      <c r="Q77" s="259"/>
      <c r="R77" s="259">
        <f t="shared" si="73"/>
        <v>0</v>
      </c>
      <c r="S77" s="259"/>
      <c r="T77" s="259">
        <f t="shared" si="74"/>
        <v>0</v>
      </c>
      <c r="U77" s="259"/>
      <c r="V77" s="259">
        <f t="shared" si="75"/>
        <v>0</v>
      </c>
      <c r="W77" s="289"/>
      <c r="X77" s="259">
        <f t="shared" si="76"/>
        <v>0</v>
      </c>
      <c r="Y77" s="259"/>
      <c r="Z77" s="259">
        <f t="shared" si="77"/>
        <v>0</v>
      </c>
      <c r="AA77" s="259"/>
      <c r="AB77" s="259">
        <f t="shared" si="78"/>
        <v>0</v>
      </c>
      <c r="AC77" s="259"/>
      <c r="AD77" s="259">
        <f t="shared" si="79"/>
        <v>0</v>
      </c>
      <c r="AE77" s="259"/>
      <c r="AF77" s="259">
        <f t="shared" si="82"/>
        <v>0</v>
      </c>
      <c r="AG77" s="259"/>
      <c r="AH77" s="259">
        <f t="shared" si="52"/>
        <v>0</v>
      </c>
      <c r="AI77" s="259"/>
      <c r="AJ77" s="259">
        <f t="shared" si="83"/>
        <v>0</v>
      </c>
      <c r="AK77" s="259"/>
      <c r="AL77" s="259">
        <f>AK77*D77</f>
        <v>0</v>
      </c>
      <c r="AM77" s="259"/>
      <c r="AN77" s="259">
        <f t="shared" si="53"/>
        <v>0</v>
      </c>
      <c r="AO77" s="259">
        <v>1</v>
      </c>
      <c r="AP77" s="278">
        <f t="shared" si="54"/>
        <v>65000</v>
      </c>
      <c r="AQ77" s="259"/>
      <c r="AR77" s="259">
        <f t="shared" si="55"/>
        <v>0</v>
      </c>
      <c r="AS77" s="259"/>
      <c r="AT77" s="259">
        <f t="shared" si="56"/>
        <v>0</v>
      </c>
      <c r="AU77" s="277"/>
      <c r="AV77" s="277">
        <f t="shared" si="57"/>
        <v>0</v>
      </c>
      <c r="AW77" s="288"/>
      <c r="AX77" s="292">
        <f t="shared" si="58"/>
        <v>0</v>
      </c>
      <c r="AY77" s="288"/>
      <c r="AZ77" s="288">
        <f t="shared" si="59"/>
        <v>0</v>
      </c>
      <c r="BA77" s="288"/>
      <c r="BB77" s="288">
        <f t="shared" si="60"/>
        <v>0</v>
      </c>
      <c r="BC77" s="288"/>
      <c r="BD77" s="292">
        <f t="shared" si="61"/>
        <v>0</v>
      </c>
      <c r="BE77" s="288"/>
      <c r="BF77" s="292">
        <f>BE77*D77</f>
        <v>0</v>
      </c>
      <c r="BG77" s="292">
        <v>1</v>
      </c>
      <c r="BH77" s="292">
        <f>BG77*D77</f>
        <v>65000</v>
      </c>
      <c r="BI77" s="288"/>
      <c r="BJ77" s="288">
        <f t="shared" si="64"/>
        <v>0</v>
      </c>
      <c r="BK77" s="288"/>
      <c r="BL77" s="293">
        <f t="shared" si="65"/>
        <v>0</v>
      </c>
      <c r="BM77" s="293"/>
      <c r="BN77" s="293">
        <f t="shared" si="66"/>
        <v>0</v>
      </c>
      <c r="BO77" s="293"/>
      <c r="BP77" s="293">
        <f t="shared" si="67"/>
        <v>0</v>
      </c>
      <c r="BQ77" s="293">
        <f>E77+G77+I77+K77+M77+O77+Q77+S77+U77+W77+Y77+AA77+AC77+AE77+AG77+AI77+AK77+AM77+AO77+AQ77+AS77+AU77+AW77+AY77+BA77+BC77+BE77+BG77+BI77+BK77+BM77+BO77</f>
        <v>3</v>
      </c>
      <c r="BR77" s="293">
        <f>F77+H77+J77+L77+N77+P77+R77+T77+V77+X77+Z77+AB77+AD77+AF77+AH77+AJ77+AL77+AN77+AP77+AR77+AT77+AV77+AX77+AZ77+BB77+BD77+BF77+BH77+BJ77+BL77+BN77+BP77</f>
        <v>195000</v>
      </c>
      <c r="BS77" s="54"/>
      <c r="BT77" s="57"/>
      <c r="BU77" s="130"/>
      <c r="BV77" s="57"/>
      <c r="BW77" s="57"/>
      <c r="BX77" s="57"/>
      <c r="BY77" s="57"/>
      <c r="BZ77" s="57"/>
    </row>
    <row r="78" spans="1:78" ht="15">
      <c r="A78" s="128">
        <v>72</v>
      </c>
      <c r="B78" s="337" t="s">
        <v>197</v>
      </c>
      <c r="C78" s="339" t="s">
        <v>9</v>
      </c>
      <c r="D78" s="301">
        <v>150</v>
      </c>
      <c r="E78" s="277"/>
      <c r="F78" s="259">
        <f t="shared" si="51"/>
        <v>0</v>
      </c>
      <c r="G78" s="259"/>
      <c r="H78" s="259">
        <f t="shared" si="68"/>
        <v>0</v>
      </c>
      <c r="I78" s="259"/>
      <c r="J78" s="259">
        <f t="shared" si="69"/>
        <v>0</v>
      </c>
      <c r="K78" s="259"/>
      <c r="L78" s="259">
        <f t="shared" si="70"/>
        <v>0</v>
      </c>
      <c r="M78" s="259"/>
      <c r="N78" s="259">
        <f t="shared" si="71"/>
        <v>0</v>
      </c>
      <c r="O78" s="259"/>
      <c r="P78" s="259">
        <f t="shared" si="72"/>
        <v>0</v>
      </c>
      <c r="Q78" s="259"/>
      <c r="R78" s="259">
        <f t="shared" si="73"/>
        <v>0</v>
      </c>
      <c r="S78" s="259"/>
      <c r="T78" s="259">
        <f t="shared" si="74"/>
        <v>0</v>
      </c>
      <c r="U78" s="259"/>
      <c r="V78" s="259">
        <f t="shared" si="75"/>
        <v>0</v>
      </c>
      <c r="W78" s="289"/>
      <c r="X78" s="259">
        <f t="shared" si="76"/>
        <v>0</v>
      </c>
      <c r="Y78" s="259"/>
      <c r="Z78" s="259">
        <f t="shared" si="77"/>
        <v>0</v>
      </c>
      <c r="AA78" s="259"/>
      <c r="AB78" s="259">
        <f t="shared" si="78"/>
        <v>0</v>
      </c>
      <c r="AC78" s="259"/>
      <c r="AD78" s="259">
        <f t="shared" si="79"/>
        <v>0</v>
      </c>
      <c r="AE78" s="259"/>
      <c r="AF78" s="259">
        <f t="shared" si="82"/>
        <v>0</v>
      </c>
      <c r="AG78" s="259"/>
      <c r="AH78" s="259">
        <f t="shared" si="52"/>
        <v>0</v>
      </c>
      <c r="AI78" s="259"/>
      <c r="AJ78" s="259">
        <f t="shared" si="83"/>
        <v>0</v>
      </c>
      <c r="AK78" s="259"/>
      <c r="AL78" s="259">
        <f>AK78*D78</f>
        <v>0</v>
      </c>
      <c r="AM78" s="259"/>
      <c r="AN78" s="259">
        <f t="shared" si="53"/>
        <v>0</v>
      </c>
      <c r="AO78" s="259"/>
      <c r="AP78" s="278">
        <f t="shared" si="54"/>
        <v>0</v>
      </c>
      <c r="AQ78" s="259"/>
      <c r="AR78" s="259">
        <f t="shared" si="55"/>
        <v>0</v>
      </c>
      <c r="AS78" s="259"/>
      <c r="AT78" s="259">
        <f t="shared" si="56"/>
        <v>0</v>
      </c>
      <c r="AU78" s="277"/>
      <c r="AV78" s="277">
        <f t="shared" si="57"/>
        <v>0</v>
      </c>
      <c r="AW78" s="288"/>
      <c r="AX78" s="292">
        <f t="shared" si="58"/>
        <v>0</v>
      </c>
      <c r="AY78" s="288"/>
      <c r="AZ78" s="288">
        <f t="shared" si="59"/>
        <v>0</v>
      </c>
      <c r="BA78" s="288"/>
      <c r="BB78" s="288">
        <f t="shared" si="60"/>
        <v>0</v>
      </c>
      <c r="BC78" s="288"/>
      <c r="BD78" s="292">
        <f t="shared" si="61"/>
        <v>0</v>
      </c>
      <c r="BE78" s="288"/>
      <c r="BF78" s="292">
        <f>BE78*D78</f>
        <v>0</v>
      </c>
      <c r="BG78" s="292"/>
      <c r="BH78" s="292">
        <f t="shared" si="63"/>
        <v>0</v>
      </c>
      <c r="BI78" s="288"/>
      <c r="BJ78" s="288">
        <f t="shared" si="64"/>
        <v>0</v>
      </c>
      <c r="BK78" s="288"/>
      <c r="BL78" s="293">
        <f t="shared" si="65"/>
        <v>0</v>
      </c>
      <c r="BM78" s="293"/>
      <c r="BN78" s="293">
        <f t="shared" si="66"/>
        <v>0</v>
      </c>
      <c r="BO78" s="293"/>
      <c r="BP78" s="293">
        <f t="shared" si="67"/>
        <v>0</v>
      </c>
      <c r="BQ78" s="293"/>
      <c r="BR78" s="293"/>
      <c r="BS78" s="54"/>
      <c r="BT78" s="57"/>
      <c r="BU78" s="130"/>
      <c r="BV78" s="57"/>
      <c r="BW78" s="57"/>
      <c r="BX78" s="57"/>
      <c r="BY78" s="57"/>
      <c r="BZ78" s="57"/>
    </row>
    <row r="79" spans="1:78" s="122" customFormat="1" ht="15.75" thickBot="1">
      <c r="A79" s="128">
        <v>73</v>
      </c>
      <c r="B79" s="134" t="s">
        <v>110</v>
      </c>
      <c r="C79" s="339" t="s">
        <v>17</v>
      </c>
      <c r="D79" s="303">
        <v>35000</v>
      </c>
      <c r="E79" s="277"/>
      <c r="F79" s="259">
        <f t="shared" si="51"/>
        <v>0</v>
      </c>
      <c r="G79" s="259"/>
      <c r="H79" s="259">
        <f t="shared" si="68"/>
        <v>0</v>
      </c>
      <c r="I79" s="259">
        <v>1</v>
      </c>
      <c r="J79" s="259">
        <f t="shared" si="69"/>
        <v>35000</v>
      </c>
      <c r="K79" s="259"/>
      <c r="L79" s="259">
        <f t="shared" si="70"/>
        <v>0</v>
      </c>
      <c r="M79" s="259"/>
      <c r="N79" s="259">
        <f t="shared" si="71"/>
        <v>0</v>
      </c>
      <c r="O79" s="259"/>
      <c r="P79" s="259">
        <f t="shared" si="72"/>
        <v>0</v>
      </c>
      <c r="Q79" s="259"/>
      <c r="R79" s="259">
        <f t="shared" si="73"/>
        <v>0</v>
      </c>
      <c r="S79" s="259"/>
      <c r="T79" s="259">
        <f t="shared" si="74"/>
        <v>0</v>
      </c>
      <c r="U79" s="259"/>
      <c r="V79" s="259">
        <f t="shared" si="75"/>
        <v>0</v>
      </c>
      <c r="W79" s="289"/>
      <c r="X79" s="259">
        <f t="shared" si="76"/>
        <v>0</v>
      </c>
      <c r="Y79" s="259"/>
      <c r="Z79" s="259">
        <f t="shared" si="77"/>
        <v>0</v>
      </c>
      <c r="AA79" s="259"/>
      <c r="AB79" s="259">
        <f t="shared" si="78"/>
        <v>0</v>
      </c>
      <c r="AC79" s="259"/>
      <c r="AD79" s="259">
        <f t="shared" si="79"/>
        <v>0</v>
      </c>
      <c r="AE79" s="259"/>
      <c r="AF79" s="259">
        <f t="shared" si="82"/>
        <v>0</v>
      </c>
      <c r="AG79" s="259"/>
      <c r="AH79" s="259">
        <f t="shared" si="52"/>
        <v>0</v>
      </c>
      <c r="AI79" s="259"/>
      <c r="AJ79" s="259">
        <f t="shared" si="83"/>
        <v>0</v>
      </c>
      <c r="AK79" s="259"/>
      <c r="AL79" s="259">
        <f>AK79*D79</f>
        <v>0</v>
      </c>
      <c r="AM79" s="259"/>
      <c r="AN79" s="259">
        <f t="shared" si="53"/>
        <v>0</v>
      </c>
      <c r="AO79" s="259">
        <v>1</v>
      </c>
      <c r="AP79" s="278">
        <f t="shared" si="54"/>
        <v>35000</v>
      </c>
      <c r="AQ79" s="259"/>
      <c r="AR79" s="259">
        <f t="shared" si="55"/>
        <v>0</v>
      </c>
      <c r="AS79" s="259"/>
      <c r="AT79" s="259">
        <f t="shared" si="56"/>
        <v>0</v>
      </c>
      <c r="AU79" s="277"/>
      <c r="AV79" s="277">
        <f t="shared" si="57"/>
        <v>0</v>
      </c>
      <c r="AW79" s="186"/>
      <c r="AX79" s="292">
        <f t="shared" si="58"/>
        <v>0</v>
      </c>
      <c r="AY79" s="288"/>
      <c r="AZ79" s="288">
        <f t="shared" si="59"/>
        <v>0</v>
      </c>
      <c r="BA79" s="288"/>
      <c r="BB79" s="288">
        <f t="shared" si="60"/>
        <v>0</v>
      </c>
      <c r="BC79" s="288"/>
      <c r="BD79" s="292">
        <f t="shared" si="61"/>
        <v>0</v>
      </c>
      <c r="BE79" s="288"/>
      <c r="BF79" s="292">
        <f t="shared" si="62"/>
        <v>0</v>
      </c>
      <c r="BG79" s="292"/>
      <c r="BH79" s="292">
        <f t="shared" si="63"/>
        <v>0</v>
      </c>
      <c r="BI79" s="288"/>
      <c r="BJ79" s="288">
        <f t="shared" si="64"/>
        <v>0</v>
      </c>
      <c r="BK79" s="185"/>
      <c r="BL79" s="293">
        <f t="shared" si="65"/>
        <v>0</v>
      </c>
      <c r="BM79" s="293"/>
      <c r="BN79" s="293">
        <f t="shared" si="66"/>
        <v>0</v>
      </c>
      <c r="BO79" s="293"/>
      <c r="BP79" s="293">
        <f t="shared" si="67"/>
        <v>0</v>
      </c>
      <c r="BQ79" s="293">
        <f t="shared" si="80"/>
        <v>2</v>
      </c>
      <c r="BR79" s="293">
        <f t="shared" si="81"/>
        <v>70000</v>
      </c>
      <c r="BS79" s="54"/>
      <c r="BT79" s="57"/>
      <c r="BU79" s="57"/>
      <c r="BV79" s="57"/>
      <c r="BW79" s="57"/>
      <c r="BX79" s="57"/>
      <c r="BY79" s="57"/>
      <c r="BZ79" s="57"/>
    </row>
    <row r="80" spans="1:73" ht="15.75" thickBot="1">
      <c r="A80" s="128">
        <v>74</v>
      </c>
      <c r="B80" s="134" t="s">
        <v>149</v>
      </c>
      <c r="C80" s="304"/>
      <c r="D80" s="305"/>
      <c r="E80" s="137"/>
      <c r="F80" s="351">
        <f>SUM(F7:F79)</f>
        <v>97300</v>
      </c>
      <c r="G80" s="138"/>
      <c r="H80" s="351">
        <f>SUM(H7:H79)</f>
        <v>7100</v>
      </c>
      <c r="I80" s="138"/>
      <c r="J80" s="351">
        <f>SUM(J7:J79)</f>
        <v>229090</v>
      </c>
      <c r="K80" s="138"/>
      <c r="L80" s="351">
        <f>SUM(L7:L79)</f>
        <v>106400</v>
      </c>
      <c r="M80" s="138"/>
      <c r="N80" s="351">
        <f>SUM(N7:N79)</f>
        <v>311400</v>
      </c>
      <c r="O80" s="138"/>
      <c r="P80" s="351">
        <f>SUM(P7:P79)</f>
        <v>11200</v>
      </c>
      <c r="Q80" s="138"/>
      <c r="R80" s="351">
        <f>SUM(R7:R79)</f>
        <v>110000</v>
      </c>
      <c r="S80" s="138"/>
      <c r="T80" s="351">
        <f>SUM(T7:T79)</f>
        <v>104560</v>
      </c>
      <c r="U80" s="138"/>
      <c r="V80" s="351">
        <f>SUM(V7:V79)</f>
        <v>157539</v>
      </c>
      <c r="W80" s="138"/>
      <c r="X80" s="351">
        <f>SUM(X7:X79)</f>
        <v>13360</v>
      </c>
      <c r="Y80" s="138"/>
      <c r="Z80" s="351">
        <f>SUM(Z7:Z79)</f>
        <v>11200</v>
      </c>
      <c r="AA80" s="138"/>
      <c r="AB80" s="351">
        <f>SUM(AB7:AB79)</f>
        <v>0</v>
      </c>
      <c r="AC80" s="138"/>
      <c r="AD80" s="351">
        <f>SUM(AD7:AD79)</f>
        <v>69000</v>
      </c>
      <c r="AE80" s="138"/>
      <c r="AF80" s="351">
        <f>SUM(AF7:AF79)</f>
        <v>99900</v>
      </c>
      <c r="AG80" s="138"/>
      <c r="AH80" s="351">
        <f>SUM(AH7:AH79)</f>
        <v>71250</v>
      </c>
      <c r="AI80" s="138"/>
      <c r="AJ80" s="351">
        <f>SUM(AJ7:AJ79)</f>
        <v>121460</v>
      </c>
      <c r="AK80" s="138"/>
      <c r="AL80" s="351">
        <f>SUM(AL7:AL79)</f>
        <v>116900</v>
      </c>
      <c r="AM80" s="138"/>
      <c r="AN80" s="351">
        <f>SUM(AN7:AN79)</f>
        <v>104160</v>
      </c>
      <c r="AO80" s="138"/>
      <c r="AP80" s="351">
        <f>SUM(AP7:AP79)</f>
        <v>100000</v>
      </c>
      <c r="AQ80" s="138"/>
      <c r="AR80" s="351">
        <f>SUM(AR7:AR79)</f>
        <v>0</v>
      </c>
      <c r="AS80" s="138"/>
      <c r="AT80" s="351">
        <f>SUM(AT7:AT79)</f>
        <v>32800</v>
      </c>
      <c r="AU80" s="277"/>
      <c r="AV80" s="352">
        <f>SUM(AV7:AV79)</f>
        <v>23200</v>
      </c>
      <c r="AW80" s="259"/>
      <c r="AX80" s="373">
        <f>SUM(AX7:AX79)</f>
        <v>43000</v>
      </c>
      <c r="AY80" s="259"/>
      <c r="AZ80" s="373">
        <f>SUM(AZ7:AZ79)</f>
        <v>60800</v>
      </c>
      <c r="BA80" s="259"/>
      <c r="BB80" s="373">
        <f>SUM(BB7:BB79)</f>
        <v>26000</v>
      </c>
      <c r="BC80" s="259"/>
      <c r="BD80" s="373">
        <f>SUM(BD7:BD79)</f>
        <v>30000</v>
      </c>
      <c r="BE80" s="259"/>
      <c r="BF80" s="373">
        <f>SUM(BF7:BF79)</f>
        <v>30000</v>
      </c>
      <c r="BG80" s="259"/>
      <c r="BH80" s="373">
        <f>SUM(BH7:BH79)</f>
        <v>190000</v>
      </c>
      <c r="BI80" s="259"/>
      <c r="BJ80" s="373">
        <f>SUM(BJ7:BJ79)</f>
        <v>94100</v>
      </c>
      <c r="BK80" s="259"/>
      <c r="BL80" s="373">
        <f>SUM(BL7:BL79)</f>
        <v>96650</v>
      </c>
      <c r="BM80" s="288"/>
      <c r="BN80" s="373">
        <f>SUM(BN7:BN79)</f>
        <v>8500</v>
      </c>
      <c r="BO80" s="288"/>
      <c r="BP80" s="373">
        <f>SUM(BP7:BP79)</f>
        <v>6000</v>
      </c>
      <c r="BQ80" s="259"/>
      <c r="BR80" s="288">
        <f>SUM(BR7:BR79)</f>
        <v>2482869</v>
      </c>
      <c r="BS80" s="57"/>
      <c r="BT80" s="57"/>
      <c r="BU80" s="57"/>
    </row>
    <row r="81" spans="1:73" ht="12.7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</row>
    <row r="82" spans="1:59" ht="12.7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</row>
    <row r="83" spans="1:59" ht="12.7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</row>
    <row r="84" spans="1:69" ht="12.7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Q84" s="72">
        <f>F80+H80+J80+L80+N80+P80+R80+T80+V80+X80+Z80+AB80+AD80+AF80+AH80+AJ80+AL80+AN80+AP80+AR80+AT80+AV80+AX80+AZ80+BB80+BD80+BF80+BH80+BJ80+BL80+BN80+BP80</f>
        <v>2482869</v>
      </c>
    </row>
    <row r="85" spans="1:59" ht="12.7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</row>
    <row r="86" spans="1:59" ht="12.7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</row>
    <row r="87" spans="1:59" ht="12.7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</row>
    <row r="88" spans="1:59" ht="12.7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</row>
    <row r="89" spans="1:59" ht="12.7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</row>
    <row r="90" spans="1:59" ht="12.7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</row>
    <row r="91" spans="1:59" ht="12.7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</row>
    <row r="92" spans="1:59" ht="12.7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</row>
    <row r="93" spans="1:59" ht="12.7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</row>
    <row r="94" spans="1:59" ht="12.7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</row>
    <row r="95" spans="1:59" ht="12.7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</row>
    <row r="96" spans="1:59" ht="12.7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</row>
    <row r="97" spans="1:59" ht="12.7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</row>
    <row r="98" spans="1:59" ht="12.7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</row>
    <row r="99" spans="1:59" ht="12.7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</row>
    <row r="100" spans="1:59" ht="12.7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</row>
    <row r="101" spans="1:59" ht="12.7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</row>
    <row r="102" spans="1:59" ht="12.75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</row>
    <row r="103" spans="1:59" ht="12.75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</row>
    <row r="104" spans="1:59" ht="12.7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</row>
    <row r="105" spans="1:59" ht="12.75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</row>
    <row r="106" spans="1:59" ht="12.75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</row>
    <row r="107" spans="1:59" ht="12.75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</row>
    <row r="108" spans="1:59" ht="12.75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</row>
    <row r="109" spans="1:59" ht="12.75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</row>
    <row r="110" spans="1:59" ht="12.75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</row>
    <row r="111" spans="1:59" ht="12.75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</row>
    <row r="112" spans="1:59" ht="12.75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</row>
    <row r="113" spans="1:59" ht="12.75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</row>
    <row r="114" spans="1:59" ht="12.75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</row>
    <row r="115" spans="1:59" ht="12.75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</row>
    <row r="116" spans="1:59" ht="12.75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</row>
    <row r="117" spans="1:59" ht="12.75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</row>
    <row r="118" spans="1:59" ht="12.75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</row>
    <row r="119" spans="1:59" ht="12.75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</row>
    <row r="120" spans="1:59" ht="12.75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</row>
    <row r="121" spans="1:59" ht="12.75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</row>
    <row r="122" spans="1:59" ht="12.75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</row>
    <row r="123" spans="1:59" ht="12.75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</row>
    <row r="124" spans="1:59" ht="12.75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</row>
    <row r="125" spans="1:59" ht="12.75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</row>
    <row r="126" spans="1:59" ht="12.75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</row>
    <row r="127" spans="1:59" ht="12.75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</row>
    <row r="128" spans="1:59" ht="12.75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</row>
    <row r="129" spans="1:59" ht="12.75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</row>
    <row r="130" spans="1:59" ht="12.75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</row>
    <row r="131" spans="1:59" ht="12.75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</row>
    <row r="132" spans="1:59" ht="12.75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</row>
    <row r="133" spans="1:59" ht="12.75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</row>
    <row r="134" spans="1:59" ht="12.75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</row>
    <row r="135" spans="1:59" ht="12.75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</row>
    <row r="136" spans="1:59" ht="12.75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</row>
    <row r="137" spans="1:59" ht="12.75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</row>
    <row r="138" spans="1:59" ht="12.75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</row>
    <row r="139" spans="1:59" ht="12.75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</row>
    <row r="140" spans="1:59" ht="12.75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</row>
    <row r="141" spans="1:59" ht="12.75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</row>
    <row r="142" spans="1:59" ht="12.75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</row>
    <row r="143" spans="1:59" ht="12.75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7"/>
      <c r="BG143" s="57"/>
    </row>
    <row r="144" spans="1:59" ht="12.75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</row>
    <row r="145" spans="1:59" ht="12.75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</row>
    <row r="146" spans="1:59" ht="12.7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</row>
    <row r="147" spans="1:59" ht="12.7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</row>
    <row r="148" spans="1:59" ht="12.7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  <c r="BF148" s="57"/>
      <c r="BG148" s="57"/>
    </row>
    <row r="149" spans="1:59" ht="12.75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</row>
    <row r="150" spans="1:59" ht="12.7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  <c r="BE150" s="57"/>
      <c r="BF150" s="57"/>
      <c r="BG150" s="57"/>
    </row>
    <row r="151" spans="1:59" ht="12.7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</row>
    <row r="152" spans="1:59" ht="12.75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</row>
    <row r="153" spans="1:59" ht="12.75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  <c r="BF153" s="57"/>
      <c r="BG153" s="57"/>
    </row>
    <row r="154" spans="1:59" ht="12.75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</row>
    <row r="155" spans="1:59" ht="12.75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</row>
    <row r="156" spans="1:59" ht="12.75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</row>
    <row r="157" spans="1:59" ht="12.75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</row>
    <row r="158" spans="1:59" ht="12.75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  <c r="BF158" s="57"/>
      <c r="BG158" s="57"/>
    </row>
    <row r="159" spans="1:59" ht="12.75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</row>
    <row r="160" spans="1:59" ht="12.75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</row>
    <row r="161" spans="1:59" ht="12.75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</row>
    <row r="162" spans="1:59" ht="12.75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</row>
    <row r="163" spans="1:59" ht="12.75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</row>
    <row r="164" spans="1:59" ht="12.75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  <c r="BF164" s="57"/>
      <c r="BG164" s="57"/>
    </row>
    <row r="165" spans="1:59" ht="12.75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</row>
    <row r="166" spans="1:59" ht="12.75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</row>
    <row r="167" spans="1:59" ht="12.75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</row>
    <row r="168" spans="1:59" ht="12.75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</row>
    <row r="169" spans="1:59" ht="12.75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</row>
    <row r="170" spans="1:59" ht="12.75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</row>
    <row r="171" spans="1:59" ht="12.75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</row>
    <row r="172" spans="1:59" ht="12.75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</row>
    <row r="173" spans="1:59" ht="12.75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</row>
    <row r="174" spans="1:59" ht="12.75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</row>
    <row r="175" spans="1:59" ht="12.75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</row>
    <row r="176" spans="1:59" ht="12.75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</row>
    <row r="177" spans="1:59" ht="12.75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  <c r="BF177" s="57"/>
      <c r="BG177" s="57"/>
    </row>
    <row r="178" spans="1:59" ht="12.75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  <c r="BE178" s="57"/>
      <c r="BF178" s="57"/>
      <c r="BG178" s="57"/>
    </row>
    <row r="179" spans="1:59" ht="12.75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  <c r="BB179" s="57"/>
      <c r="BC179" s="57"/>
      <c r="BD179" s="57"/>
      <c r="BE179" s="57"/>
      <c r="BF179" s="57"/>
      <c r="BG179" s="57"/>
    </row>
    <row r="180" spans="1:59" ht="12.75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  <c r="BC180" s="57"/>
      <c r="BD180" s="57"/>
      <c r="BE180" s="57"/>
      <c r="BF180" s="57"/>
      <c r="BG180" s="57"/>
    </row>
    <row r="181" spans="1:59" ht="12.75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  <c r="BC181" s="57"/>
      <c r="BD181" s="57"/>
      <c r="BE181" s="57"/>
      <c r="BF181" s="57"/>
      <c r="BG181" s="57"/>
    </row>
    <row r="182" spans="1:59" ht="12.75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</row>
    <row r="183" spans="1:59" ht="12.75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  <c r="BC183" s="57"/>
      <c r="BD183" s="57"/>
      <c r="BE183" s="57"/>
      <c r="BF183" s="57"/>
      <c r="BG183" s="57"/>
    </row>
    <row r="184" spans="1:59" ht="12.75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  <c r="BB184" s="57"/>
      <c r="BC184" s="57"/>
      <c r="BD184" s="57"/>
      <c r="BE184" s="57"/>
      <c r="BF184" s="57"/>
      <c r="BG184" s="57"/>
    </row>
    <row r="185" spans="1:59" ht="12.75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  <c r="BE185" s="57"/>
      <c r="BF185" s="57"/>
      <c r="BG185" s="57"/>
    </row>
    <row r="186" spans="1:59" ht="12.75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</row>
    <row r="187" spans="1:59" ht="12.75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  <c r="BF187" s="57"/>
      <c r="BG187" s="57"/>
    </row>
    <row r="188" spans="1:59" ht="12.75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</row>
    <row r="189" spans="1:59" ht="12.75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  <c r="BA189" s="57"/>
      <c r="BB189" s="57"/>
      <c r="BC189" s="57"/>
      <c r="BD189" s="57"/>
      <c r="BE189" s="57"/>
      <c r="BF189" s="57"/>
      <c r="BG189" s="57"/>
    </row>
    <row r="190" spans="1:59" ht="12.75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  <c r="BD190" s="57"/>
      <c r="BE190" s="57"/>
      <c r="BF190" s="57"/>
      <c r="BG190" s="57"/>
    </row>
    <row r="191" spans="1:59" ht="12.75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  <c r="BA191" s="57"/>
      <c r="BB191" s="57"/>
      <c r="BC191" s="57"/>
      <c r="BD191" s="57"/>
      <c r="BE191" s="57"/>
      <c r="BF191" s="57"/>
      <c r="BG191" s="57"/>
    </row>
    <row r="192" spans="1:59" ht="12.75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  <c r="BA192" s="57"/>
      <c r="BB192" s="57"/>
      <c r="BC192" s="57"/>
      <c r="BD192" s="57"/>
      <c r="BE192" s="57"/>
      <c r="BF192" s="57"/>
      <c r="BG192" s="57"/>
    </row>
    <row r="193" spans="1:59" ht="12.75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  <c r="AW193" s="57"/>
      <c r="AX193" s="57"/>
      <c r="AY193" s="57"/>
      <c r="AZ193" s="57"/>
      <c r="BA193" s="57"/>
      <c r="BB193" s="57"/>
      <c r="BC193" s="57"/>
      <c r="BD193" s="57"/>
      <c r="BE193" s="57"/>
      <c r="BF193" s="57"/>
      <c r="BG193" s="57"/>
    </row>
    <row r="194" spans="1:59" ht="12.75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  <c r="AW194" s="57"/>
      <c r="AX194" s="57"/>
      <c r="AY194" s="57"/>
      <c r="AZ194" s="57"/>
      <c r="BA194" s="57"/>
      <c r="BB194" s="57"/>
      <c r="BC194" s="57"/>
      <c r="BD194" s="57"/>
      <c r="BE194" s="57"/>
      <c r="BF194" s="57"/>
      <c r="BG194" s="57"/>
    </row>
    <row r="195" spans="1:59" ht="12.75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  <c r="AX195" s="57"/>
      <c r="AY195" s="57"/>
      <c r="AZ195" s="57"/>
      <c r="BA195" s="57"/>
      <c r="BB195" s="57"/>
      <c r="BC195" s="57"/>
      <c r="BD195" s="57"/>
      <c r="BE195" s="57"/>
      <c r="BF195" s="57"/>
      <c r="BG195" s="57"/>
    </row>
    <row r="196" spans="1:59" ht="12.75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  <c r="AX196" s="57"/>
      <c r="AY196" s="57"/>
      <c r="AZ196" s="57"/>
      <c r="BA196" s="57"/>
      <c r="BB196" s="57"/>
      <c r="BC196" s="57"/>
      <c r="BD196" s="57"/>
      <c r="BE196" s="57"/>
      <c r="BF196" s="57"/>
      <c r="BG196" s="57"/>
    </row>
    <row r="197" spans="1:59" ht="12.75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  <c r="AW197" s="57"/>
      <c r="AX197" s="57"/>
      <c r="AY197" s="57"/>
      <c r="AZ197" s="57"/>
      <c r="BA197" s="57"/>
      <c r="BB197" s="57"/>
      <c r="BC197" s="57"/>
      <c r="BD197" s="57"/>
      <c r="BE197" s="57"/>
      <c r="BF197" s="57"/>
      <c r="BG197" s="57"/>
    </row>
    <row r="198" spans="1:59" ht="12.75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  <c r="AW198" s="57"/>
      <c r="AX198" s="57"/>
      <c r="AY198" s="57"/>
      <c r="AZ198" s="57"/>
      <c r="BA198" s="57"/>
      <c r="BB198" s="57"/>
      <c r="BC198" s="57"/>
      <c r="BD198" s="57"/>
      <c r="BE198" s="57"/>
      <c r="BF198" s="57"/>
      <c r="BG198" s="57"/>
    </row>
    <row r="199" spans="1:59" ht="12.75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  <c r="BD199" s="57"/>
      <c r="BE199" s="57"/>
      <c r="BF199" s="57"/>
      <c r="BG199" s="57"/>
    </row>
    <row r="200" spans="1:59" ht="12.75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  <c r="AW200" s="57"/>
      <c r="AX200" s="57"/>
      <c r="AY200" s="57"/>
      <c r="AZ200" s="57"/>
      <c r="BA200" s="57"/>
      <c r="BB200" s="57"/>
      <c r="BC200" s="57"/>
      <c r="BD200" s="57"/>
      <c r="BE200" s="57"/>
      <c r="BF200" s="57"/>
      <c r="BG200" s="57"/>
    </row>
    <row r="201" spans="1:59" ht="12.75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  <c r="BA201" s="57"/>
      <c r="BB201" s="57"/>
      <c r="BC201" s="57"/>
      <c r="BD201" s="57"/>
      <c r="BE201" s="57"/>
      <c r="BF201" s="57"/>
      <c r="BG201" s="57"/>
    </row>
    <row r="202" spans="1:59" ht="12.75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  <c r="BA202" s="57"/>
      <c r="BB202" s="57"/>
      <c r="BC202" s="57"/>
      <c r="BD202" s="57"/>
      <c r="BE202" s="57"/>
      <c r="BF202" s="57"/>
      <c r="BG202" s="57"/>
    </row>
    <row r="203" spans="1:59" ht="12.75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  <c r="AX203" s="57"/>
      <c r="AY203" s="57"/>
      <c r="AZ203" s="57"/>
      <c r="BA203" s="57"/>
      <c r="BB203" s="57"/>
      <c r="BC203" s="57"/>
      <c r="BD203" s="57"/>
      <c r="BE203" s="57"/>
      <c r="BF203" s="57"/>
      <c r="BG203" s="57"/>
    </row>
    <row r="204" spans="1:59" ht="12.75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/>
      <c r="AX204" s="57"/>
      <c r="AY204" s="57"/>
      <c r="AZ204" s="57"/>
      <c r="BA204" s="57"/>
      <c r="BB204" s="57"/>
      <c r="BC204" s="57"/>
      <c r="BD204" s="57"/>
      <c r="BE204" s="57"/>
      <c r="BF204" s="57"/>
      <c r="BG204" s="57"/>
    </row>
    <row r="205" spans="1:59" ht="12.75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  <c r="BA205" s="57"/>
      <c r="BB205" s="57"/>
      <c r="BC205" s="57"/>
      <c r="BD205" s="57"/>
      <c r="BE205" s="57"/>
      <c r="BF205" s="57"/>
      <c r="BG205" s="57"/>
    </row>
    <row r="206" spans="1:59" ht="12.75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  <c r="AW206" s="57"/>
      <c r="AX206" s="57"/>
      <c r="AY206" s="57"/>
      <c r="AZ206" s="57"/>
      <c r="BA206" s="57"/>
      <c r="BB206" s="57"/>
      <c r="BC206" s="57"/>
      <c r="BD206" s="57"/>
      <c r="BE206" s="57"/>
      <c r="BF206" s="57"/>
      <c r="BG206" s="57"/>
    </row>
    <row r="207" spans="1:59" ht="12.75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  <c r="AX207" s="57"/>
      <c r="AY207" s="57"/>
      <c r="AZ207" s="57"/>
      <c r="BA207" s="57"/>
      <c r="BB207" s="57"/>
      <c r="BC207" s="57"/>
      <c r="BD207" s="57"/>
      <c r="BE207" s="57"/>
      <c r="BF207" s="57"/>
      <c r="BG207" s="57"/>
    </row>
    <row r="208" spans="1:59" ht="12.75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AX208" s="57"/>
      <c r="AY208" s="57"/>
      <c r="AZ208" s="57"/>
      <c r="BA208" s="57"/>
      <c r="BB208" s="57"/>
      <c r="BC208" s="57"/>
      <c r="BD208" s="57"/>
      <c r="BE208" s="57"/>
      <c r="BF208" s="57"/>
      <c r="BG208" s="57"/>
    </row>
    <row r="209" spans="1:59" ht="12.75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AX209" s="57"/>
      <c r="AY209" s="57"/>
      <c r="AZ209" s="57"/>
      <c r="BA209" s="57"/>
      <c r="BB209" s="57"/>
      <c r="BC209" s="57"/>
      <c r="BD209" s="57"/>
      <c r="BE209" s="57"/>
      <c r="BF209" s="57"/>
      <c r="BG209" s="57"/>
    </row>
    <row r="210" spans="1:59" ht="12.75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  <c r="AW210" s="57"/>
      <c r="AX210" s="57"/>
      <c r="AY210" s="57"/>
      <c r="AZ210" s="57"/>
      <c r="BA210" s="57"/>
      <c r="BB210" s="57"/>
      <c r="BC210" s="57"/>
      <c r="BD210" s="57"/>
      <c r="BE210" s="57"/>
      <c r="BF210" s="57"/>
      <c r="BG210" s="57"/>
    </row>
    <row r="211" spans="1:59" ht="12.75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  <c r="AR211" s="57"/>
      <c r="AS211" s="57"/>
      <c r="AT211" s="57"/>
      <c r="AU211" s="57"/>
      <c r="AV211" s="57"/>
      <c r="AW211" s="57"/>
      <c r="AX211" s="57"/>
      <c r="AY211" s="57"/>
      <c r="AZ211" s="57"/>
      <c r="BA211" s="57"/>
      <c r="BB211" s="57"/>
      <c r="BC211" s="57"/>
      <c r="BD211" s="57"/>
      <c r="BE211" s="57"/>
      <c r="BF211" s="57"/>
      <c r="BG211" s="57"/>
    </row>
    <row r="212" spans="1:59" ht="12.75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57"/>
      <c r="AU212" s="57"/>
      <c r="AV212" s="57"/>
      <c r="AW212" s="57"/>
      <c r="AX212" s="57"/>
      <c r="AY212" s="57"/>
      <c r="AZ212" s="57"/>
      <c r="BA212" s="57"/>
      <c r="BB212" s="57"/>
      <c r="BC212" s="57"/>
      <c r="BD212" s="57"/>
      <c r="BE212" s="57"/>
      <c r="BF212" s="57"/>
      <c r="BG212" s="57"/>
    </row>
    <row r="213" spans="1:59" ht="12.75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/>
      <c r="AV213" s="57"/>
      <c r="AW213" s="57"/>
      <c r="AX213" s="57"/>
      <c r="AY213" s="57"/>
      <c r="AZ213" s="57"/>
      <c r="BA213" s="57"/>
      <c r="BB213" s="57"/>
      <c r="BC213" s="57"/>
      <c r="BD213" s="57"/>
      <c r="BE213" s="57"/>
      <c r="BF213" s="57"/>
      <c r="BG213" s="57"/>
    </row>
    <row r="214" spans="1:59" ht="12.75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  <c r="BA214" s="57"/>
      <c r="BB214" s="57"/>
      <c r="BC214" s="57"/>
      <c r="BD214" s="57"/>
      <c r="BE214" s="57"/>
      <c r="BF214" s="57"/>
      <c r="BG214" s="57"/>
    </row>
    <row r="215" spans="1:59" ht="12.75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  <c r="BA215" s="57"/>
      <c r="BB215" s="57"/>
      <c r="BC215" s="57"/>
      <c r="BD215" s="57"/>
      <c r="BE215" s="57"/>
      <c r="BF215" s="57"/>
      <c r="BG215" s="57"/>
    </row>
    <row r="216" spans="1:59" ht="12.75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  <c r="AU216" s="57"/>
      <c r="AV216" s="57"/>
      <c r="AW216" s="57"/>
      <c r="AX216" s="57"/>
      <c r="AY216" s="57"/>
      <c r="AZ216" s="57"/>
      <c r="BA216" s="57"/>
      <c r="BB216" s="57"/>
      <c r="BC216" s="57"/>
      <c r="BD216" s="57"/>
      <c r="BE216" s="57"/>
      <c r="BF216" s="57"/>
      <c r="BG216" s="57"/>
    </row>
    <row r="217" spans="1:59" ht="12.75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  <c r="BA217" s="57"/>
      <c r="BB217" s="57"/>
      <c r="BC217" s="57"/>
      <c r="BD217" s="57"/>
      <c r="BE217" s="57"/>
      <c r="BF217" s="57"/>
      <c r="BG217" s="57"/>
    </row>
    <row r="218" spans="1:59" ht="12.75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  <c r="AU218" s="57"/>
      <c r="AV218" s="57"/>
      <c r="AW218" s="57"/>
      <c r="AX218" s="57"/>
      <c r="AY218" s="57"/>
      <c r="AZ218" s="57"/>
      <c r="BA218" s="57"/>
      <c r="BB218" s="57"/>
      <c r="BC218" s="57"/>
      <c r="BD218" s="57"/>
      <c r="BE218" s="57"/>
      <c r="BF218" s="57"/>
      <c r="BG218" s="57"/>
    </row>
    <row r="219" spans="1:59" ht="12.75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  <c r="AR219" s="57"/>
      <c r="AS219" s="57"/>
      <c r="AT219" s="57"/>
      <c r="AU219" s="57"/>
      <c r="AV219" s="57"/>
      <c r="AW219" s="57"/>
      <c r="AX219" s="57"/>
      <c r="AY219" s="57"/>
      <c r="AZ219" s="57"/>
      <c r="BA219" s="57"/>
      <c r="BB219" s="57"/>
      <c r="BC219" s="57"/>
      <c r="BD219" s="57"/>
      <c r="BE219" s="57"/>
      <c r="BF219" s="57"/>
      <c r="BG219" s="57"/>
    </row>
    <row r="220" spans="1:59" ht="12.75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  <c r="AR220" s="57"/>
      <c r="AS220" s="57"/>
      <c r="AT220" s="57"/>
      <c r="AU220" s="57"/>
      <c r="AV220" s="57"/>
      <c r="AW220" s="57"/>
      <c r="AX220" s="57"/>
      <c r="AY220" s="57"/>
      <c r="AZ220" s="57"/>
      <c r="BA220" s="57"/>
      <c r="BB220" s="57"/>
      <c r="BC220" s="57"/>
      <c r="BD220" s="57"/>
      <c r="BE220" s="57"/>
      <c r="BF220" s="57"/>
      <c r="BG220" s="57"/>
    </row>
    <row r="221" spans="1:59" ht="12.75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  <c r="AR221" s="57"/>
      <c r="AS221" s="57"/>
      <c r="AT221" s="57"/>
      <c r="AU221" s="57"/>
      <c r="AV221" s="57"/>
      <c r="AW221" s="57"/>
      <c r="AX221" s="57"/>
      <c r="AY221" s="57"/>
      <c r="AZ221" s="57"/>
      <c r="BA221" s="57"/>
      <c r="BB221" s="57"/>
      <c r="BC221" s="57"/>
      <c r="BD221" s="57"/>
      <c r="BE221" s="57"/>
      <c r="BF221" s="57"/>
      <c r="BG221" s="57"/>
    </row>
    <row r="222" spans="1:59" ht="12.75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  <c r="AR222" s="57"/>
      <c r="AS222" s="57"/>
      <c r="AT222" s="57"/>
      <c r="AU222" s="57"/>
      <c r="AV222" s="57"/>
      <c r="AW222" s="57"/>
      <c r="AX222" s="57"/>
      <c r="AY222" s="57"/>
      <c r="AZ222" s="57"/>
      <c r="BA222" s="57"/>
      <c r="BB222" s="57"/>
      <c r="BC222" s="57"/>
      <c r="BD222" s="57"/>
      <c r="BE222" s="57"/>
      <c r="BF222" s="57"/>
      <c r="BG222" s="57"/>
    </row>
    <row r="223" spans="1:59" ht="12.75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7"/>
      <c r="AW223" s="57"/>
      <c r="AX223" s="57"/>
      <c r="AY223" s="57"/>
      <c r="AZ223" s="57"/>
      <c r="BA223" s="57"/>
      <c r="BB223" s="57"/>
      <c r="BC223" s="57"/>
      <c r="BD223" s="57"/>
      <c r="BE223" s="57"/>
      <c r="BF223" s="57"/>
      <c r="BG223" s="57"/>
    </row>
    <row r="224" spans="1:59" ht="12.75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  <c r="AR224" s="57"/>
      <c r="AS224" s="57"/>
      <c r="AT224" s="57"/>
      <c r="AU224" s="57"/>
      <c r="AV224" s="57"/>
      <c r="AW224" s="57"/>
      <c r="AX224" s="57"/>
      <c r="AY224" s="57"/>
      <c r="AZ224" s="57"/>
      <c r="BA224" s="57"/>
      <c r="BB224" s="57"/>
      <c r="BC224" s="57"/>
      <c r="BD224" s="57"/>
      <c r="BE224" s="57"/>
      <c r="BF224" s="57"/>
      <c r="BG224" s="57"/>
    </row>
    <row r="225" spans="1:59" ht="12.75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  <c r="AR225" s="57"/>
      <c r="AS225" s="57"/>
      <c r="AT225" s="57"/>
      <c r="AU225" s="57"/>
      <c r="AV225" s="57"/>
      <c r="AW225" s="57"/>
      <c r="AX225" s="57"/>
      <c r="AY225" s="57"/>
      <c r="AZ225" s="57"/>
      <c r="BA225" s="57"/>
      <c r="BB225" s="57"/>
      <c r="BC225" s="57"/>
      <c r="BD225" s="57"/>
      <c r="BE225" s="57"/>
      <c r="BF225" s="57"/>
      <c r="BG225" s="57"/>
    </row>
    <row r="226" spans="1:59" ht="12.75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  <c r="AR226" s="57"/>
      <c r="AS226" s="57"/>
      <c r="AT226" s="57"/>
      <c r="AU226" s="57"/>
      <c r="AV226" s="57"/>
      <c r="AW226" s="57"/>
      <c r="AX226" s="57"/>
      <c r="AY226" s="57"/>
      <c r="AZ226" s="57"/>
      <c r="BA226" s="57"/>
      <c r="BB226" s="57"/>
      <c r="BC226" s="57"/>
      <c r="BD226" s="57"/>
      <c r="BE226" s="57"/>
      <c r="BF226" s="57"/>
      <c r="BG226" s="57"/>
    </row>
    <row r="227" spans="1:59" ht="12.75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  <c r="BA227" s="57"/>
      <c r="BB227" s="57"/>
      <c r="BC227" s="57"/>
      <c r="BD227" s="57"/>
      <c r="BE227" s="57"/>
      <c r="BF227" s="57"/>
      <c r="BG227" s="57"/>
    </row>
    <row r="228" spans="1:59" ht="12.75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  <c r="BA228" s="57"/>
      <c r="BB228" s="57"/>
      <c r="BC228" s="57"/>
      <c r="BD228" s="57"/>
      <c r="BE228" s="57"/>
      <c r="BF228" s="57"/>
      <c r="BG228" s="57"/>
    </row>
    <row r="229" spans="1:59" ht="12.75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7"/>
      <c r="AR229" s="57"/>
      <c r="AS229" s="57"/>
      <c r="AT229" s="57"/>
      <c r="AU229" s="57"/>
      <c r="AV229" s="57"/>
      <c r="AW229" s="57"/>
      <c r="AX229" s="57"/>
      <c r="AY229" s="57"/>
      <c r="AZ229" s="57"/>
      <c r="BA229" s="57"/>
      <c r="BB229" s="57"/>
      <c r="BC229" s="57"/>
      <c r="BD229" s="57"/>
      <c r="BE229" s="57"/>
      <c r="BF229" s="57"/>
      <c r="BG229" s="57"/>
    </row>
    <row r="230" spans="1:59" ht="12.75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  <c r="AU230" s="57"/>
      <c r="AV230" s="57"/>
      <c r="AW230" s="57"/>
      <c r="AX230" s="57"/>
      <c r="AY230" s="57"/>
      <c r="AZ230" s="57"/>
      <c r="BA230" s="57"/>
      <c r="BB230" s="57"/>
      <c r="BC230" s="57"/>
      <c r="BD230" s="57"/>
      <c r="BE230" s="57"/>
      <c r="BF230" s="57"/>
      <c r="BG230" s="57"/>
    </row>
    <row r="231" spans="1:59" ht="12.75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AZ231" s="57"/>
      <c r="BA231" s="57"/>
      <c r="BB231" s="57"/>
      <c r="BC231" s="57"/>
      <c r="BD231" s="57"/>
      <c r="BE231" s="57"/>
      <c r="BF231" s="57"/>
      <c r="BG231" s="57"/>
    </row>
    <row r="232" spans="1:59" ht="12.75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  <c r="BB232" s="57"/>
      <c r="BC232" s="57"/>
      <c r="BD232" s="57"/>
      <c r="BE232" s="57"/>
      <c r="BF232" s="57"/>
      <c r="BG232" s="57"/>
    </row>
    <row r="233" spans="1:59" ht="12.75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7"/>
      <c r="AR233" s="57"/>
      <c r="AS233" s="57"/>
      <c r="AT233" s="57"/>
      <c r="AU233" s="57"/>
      <c r="AV233" s="57"/>
      <c r="AW233" s="57"/>
      <c r="AX233" s="57"/>
      <c r="AY233" s="57"/>
      <c r="AZ233" s="57"/>
      <c r="BA233" s="57"/>
      <c r="BB233" s="57"/>
      <c r="BC233" s="57"/>
      <c r="BD233" s="57"/>
      <c r="BE233" s="57"/>
      <c r="BF233" s="57"/>
      <c r="BG233" s="57"/>
    </row>
    <row r="234" spans="1:59" ht="12.75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7"/>
      <c r="AR234" s="57"/>
      <c r="AS234" s="57"/>
      <c r="AT234" s="57"/>
      <c r="AU234" s="57"/>
      <c r="AV234" s="57"/>
      <c r="AW234" s="57"/>
      <c r="AX234" s="57"/>
      <c r="AY234" s="57"/>
      <c r="AZ234" s="57"/>
      <c r="BA234" s="57"/>
      <c r="BB234" s="57"/>
      <c r="BC234" s="57"/>
      <c r="BD234" s="57"/>
      <c r="BE234" s="57"/>
      <c r="BF234" s="57"/>
      <c r="BG234" s="57"/>
    </row>
    <row r="235" spans="1:59" ht="12.75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57"/>
      <c r="AU235" s="57"/>
      <c r="AV235" s="57"/>
      <c r="AW235" s="57"/>
      <c r="AX235" s="57"/>
      <c r="AY235" s="57"/>
      <c r="AZ235" s="57"/>
      <c r="BA235" s="57"/>
      <c r="BB235" s="57"/>
      <c r="BC235" s="57"/>
      <c r="BD235" s="57"/>
      <c r="BE235" s="57"/>
      <c r="BF235" s="57"/>
      <c r="BG235" s="57"/>
    </row>
    <row r="236" spans="1:59" ht="12.75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57"/>
      <c r="AU236" s="57"/>
      <c r="AV236" s="57"/>
      <c r="AW236" s="57"/>
      <c r="AX236" s="57"/>
      <c r="AY236" s="57"/>
      <c r="AZ236" s="57"/>
      <c r="BA236" s="57"/>
      <c r="BB236" s="57"/>
      <c r="BC236" s="57"/>
      <c r="BD236" s="57"/>
      <c r="BE236" s="57"/>
      <c r="BF236" s="57"/>
      <c r="BG236" s="57"/>
    </row>
    <row r="237" spans="1:59" ht="12.75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7"/>
      <c r="AR237" s="57"/>
      <c r="AS237" s="57"/>
      <c r="AT237" s="57"/>
      <c r="AU237" s="57"/>
      <c r="AV237" s="57"/>
      <c r="AW237" s="57"/>
      <c r="AX237" s="57"/>
      <c r="AY237" s="57"/>
      <c r="AZ237" s="57"/>
      <c r="BA237" s="57"/>
      <c r="BB237" s="57"/>
      <c r="BC237" s="57"/>
      <c r="BD237" s="57"/>
      <c r="BE237" s="57"/>
      <c r="BF237" s="57"/>
      <c r="BG237" s="57"/>
    </row>
    <row r="238" spans="1:59" ht="12.75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7"/>
      <c r="AR238" s="57"/>
      <c r="AS238" s="57"/>
      <c r="AT238" s="57"/>
      <c r="AU238" s="57"/>
      <c r="AV238" s="57"/>
      <c r="AW238" s="57"/>
      <c r="AX238" s="57"/>
      <c r="AY238" s="57"/>
      <c r="AZ238" s="57"/>
      <c r="BA238" s="57"/>
      <c r="BB238" s="57"/>
      <c r="BC238" s="57"/>
      <c r="BD238" s="57"/>
      <c r="BE238" s="57"/>
      <c r="BF238" s="57"/>
      <c r="BG238" s="57"/>
    </row>
    <row r="239" spans="1:59" ht="12.75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7"/>
      <c r="AR239" s="57"/>
      <c r="AS239" s="57"/>
      <c r="AT239" s="57"/>
      <c r="AU239" s="57"/>
      <c r="AV239" s="57"/>
      <c r="AW239" s="57"/>
      <c r="AX239" s="57"/>
      <c r="AY239" s="57"/>
      <c r="AZ239" s="57"/>
      <c r="BA239" s="57"/>
      <c r="BB239" s="57"/>
      <c r="BC239" s="57"/>
      <c r="BD239" s="57"/>
      <c r="BE239" s="57"/>
      <c r="BF239" s="57"/>
      <c r="BG239" s="57"/>
    </row>
    <row r="240" spans="1:59" ht="12.75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7"/>
      <c r="AR240" s="57"/>
      <c r="AS240" s="57"/>
      <c r="AT240" s="57"/>
      <c r="AU240" s="57"/>
      <c r="AV240" s="57"/>
      <c r="AW240" s="57"/>
      <c r="AX240" s="57"/>
      <c r="AY240" s="57"/>
      <c r="AZ240" s="57"/>
      <c r="BA240" s="57"/>
      <c r="BB240" s="57"/>
      <c r="BC240" s="57"/>
      <c r="BD240" s="57"/>
      <c r="BE240" s="57"/>
      <c r="BF240" s="57"/>
      <c r="BG240" s="57"/>
    </row>
    <row r="241" spans="1:59" ht="12.75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7"/>
      <c r="AR241" s="57"/>
      <c r="AS241" s="57"/>
      <c r="AT241" s="57"/>
      <c r="AU241" s="57"/>
      <c r="AV241" s="57"/>
      <c r="AW241" s="57"/>
      <c r="AX241" s="57"/>
      <c r="AY241" s="57"/>
      <c r="AZ241" s="57"/>
      <c r="BA241" s="57"/>
      <c r="BB241" s="57"/>
      <c r="BC241" s="57"/>
      <c r="BD241" s="57"/>
      <c r="BE241" s="57"/>
      <c r="BF241" s="57"/>
      <c r="BG241" s="57"/>
    </row>
    <row r="242" spans="1:59" ht="12.75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  <c r="AW242" s="57"/>
      <c r="AX242" s="57"/>
      <c r="AY242" s="57"/>
      <c r="AZ242" s="57"/>
      <c r="BA242" s="57"/>
      <c r="BB242" s="57"/>
      <c r="BC242" s="57"/>
      <c r="BD242" s="57"/>
      <c r="BE242" s="57"/>
      <c r="BF242" s="57"/>
      <c r="BG242" s="57"/>
    </row>
    <row r="243" spans="1:59" ht="12.75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7"/>
      <c r="AR243" s="57"/>
      <c r="AS243" s="57"/>
      <c r="AT243" s="57"/>
      <c r="AU243" s="57"/>
      <c r="AV243" s="57"/>
      <c r="AW243" s="57"/>
      <c r="AX243" s="57"/>
      <c r="AY243" s="57"/>
      <c r="AZ243" s="57"/>
      <c r="BA243" s="57"/>
      <c r="BB243" s="57"/>
      <c r="BC243" s="57"/>
      <c r="BD243" s="57"/>
      <c r="BE243" s="57"/>
      <c r="BF243" s="57"/>
      <c r="BG243" s="57"/>
    </row>
    <row r="244" spans="1:59" ht="12.75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7"/>
      <c r="AR244" s="57"/>
      <c r="AS244" s="57"/>
      <c r="AT244" s="57"/>
      <c r="AU244" s="57"/>
      <c r="AV244" s="57"/>
      <c r="AW244" s="57"/>
      <c r="AX244" s="57"/>
      <c r="AY244" s="57"/>
      <c r="AZ244" s="57"/>
      <c r="BA244" s="57"/>
      <c r="BB244" s="57"/>
      <c r="BC244" s="57"/>
      <c r="BD244" s="57"/>
      <c r="BE244" s="57"/>
      <c r="BF244" s="57"/>
      <c r="BG244" s="57"/>
    </row>
  </sheetData>
  <sheetProtection/>
  <mergeCells count="61">
    <mergeCell ref="Q3:R3"/>
    <mergeCell ref="O3:P3"/>
    <mergeCell ref="G3:H3"/>
    <mergeCell ref="I3:J3"/>
    <mergeCell ref="K3:L3"/>
    <mergeCell ref="M3:N3"/>
    <mergeCell ref="BK2:BL2"/>
    <mergeCell ref="G2:H2"/>
    <mergeCell ref="Q2:R2"/>
    <mergeCell ref="A2:D2"/>
    <mergeCell ref="E2:F2"/>
    <mergeCell ref="S3:T3"/>
    <mergeCell ref="AG4:AH4"/>
    <mergeCell ref="AK4:AL4"/>
    <mergeCell ref="W4:X4"/>
    <mergeCell ref="Y4:Z4"/>
    <mergeCell ref="AC4:AD4"/>
    <mergeCell ref="AE4:AF4"/>
    <mergeCell ref="U4:V4"/>
    <mergeCell ref="U3:V3"/>
    <mergeCell ref="W3:X3"/>
    <mergeCell ref="AM4:AN4"/>
    <mergeCell ref="AO4:AP4"/>
    <mergeCell ref="AU3:AV3"/>
    <mergeCell ref="AW3:AX3"/>
    <mergeCell ref="M4:N4"/>
    <mergeCell ref="O4:P4"/>
    <mergeCell ref="Q4:R4"/>
    <mergeCell ref="S4:T4"/>
    <mergeCell ref="BI3:BJ3"/>
    <mergeCell ref="AY3:AZ3"/>
    <mergeCell ref="BA3:BB3"/>
    <mergeCell ref="BC3:BD3"/>
    <mergeCell ref="K4:L4"/>
    <mergeCell ref="BR3:BR5"/>
    <mergeCell ref="AQ4:AR4"/>
    <mergeCell ref="BE3:BF3"/>
    <mergeCell ref="AS4:AT4"/>
    <mergeCell ref="AU4:AV4"/>
    <mergeCell ref="BQ3:BQ5"/>
    <mergeCell ref="AY4:AZ4"/>
    <mergeCell ref="BC4:BD4"/>
    <mergeCell ref="BG3:BH3"/>
    <mergeCell ref="E3:F3"/>
    <mergeCell ref="E4:F4"/>
    <mergeCell ref="G4:H4"/>
    <mergeCell ref="I4:J4"/>
    <mergeCell ref="BK3:BL3"/>
    <mergeCell ref="BK4:BL4"/>
    <mergeCell ref="BG4:BH4"/>
    <mergeCell ref="AA4:AB4"/>
    <mergeCell ref="BI4:BJ4"/>
    <mergeCell ref="AS3:AT3"/>
    <mergeCell ref="BE4:BF4"/>
    <mergeCell ref="AI4:AJ4"/>
    <mergeCell ref="BA4:BB4"/>
    <mergeCell ref="AW4:AX4"/>
    <mergeCell ref="BO3:BP3"/>
    <mergeCell ref="BO4:BP4"/>
    <mergeCell ref="BM3:BN3"/>
    <mergeCell ref="BM4:BN4"/>
  </mergeCells>
  <printOptions/>
  <pageMargins left="1.43" right="0.3937007874015748" top="0.52" bottom="0.3937007874015748" header="0.27" footer="0.15748031496062992"/>
  <pageSetup horizontalDpi="600" verticalDpi="600" orientation="portrait" paperSize="9" scale="55" r:id="rId1"/>
  <colBreaks count="3" manualBreakCount="3">
    <brk id="22" min="1" max="84" man="1"/>
    <brk id="52" min="1" max="84" man="1"/>
    <brk id="70" min="1" max="8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L82"/>
  <sheetViews>
    <sheetView view="pageBreakPreview" zoomScale="75" zoomScaleNormal="75" zoomScaleSheetLayoutView="75" zoomScalePageLayoutView="0" workbookViewId="0" topLeftCell="A40">
      <selection activeCell="X23" sqref="X23"/>
    </sheetView>
  </sheetViews>
  <sheetFormatPr defaultColWidth="9.00390625" defaultRowHeight="12.75"/>
  <cols>
    <col min="1" max="1" width="4.875" style="0" customWidth="1"/>
    <col min="2" max="2" width="43.625" style="0" customWidth="1"/>
    <col min="3" max="3" width="5.25390625" style="0" customWidth="1"/>
    <col min="4" max="4" width="8.00390625" style="0" customWidth="1"/>
    <col min="5" max="5" width="6.375" style="0" customWidth="1"/>
    <col min="6" max="6" width="9.625" style="0" customWidth="1"/>
    <col min="7" max="7" width="6.25390625" style="0" customWidth="1"/>
    <col min="8" max="8" width="10.00390625" style="0" customWidth="1"/>
    <col min="9" max="9" width="7.125" style="0" customWidth="1"/>
    <col min="10" max="10" width="9.25390625" style="0" customWidth="1"/>
    <col min="11" max="11" width="6.875" style="0" customWidth="1"/>
    <col min="12" max="12" width="12.25390625" style="0" customWidth="1"/>
  </cols>
  <sheetData>
    <row r="3" spans="1:12" ht="18">
      <c r="A3" s="439" t="s">
        <v>215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</row>
    <row r="4" ht="13.5" thickBot="1"/>
    <row r="5" spans="1:12" ht="15">
      <c r="A5" s="147"/>
      <c r="B5" s="148"/>
      <c r="C5" s="147"/>
      <c r="D5" s="151"/>
      <c r="E5" s="150"/>
      <c r="F5" s="149"/>
      <c r="G5" s="151"/>
      <c r="H5" s="151"/>
      <c r="I5" s="150"/>
      <c r="J5" s="149"/>
      <c r="K5" s="446" t="s">
        <v>73</v>
      </c>
      <c r="L5" s="447"/>
    </row>
    <row r="6" spans="1:12" ht="15">
      <c r="A6" s="152" t="s">
        <v>64</v>
      </c>
      <c r="B6" s="153" t="s">
        <v>84</v>
      </c>
      <c r="C6" s="152" t="s">
        <v>66</v>
      </c>
      <c r="D6" s="153" t="s">
        <v>62</v>
      </c>
      <c r="E6" s="441" t="s">
        <v>71</v>
      </c>
      <c r="F6" s="442"/>
      <c r="G6" s="443" t="s">
        <v>72</v>
      </c>
      <c r="H6" s="444"/>
      <c r="I6" s="445" t="s">
        <v>82</v>
      </c>
      <c r="J6" s="442"/>
      <c r="K6" s="443" t="s">
        <v>74</v>
      </c>
      <c r="L6" s="442"/>
    </row>
    <row r="7" spans="1:12" ht="30.75" thickBot="1">
      <c r="A7" s="154" t="s">
        <v>65</v>
      </c>
      <c r="B7" s="155" t="s">
        <v>83</v>
      </c>
      <c r="C7" s="154" t="s">
        <v>67</v>
      </c>
      <c r="D7" s="155" t="s">
        <v>68</v>
      </c>
      <c r="E7" s="156" t="s">
        <v>6</v>
      </c>
      <c r="F7" s="157" t="s">
        <v>7</v>
      </c>
      <c r="G7" s="158" t="s">
        <v>6</v>
      </c>
      <c r="H7" s="159" t="s">
        <v>7</v>
      </c>
      <c r="I7" s="160" t="s">
        <v>6</v>
      </c>
      <c r="J7" s="161" t="s">
        <v>7</v>
      </c>
      <c r="K7" s="158" t="s">
        <v>6</v>
      </c>
      <c r="L7" s="161" t="s">
        <v>7</v>
      </c>
    </row>
    <row r="8" spans="1:12" ht="14.25">
      <c r="A8" s="128"/>
      <c r="B8" s="144" t="s">
        <v>77</v>
      </c>
      <c r="C8" s="358"/>
      <c r="D8" s="380"/>
      <c r="E8" s="331"/>
      <c r="F8" s="286"/>
      <c r="G8" s="286"/>
      <c r="H8" s="286"/>
      <c r="I8" s="286"/>
      <c r="J8" s="285"/>
      <c r="K8" s="284"/>
      <c r="L8" s="285"/>
    </row>
    <row r="9" spans="1:12" ht="12.75">
      <c r="A9" s="128">
        <v>1</v>
      </c>
      <c r="B9" s="355" t="s">
        <v>8</v>
      </c>
      <c r="C9" s="359" t="s">
        <v>9</v>
      </c>
      <c r="D9" s="381">
        <v>400</v>
      </c>
      <c r="E9" s="332">
        <f>'Сан.ДУ-1'!BA9</f>
        <v>0</v>
      </c>
      <c r="F9" s="259">
        <f>'Сан.ДУ-1'!BB9</f>
        <v>0</v>
      </c>
      <c r="G9" s="259">
        <f>'Сан.ДУ-2'!AK9</f>
        <v>0</v>
      </c>
      <c r="H9" s="259">
        <f>'Сан.ДУ-2'!AL9</f>
        <v>0</v>
      </c>
      <c r="I9" s="288">
        <f>'Сан.ДУ-3'!BQ7</f>
        <v>0</v>
      </c>
      <c r="J9" s="382">
        <f>'Сан.ДУ-3'!BR7</f>
        <v>0</v>
      </c>
      <c r="K9" s="293">
        <f>E9+G9+I9</f>
        <v>0</v>
      </c>
      <c r="L9" s="383">
        <f>F9+H9+J9</f>
        <v>0</v>
      </c>
    </row>
    <row r="10" spans="1:12" ht="12.75">
      <c r="A10" s="128">
        <v>2</v>
      </c>
      <c r="B10" s="355" t="s">
        <v>10</v>
      </c>
      <c r="C10" s="359" t="s">
        <v>9</v>
      </c>
      <c r="D10" s="381">
        <v>450</v>
      </c>
      <c r="E10" s="332">
        <f>'Сан.ДУ-1'!BA10</f>
        <v>0</v>
      </c>
      <c r="F10" s="259">
        <f>'Сан.ДУ-1'!BB10</f>
        <v>0</v>
      </c>
      <c r="G10" s="259">
        <f>'Сан.ДУ-2'!AK10</f>
        <v>10</v>
      </c>
      <c r="H10" s="259">
        <f>'Сан.ДУ-2'!AL10</f>
        <v>4500</v>
      </c>
      <c r="I10" s="288">
        <f>'Сан.ДУ-3'!BQ8</f>
        <v>176</v>
      </c>
      <c r="J10" s="382">
        <f>'Сан.ДУ-3'!BR8</f>
        <v>79200</v>
      </c>
      <c r="K10" s="293">
        <f aca="true" t="shared" si="0" ref="K10:K22">E10+G10+I10</f>
        <v>186</v>
      </c>
      <c r="L10" s="383">
        <f aca="true" t="shared" si="1" ref="L10:L22">F10+H10+J10</f>
        <v>83700</v>
      </c>
    </row>
    <row r="11" spans="1:12" ht="12.75">
      <c r="A11" s="128">
        <v>3</v>
      </c>
      <c r="B11" s="355" t="s">
        <v>11</v>
      </c>
      <c r="C11" s="359" t="s">
        <v>9</v>
      </c>
      <c r="D11" s="381">
        <v>500</v>
      </c>
      <c r="E11" s="332">
        <f>'Сан.ДУ-1'!BA11</f>
        <v>40</v>
      </c>
      <c r="F11" s="259">
        <f>'Сан.ДУ-1'!BB11</f>
        <v>20000</v>
      </c>
      <c r="G11" s="259">
        <f>'Сан.ДУ-2'!AK11</f>
        <v>0</v>
      </c>
      <c r="H11" s="259">
        <f>'Сан.ДУ-2'!AL11</f>
        <v>0</v>
      </c>
      <c r="I11" s="288">
        <f>'Сан.ДУ-3'!BQ9</f>
        <v>98</v>
      </c>
      <c r="J11" s="382">
        <f>'Сан.ДУ-3'!BR9</f>
        <v>49000</v>
      </c>
      <c r="K11" s="293">
        <f t="shared" si="0"/>
        <v>138</v>
      </c>
      <c r="L11" s="383">
        <f t="shared" si="1"/>
        <v>69000</v>
      </c>
    </row>
    <row r="12" spans="1:12" ht="12.75">
      <c r="A12" s="128">
        <v>4</v>
      </c>
      <c r="B12" s="355" t="s">
        <v>12</v>
      </c>
      <c r="C12" s="359" t="s">
        <v>9</v>
      </c>
      <c r="D12" s="381">
        <v>550</v>
      </c>
      <c r="E12" s="332">
        <f>'Сан.ДУ-1'!BA12</f>
        <v>0</v>
      </c>
      <c r="F12" s="259">
        <f>'Сан.ДУ-1'!BB12</f>
        <v>0</v>
      </c>
      <c r="G12" s="259">
        <f>'Сан.ДУ-2'!AK12</f>
        <v>0</v>
      </c>
      <c r="H12" s="259">
        <f>'Сан.ДУ-2'!AL12</f>
        <v>0</v>
      </c>
      <c r="I12" s="288">
        <f>'Сан.ДУ-3'!BQ10</f>
        <v>19</v>
      </c>
      <c r="J12" s="382">
        <f>'Сан.ДУ-3'!BR10</f>
        <v>10450</v>
      </c>
      <c r="K12" s="293">
        <f t="shared" si="0"/>
        <v>19</v>
      </c>
      <c r="L12" s="383">
        <f t="shared" si="1"/>
        <v>10450</v>
      </c>
    </row>
    <row r="13" spans="1:12" ht="12.75">
      <c r="A13" s="128">
        <v>5</v>
      </c>
      <c r="B13" s="355" t="s">
        <v>13</v>
      </c>
      <c r="C13" s="359" t="s">
        <v>9</v>
      </c>
      <c r="D13" s="381">
        <v>600</v>
      </c>
      <c r="E13" s="332">
        <f>'Сан.ДУ-1'!BA13</f>
        <v>0</v>
      </c>
      <c r="F13" s="259">
        <f>'Сан.ДУ-1'!BB13</f>
        <v>0</v>
      </c>
      <c r="G13" s="259">
        <f>'Сан.ДУ-2'!AK13</f>
        <v>0</v>
      </c>
      <c r="H13" s="259">
        <f>'Сан.ДУ-2'!AL13</f>
        <v>0</v>
      </c>
      <c r="I13" s="288">
        <f>'Сан.ДУ-3'!BQ11</f>
        <v>0</v>
      </c>
      <c r="J13" s="382">
        <f>'Сан.ДУ-3'!BR11</f>
        <v>0</v>
      </c>
      <c r="K13" s="293">
        <f t="shared" si="0"/>
        <v>0</v>
      </c>
      <c r="L13" s="383">
        <f t="shared" si="1"/>
        <v>0</v>
      </c>
    </row>
    <row r="14" spans="1:12" ht="12.75">
      <c r="A14" s="128">
        <v>6</v>
      </c>
      <c r="B14" s="356" t="s">
        <v>196</v>
      </c>
      <c r="C14" s="359" t="s">
        <v>9</v>
      </c>
      <c r="D14" s="353">
        <v>200</v>
      </c>
      <c r="E14" s="332">
        <f>'Сан.ДУ-1'!BA14</f>
        <v>0</v>
      </c>
      <c r="F14" s="259">
        <f>'Сан.ДУ-1'!BB14</f>
        <v>0</v>
      </c>
      <c r="G14" s="259">
        <f>'Сан.ДУ-2'!AK14</f>
        <v>65</v>
      </c>
      <c r="H14" s="259">
        <f>'Сан.ДУ-2'!AL14</f>
        <v>13000</v>
      </c>
      <c r="I14" s="288">
        <f>'Сан.ДУ-3'!BQ12</f>
        <v>0</v>
      </c>
      <c r="J14" s="382">
        <f>'Сан.ДУ-3'!BR12</f>
        <v>0</v>
      </c>
      <c r="K14" s="293">
        <f t="shared" si="0"/>
        <v>65</v>
      </c>
      <c r="L14" s="383">
        <f t="shared" si="1"/>
        <v>13000</v>
      </c>
    </row>
    <row r="15" spans="1:12" ht="12.75">
      <c r="A15" s="128">
        <v>7</v>
      </c>
      <c r="B15" s="355" t="s">
        <v>14</v>
      </c>
      <c r="C15" s="359" t="s">
        <v>9</v>
      </c>
      <c r="D15" s="381">
        <v>700</v>
      </c>
      <c r="E15" s="332">
        <f>'Сан.ДУ-1'!BA15</f>
        <v>285</v>
      </c>
      <c r="F15" s="259">
        <f>'Сан.ДУ-1'!BB15</f>
        <v>199500</v>
      </c>
      <c r="G15" s="259">
        <f>'Сан.ДУ-2'!AK15</f>
        <v>0</v>
      </c>
      <c r="H15" s="259">
        <f>'Сан.ДУ-2'!AL15</f>
        <v>0</v>
      </c>
      <c r="I15" s="288">
        <f>'Сан.ДУ-3'!BQ13</f>
        <v>327</v>
      </c>
      <c r="J15" s="382">
        <f>'Сан.ДУ-3'!BR13</f>
        <v>228900</v>
      </c>
      <c r="K15" s="293">
        <f t="shared" si="0"/>
        <v>612</v>
      </c>
      <c r="L15" s="383">
        <f t="shared" si="1"/>
        <v>428400</v>
      </c>
    </row>
    <row r="16" spans="1:12" ht="12.75">
      <c r="A16" s="128">
        <v>8</v>
      </c>
      <c r="B16" s="355" t="s">
        <v>15</v>
      </c>
      <c r="C16" s="359" t="s">
        <v>9</v>
      </c>
      <c r="D16" s="381">
        <v>800</v>
      </c>
      <c r="E16" s="332">
        <f>'Сан.ДУ-1'!BA16</f>
        <v>0</v>
      </c>
      <c r="F16" s="259">
        <f>'Сан.ДУ-1'!BB16</f>
        <v>0</v>
      </c>
      <c r="G16" s="259">
        <f>'Сан.ДУ-2'!AK16</f>
        <v>0</v>
      </c>
      <c r="H16" s="259">
        <f>'Сан.ДУ-2'!AL16</f>
        <v>0</v>
      </c>
      <c r="I16" s="288">
        <f>'Сан.ДУ-3'!BQ14</f>
        <v>65</v>
      </c>
      <c r="J16" s="382">
        <f>'Сан.ДУ-3'!BR14</f>
        <v>52000</v>
      </c>
      <c r="K16" s="293">
        <f t="shared" si="0"/>
        <v>65</v>
      </c>
      <c r="L16" s="383">
        <f t="shared" si="1"/>
        <v>52000</v>
      </c>
    </row>
    <row r="17" spans="1:12" ht="12.75">
      <c r="A17" s="128">
        <v>9</v>
      </c>
      <c r="B17" s="355" t="s">
        <v>90</v>
      </c>
      <c r="C17" s="359" t="s">
        <v>9</v>
      </c>
      <c r="D17" s="381">
        <v>900</v>
      </c>
      <c r="E17" s="332">
        <f>'Сан.ДУ-1'!BA17</f>
        <v>0</v>
      </c>
      <c r="F17" s="259">
        <f>'Сан.ДУ-1'!BB17</f>
        <v>0</v>
      </c>
      <c r="G17" s="259">
        <f>'Сан.ДУ-2'!AK17</f>
        <v>0</v>
      </c>
      <c r="H17" s="259">
        <f>'Сан.ДУ-2'!AL17</f>
        <v>0</v>
      </c>
      <c r="I17" s="288">
        <f>'Сан.ДУ-3'!BQ15</f>
        <v>40</v>
      </c>
      <c r="J17" s="382">
        <f>'Сан.ДУ-3'!BR15</f>
        <v>36000</v>
      </c>
      <c r="K17" s="293">
        <f t="shared" si="0"/>
        <v>40</v>
      </c>
      <c r="L17" s="383">
        <f t="shared" si="1"/>
        <v>36000</v>
      </c>
    </row>
    <row r="18" spans="1:12" ht="12.75">
      <c r="A18" s="128">
        <v>10</v>
      </c>
      <c r="B18" s="355" t="s">
        <v>16</v>
      </c>
      <c r="C18" s="359"/>
      <c r="D18" s="381"/>
      <c r="E18" s="332">
        <f>'Сан.ДУ-1'!BA18</f>
        <v>0</v>
      </c>
      <c r="F18" s="259">
        <f>'Сан.ДУ-1'!BB18</f>
        <v>0</v>
      </c>
      <c r="G18" s="259">
        <f>'Сан.ДУ-2'!AK18</f>
        <v>0</v>
      </c>
      <c r="H18" s="259">
        <f>'Сан.ДУ-2'!AL18</f>
        <v>0</v>
      </c>
      <c r="I18" s="288">
        <f>'Сан.ДУ-3'!BQ16</f>
        <v>0</v>
      </c>
      <c r="J18" s="382">
        <f>'Сан.ДУ-3'!BR16</f>
        <v>0</v>
      </c>
      <c r="K18" s="293">
        <f t="shared" si="0"/>
        <v>0</v>
      </c>
      <c r="L18" s="383">
        <f t="shared" si="1"/>
        <v>0</v>
      </c>
    </row>
    <row r="19" spans="1:12" ht="12.75">
      <c r="A19" s="128">
        <v>11</v>
      </c>
      <c r="B19" s="355" t="s">
        <v>8</v>
      </c>
      <c r="C19" s="359" t="s">
        <v>17</v>
      </c>
      <c r="D19" s="381">
        <v>280</v>
      </c>
      <c r="E19" s="332">
        <f>'Сан.ДУ-1'!BA19</f>
        <v>0</v>
      </c>
      <c r="F19" s="259">
        <f>'Сан.ДУ-1'!BB19</f>
        <v>0</v>
      </c>
      <c r="G19" s="259">
        <f>'Сан.ДУ-2'!AK19</f>
        <v>47</v>
      </c>
      <c r="H19" s="259">
        <f>'Сан.ДУ-2'!AL19</f>
        <v>13160</v>
      </c>
      <c r="I19" s="288">
        <f>'Сан.ДУ-3'!BQ17</f>
        <v>12</v>
      </c>
      <c r="J19" s="382">
        <f>'Сан.ДУ-3'!BR17</f>
        <v>3360</v>
      </c>
      <c r="K19" s="293">
        <f t="shared" si="0"/>
        <v>59</v>
      </c>
      <c r="L19" s="383">
        <f t="shared" si="1"/>
        <v>16520</v>
      </c>
    </row>
    <row r="20" spans="1:12" ht="12.75">
      <c r="A20" s="128">
        <v>12</v>
      </c>
      <c r="B20" s="355" t="s">
        <v>10</v>
      </c>
      <c r="C20" s="359" t="s">
        <v>17</v>
      </c>
      <c r="D20" s="381">
        <v>300</v>
      </c>
      <c r="E20" s="332">
        <f>'Сан.ДУ-1'!BA20</f>
        <v>36</v>
      </c>
      <c r="F20" s="259">
        <f>'Сан.ДУ-1'!BB20</f>
        <v>10800</v>
      </c>
      <c r="G20" s="259">
        <f>'Сан.ДУ-2'!AK20</f>
        <v>47</v>
      </c>
      <c r="H20" s="259">
        <f>'Сан.ДУ-2'!AL20</f>
        <v>14100</v>
      </c>
      <c r="I20" s="288">
        <f>'Сан.ДУ-3'!BQ18</f>
        <v>81</v>
      </c>
      <c r="J20" s="382">
        <f>'Сан.ДУ-3'!BR18</f>
        <v>24300</v>
      </c>
      <c r="K20" s="293">
        <f t="shared" si="0"/>
        <v>164</v>
      </c>
      <c r="L20" s="383">
        <f t="shared" si="1"/>
        <v>49200</v>
      </c>
    </row>
    <row r="21" spans="1:12" ht="12.75">
      <c r="A21" s="128">
        <v>13</v>
      </c>
      <c r="B21" s="355" t="s">
        <v>11</v>
      </c>
      <c r="C21" s="359" t="s">
        <v>17</v>
      </c>
      <c r="D21" s="381">
        <v>400</v>
      </c>
      <c r="E21" s="332">
        <f>'Сан.ДУ-1'!BA21</f>
        <v>18</v>
      </c>
      <c r="F21" s="259">
        <f>'Сан.ДУ-1'!BB21</f>
        <v>7200</v>
      </c>
      <c r="G21" s="259">
        <f>'Сан.ДУ-2'!AK21</f>
        <v>0</v>
      </c>
      <c r="H21" s="259">
        <f>'Сан.ДУ-2'!AL21</f>
        <v>0</v>
      </c>
      <c r="I21" s="288">
        <f>'Сан.ДУ-3'!BQ19</f>
        <v>59</v>
      </c>
      <c r="J21" s="382">
        <f>'Сан.ДУ-3'!BR19</f>
        <v>23600</v>
      </c>
      <c r="K21" s="293">
        <f t="shared" si="0"/>
        <v>77</v>
      </c>
      <c r="L21" s="383">
        <f t="shared" si="1"/>
        <v>30800</v>
      </c>
    </row>
    <row r="22" spans="1:12" ht="12.75">
      <c r="A22" s="128">
        <v>14</v>
      </c>
      <c r="B22" s="355" t="s">
        <v>12</v>
      </c>
      <c r="C22" s="359" t="s">
        <v>17</v>
      </c>
      <c r="D22" s="381">
        <v>450</v>
      </c>
      <c r="E22" s="332">
        <f>'Сан.ДУ-1'!BA22</f>
        <v>0</v>
      </c>
      <c r="F22" s="259">
        <f>'Сан.ДУ-1'!BB22</f>
        <v>0</v>
      </c>
      <c r="G22" s="259">
        <f>'Сан.ДУ-2'!AK22</f>
        <v>0</v>
      </c>
      <c r="H22" s="259">
        <f>'Сан.ДУ-2'!AL22</f>
        <v>0</v>
      </c>
      <c r="I22" s="288">
        <f>'Сан.ДУ-3'!BQ20</f>
        <v>8</v>
      </c>
      <c r="J22" s="382">
        <f>'Сан.ДУ-3'!BR20</f>
        <v>3600</v>
      </c>
      <c r="K22" s="293">
        <f t="shared" si="0"/>
        <v>8</v>
      </c>
      <c r="L22" s="383">
        <f t="shared" si="1"/>
        <v>3600</v>
      </c>
    </row>
    <row r="23" spans="1:12" ht="12.75">
      <c r="A23" s="128">
        <v>15</v>
      </c>
      <c r="B23" s="355" t="s">
        <v>13</v>
      </c>
      <c r="C23" s="359" t="s">
        <v>17</v>
      </c>
      <c r="D23" s="381">
        <v>500</v>
      </c>
      <c r="E23" s="332">
        <f>'Сан.ДУ-1'!BA23</f>
        <v>0</v>
      </c>
      <c r="F23" s="259">
        <f>'Сан.ДУ-1'!BB23</f>
        <v>0</v>
      </c>
      <c r="G23" s="259">
        <f>'Сан.ДУ-2'!AK23</f>
        <v>0</v>
      </c>
      <c r="H23" s="259">
        <f>'Сан.ДУ-2'!AL23</f>
        <v>0</v>
      </c>
      <c r="I23" s="288">
        <f>'Сан.ДУ-3'!BQ21</f>
        <v>0</v>
      </c>
      <c r="J23" s="382">
        <f>'Сан.ДУ-3'!BR21</f>
        <v>0</v>
      </c>
      <c r="K23" s="293">
        <f aca="true" t="shared" si="2" ref="K23:K73">E23+G23+I23</f>
        <v>0</v>
      </c>
      <c r="L23" s="382">
        <f aca="true" t="shared" si="3" ref="L23:L73">F23+H23+J23</f>
        <v>0</v>
      </c>
    </row>
    <row r="24" spans="1:12" ht="12.75">
      <c r="A24" s="128">
        <v>16</v>
      </c>
      <c r="B24" s="355" t="s">
        <v>18</v>
      </c>
      <c r="C24" s="359" t="s">
        <v>17</v>
      </c>
      <c r="D24" s="381">
        <v>900</v>
      </c>
      <c r="E24" s="332">
        <f>'Сан.ДУ-1'!BA24</f>
        <v>0</v>
      </c>
      <c r="F24" s="259">
        <f>'Сан.ДУ-1'!BB24</f>
        <v>0</v>
      </c>
      <c r="G24" s="259">
        <f>'Сан.ДУ-2'!AK24</f>
        <v>0</v>
      </c>
      <c r="H24" s="259">
        <f>'Сан.ДУ-2'!AL24</f>
        <v>0</v>
      </c>
      <c r="I24" s="288">
        <f>'Сан.ДУ-3'!BQ22</f>
        <v>0</v>
      </c>
      <c r="J24" s="382">
        <f>'Сан.ДУ-3'!BR22</f>
        <v>0</v>
      </c>
      <c r="K24" s="293">
        <f t="shared" si="2"/>
        <v>0</v>
      </c>
      <c r="L24" s="382">
        <f t="shared" si="3"/>
        <v>0</v>
      </c>
    </row>
    <row r="25" spans="1:12" ht="12.75">
      <c r="A25" s="128">
        <v>17</v>
      </c>
      <c r="B25" s="355" t="s">
        <v>19</v>
      </c>
      <c r="C25" s="359"/>
      <c r="D25" s="381"/>
      <c r="E25" s="332">
        <f>'Сан.ДУ-1'!BA25</f>
        <v>0</v>
      </c>
      <c r="F25" s="259">
        <f>'Сан.ДУ-1'!BB25</f>
        <v>0</v>
      </c>
      <c r="G25" s="259">
        <f>'Сан.ДУ-2'!AK25</f>
        <v>0</v>
      </c>
      <c r="H25" s="259">
        <f>'Сан.ДУ-2'!AL25</f>
        <v>0</v>
      </c>
      <c r="I25" s="288">
        <f>'Сан.ДУ-3'!BQ23</f>
        <v>0</v>
      </c>
      <c r="J25" s="382">
        <f>'Сан.ДУ-3'!BR23</f>
        <v>0</v>
      </c>
      <c r="K25" s="293">
        <f t="shared" si="2"/>
        <v>0</v>
      </c>
      <c r="L25" s="382">
        <f t="shared" si="3"/>
        <v>0</v>
      </c>
    </row>
    <row r="26" spans="1:12" ht="12.75">
      <c r="A26" s="128">
        <v>18</v>
      </c>
      <c r="B26" s="355" t="s">
        <v>18</v>
      </c>
      <c r="C26" s="359" t="s">
        <v>17</v>
      </c>
      <c r="D26" s="381">
        <v>3100</v>
      </c>
      <c r="E26" s="332">
        <f>'Сан.ДУ-1'!BA26</f>
        <v>2</v>
      </c>
      <c r="F26" s="259">
        <f>'Сан.ДУ-1'!BB26</f>
        <v>6200</v>
      </c>
      <c r="G26" s="259">
        <f>'Сан.ДУ-2'!AK26</f>
        <v>0</v>
      </c>
      <c r="H26" s="259">
        <f>'Сан.ДУ-2'!AL26</f>
        <v>0</v>
      </c>
      <c r="I26" s="288">
        <f>'Сан.ДУ-3'!BQ24</f>
        <v>0</v>
      </c>
      <c r="J26" s="382">
        <f>'Сан.ДУ-3'!BR24</f>
        <v>0</v>
      </c>
      <c r="K26" s="293">
        <f t="shared" si="2"/>
        <v>2</v>
      </c>
      <c r="L26" s="382">
        <f t="shared" si="3"/>
        <v>6200</v>
      </c>
    </row>
    <row r="27" spans="1:12" ht="12.75">
      <c r="A27" s="128">
        <v>19</v>
      </c>
      <c r="B27" s="355" t="s">
        <v>20</v>
      </c>
      <c r="C27" s="359" t="s">
        <v>17</v>
      </c>
      <c r="D27" s="381">
        <v>4900</v>
      </c>
      <c r="E27" s="332">
        <f>'Сан.ДУ-1'!BA27</f>
        <v>0</v>
      </c>
      <c r="F27" s="259">
        <f>'Сан.ДУ-1'!BB27</f>
        <v>0</v>
      </c>
      <c r="G27" s="259">
        <f>'Сан.ДУ-2'!AK27</f>
        <v>0</v>
      </c>
      <c r="H27" s="259">
        <f>'Сан.ДУ-2'!AL27</f>
        <v>0</v>
      </c>
      <c r="I27" s="288">
        <f>'Сан.ДУ-3'!BQ25</f>
        <v>1</v>
      </c>
      <c r="J27" s="382">
        <f>'Сан.ДУ-3'!BR25</f>
        <v>4900</v>
      </c>
      <c r="K27" s="293">
        <f t="shared" si="2"/>
        <v>1</v>
      </c>
      <c r="L27" s="382">
        <f t="shared" si="3"/>
        <v>4900</v>
      </c>
    </row>
    <row r="28" spans="1:12" ht="14.25">
      <c r="A28" s="128">
        <v>20</v>
      </c>
      <c r="B28" s="146" t="s">
        <v>78</v>
      </c>
      <c r="C28" s="359"/>
      <c r="D28" s="381"/>
      <c r="E28" s="332">
        <f>'Сан.ДУ-1'!BA28</f>
        <v>0</v>
      </c>
      <c r="F28" s="259">
        <f>'Сан.ДУ-1'!BB28</f>
        <v>0</v>
      </c>
      <c r="G28" s="259">
        <f>'Сан.ДУ-2'!AK28</f>
        <v>0</v>
      </c>
      <c r="H28" s="259">
        <f>'Сан.ДУ-2'!AL28</f>
        <v>0</v>
      </c>
      <c r="I28" s="288">
        <f>'Сан.ДУ-3'!BQ26</f>
        <v>0</v>
      </c>
      <c r="J28" s="382">
        <f>'Сан.ДУ-3'!BR26</f>
        <v>0</v>
      </c>
      <c r="K28" s="293">
        <f t="shared" si="2"/>
        <v>0</v>
      </c>
      <c r="L28" s="382">
        <f t="shared" si="3"/>
        <v>0</v>
      </c>
    </row>
    <row r="29" spans="1:12" ht="12.75">
      <c r="A29" s="128">
        <v>21</v>
      </c>
      <c r="B29" s="355" t="s">
        <v>8</v>
      </c>
      <c r="C29" s="359" t="s">
        <v>9</v>
      </c>
      <c r="D29" s="381">
        <v>400</v>
      </c>
      <c r="E29" s="332">
        <f>'Сан.ДУ-1'!BA29</f>
        <v>60</v>
      </c>
      <c r="F29" s="259">
        <f>'Сан.ДУ-1'!BB29</f>
        <v>24000</v>
      </c>
      <c r="G29" s="259">
        <f>'Сан.ДУ-2'!AK29</f>
        <v>0</v>
      </c>
      <c r="H29" s="259">
        <f>'Сан.ДУ-2'!AL29</f>
        <v>0</v>
      </c>
      <c r="I29" s="288">
        <f>'Сан.ДУ-3'!BQ27</f>
        <v>0</v>
      </c>
      <c r="J29" s="382">
        <f>'Сан.ДУ-3'!BR27</f>
        <v>0</v>
      </c>
      <c r="K29" s="293">
        <f t="shared" si="2"/>
        <v>60</v>
      </c>
      <c r="L29" s="382">
        <f t="shared" si="3"/>
        <v>24000</v>
      </c>
    </row>
    <row r="30" spans="1:12" ht="12.75">
      <c r="A30" s="128">
        <v>22</v>
      </c>
      <c r="B30" s="355" t="s">
        <v>10</v>
      </c>
      <c r="C30" s="359" t="s">
        <v>9</v>
      </c>
      <c r="D30" s="381">
        <v>450</v>
      </c>
      <c r="E30" s="332">
        <f>'Сан.ДУ-1'!BA30</f>
        <v>0</v>
      </c>
      <c r="F30" s="259">
        <f>'Сан.ДУ-1'!BB30</f>
        <v>0</v>
      </c>
      <c r="G30" s="259">
        <f>'Сан.ДУ-2'!AK30</f>
        <v>0</v>
      </c>
      <c r="H30" s="259">
        <f>'Сан.ДУ-2'!AL30</f>
        <v>0</v>
      </c>
      <c r="I30" s="288">
        <f>'Сан.ДУ-3'!BQ28</f>
        <v>54</v>
      </c>
      <c r="J30" s="382">
        <f>'Сан.ДУ-3'!BR28</f>
        <v>24300</v>
      </c>
      <c r="K30" s="293">
        <f t="shared" si="2"/>
        <v>54</v>
      </c>
      <c r="L30" s="382">
        <f t="shared" si="3"/>
        <v>24300</v>
      </c>
    </row>
    <row r="31" spans="1:12" ht="12.75">
      <c r="A31" s="128">
        <v>23</v>
      </c>
      <c r="B31" s="355" t="s">
        <v>21</v>
      </c>
      <c r="C31" s="359" t="s">
        <v>9</v>
      </c>
      <c r="D31" s="381">
        <v>500</v>
      </c>
      <c r="E31" s="332">
        <f>'Сан.ДУ-1'!BA31</f>
        <v>40</v>
      </c>
      <c r="F31" s="259">
        <f>'Сан.ДУ-1'!BB31</f>
        <v>20000</v>
      </c>
      <c r="G31" s="259">
        <f>'Сан.ДУ-2'!AK31</f>
        <v>0</v>
      </c>
      <c r="H31" s="259">
        <f>'Сан.ДУ-2'!AL31</f>
        <v>0</v>
      </c>
      <c r="I31" s="288">
        <f>'Сан.ДУ-3'!BQ29</f>
        <v>15</v>
      </c>
      <c r="J31" s="382">
        <f>'Сан.ДУ-3'!BR29</f>
        <v>7500</v>
      </c>
      <c r="K31" s="293">
        <f t="shared" si="2"/>
        <v>55</v>
      </c>
      <c r="L31" s="382">
        <f t="shared" si="3"/>
        <v>27500</v>
      </c>
    </row>
    <row r="32" spans="1:12" ht="12.75">
      <c r="A32" s="128">
        <v>24</v>
      </c>
      <c r="B32" s="355" t="s">
        <v>22</v>
      </c>
      <c r="C32" s="359" t="s">
        <v>9</v>
      </c>
      <c r="D32" s="381">
        <v>550</v>
      </c>
      <c r="E32" s="332">
        <f>'Сан.ДУ-1'!BA32</f>
        <v>0</v>
      </c>
      <c r="F32" s="259">
        <f>'Сан.ДУ-1'!BB32</f>
        <v>0</v>
      </c>
      <c r="G32" s="259">
        <f>'Сан.ДУ-2'!AK32</f>
        <v>0</v>
      </c>
      <c r="H32" s="259">
        <f>'Сан.ДУ-2'!AL32</f>
        <v>0</v>
      </c>
      <c r="I32" s="288">
        <f>'Сан.ДУ-3'!BQ30</f>
        <v>41</v>
      </c>
      <c r="J32" s="382">
        <f>'Сан.ДУ-3'!BR30</f>
        <v>22550</v>
      </c>
      <c r="K32" s="293">
        <f t="shared" si="2"/>
        <v>41</v>
      </c>
      <c r="L32" s="382">
        <f t="shared" si="3"/>
        <v>22550</v>
      </c>
    </row>
    <row r="33" spans="1:12" ht="12.75">
      <c r="A33" s="128">
        <v>25</v>
      </c>
      <c r="B33" s="355" t="s">
        <v>13</v>
      </c>
      <c r="C33" s="359" t="s">
        <v>9</v>
      </c>
      <c r="D33" s="381">
        <v>600</v>
      </c>
      <c r="E33" s="332">
        <f>'Сан.ДУ-1'!BA33</f>
        <v>0</v>
      </c>
      <c r="F33" s="259">
        <f>'Сан.ДУ-1'!BB33</f>
        <v>0</v>
      </c>
      <c r="G33" s="259">
        <f>'Сан.ДУ-2'!AK33</f>
        <v>0</v>
      </c>
      <c r="H33" s="259">
        <f>'Сан.ДУ-2'!AL33</f>
        <v>0</v>
      </c>
      <c r="I33" s="288">
        <f>'Сан.ДУ-3'!BQ31</f>
        <v>188</v>
      </c>
      <c r="J33" s="382">
        <f>'Сан.ДУ-3'!BR31</f>
        <v>112800</v>
      </c>
      <c r="K33" s="293">
        <f t="shared" si="2"/>
        <v>188</v>
      </c>
      <c r="L33" s="382">
        <f t="shared" si="3"/>
        <v>112800</v>
      </c>
    </row>
    <row r="34" spans="1:12" ht="12.75">
      <c r="A34" s="128">
        <v>26</v>
      </c>
      <c r="B34" s="355" t="s">
        <v>23</v>
      </c>
      <c r="C34" s="359" t="s">
        <v>9</v>
      </c>
      <c r="D34" s="381">
        <v>700</v>
      </c>
      <c r="E34" s="332">
        <f>'Сан.ДУ-1'!BA34</f>
        <v>95</v>
      </c>
      <c r="F34" s="259">
        <f>'Сан.ДУ-1'!BB34</f>
        <v>66500</v>
      </c>
      <c r="G34" s="259">
        <f>'Сан.ДУ-2'!AK34</f>
        <v>0</v>
      </c>
      <c r="H34" s="259">
        <f>'Сан.ДУ-2'!AL34</f>
        <v>0</v>
      </c>
      <c r="I34" s="288">
        <f>'Сан.ДУ-3'!BQ32</f>
        <v>0</v>
      </c>
      <c r="J34" s="382">
        <f>'Сан.ДУ-3'!BR32</f>
        <v>0</v>
      </c>
      <c r="K34" s="293">
        <f t="shared" si="2"/>
        <v>95</v>
      </c>
      <c r="L34" s="382">
        <f t="shared" si="3"/>
        <v>66500</v>
      </c>
    </row>
    <row r="35" spans="1:12" ht="12.75">
      <c r="A35" s="128">
        <v>27</v>
      </c>
      <c r="B35" s="355" t="s">
        <v>24</v>
      </c>
      <c r="C35" s="359" t="s">
        <v>9</v>
      </c>
      <c r="D35" s="381">
        <v>800</v>
      </c>
      <c r="E35" s="332">
        <f>'Сан.ДУ-1'!BA35</f>
        <v>0</v>
      </c>
      <c r="F35" s="259">
        <f>'Сан.ДУ-1'!BB35</f>
        <v>0</v>
      </c>
      <c r="G35" s="259">
        <f>'Сан.ДУ-2'!AK35</f>
        <v>0</v>
      </c>
      <c r="H35" s="259">
        <f>'Сан.ДУ-2'!AL35</f>
        <v>0</v>
      </c>
      <c r="I35" s="288">
        <f>'Сан.ДУ-3'!BQ33</f>
        <v>46</v>
      </c>
      <c r="J35" s="382">
        <f>'Сан.ДУ-3'!BR33</f>
        <v>36800</v>
      </c>
      <c r="K35" s="293">
        <f t="shared" si="2"/>
        <v>46</v>
      </c>
      <c r="L35" s="382">
        <f t="shared" si="3"/>
        <v>36800</v>
      </c>
    </row>
    <row r="36" spans="1:12" ht="12.75">
      <c r="A36" s="128">
        <v>28</v>
      </c>
      <c r="B36" s="355" t="s">
        <v>162</v>
      </c>
      <c r="C36" s="359"/>
      <c r="D36" s="381">
        <v>900</v>
      </c>
      <c r="E36" s="332">
        <f>'Сан.ДУ-1'!BA36</f>
        <v>0</v>
      </c>
      <c r="F36" s="259">
        <f>'Сан.ДУ-1'!BB36</f>
        <v>0</v>
      </c>
      <c r="G36" s="259">
        <f>'Сан.ДУ-2'!AK36</f>
        <v>0</v>
      </c>
      <c r="H36" s="259">
        <f>'Сан.ДУ-2'!AL36</f>
        <v>0</v>
      </c>
      <c r="I36" s="288">
        <f>'Сан.ДУ-3'!BQ34</f>
        <v>0</v>
      </c>
      <c r="J36" s="382">
        <f>'Сан.ДУ-3'!BR34</f>
        <v>0</v>
      </c>
      <c r="K36" s="293">
        <f t="shared" si="2"/>
        <v>0</v>
      </c>
      <c r="L36" s="382">
        <f t="shared" si="3"/>
        <v>0</v>
      </c>
    </row>
    <row r="37" spans="1:12" ht="12.75">
      <c r="A37" s="128">
        <v>29</v>
      </c>
      <c r="B37" s="355" t="s">
        <v>25</v>
      </c>
      <c r="C37" s="359"/>
      <c r="D37" s="381"/>
      <c r="E37" s="332">
        <f>'Сан.ДУ-1'!BA37</f>
        <v>0</v>
      </c>
      <c r="F37" s="259">
        <f>'Сан.ДУ-1'!BB37</f>
        <v>0</v>
      </c>
      <c r="G37" s="259">
        <f>'Сан.ДУ-2'!AK37</f>
        <v>0</v>
      </c>
      <c r="H37" s="259">
        <f>'Сан.ДУ-2'!AL37</f>
        <v>0</v>
      </c>
      <c r="I37" s="288">
        <f>'Сан.ДУ-3'!BQ35</f>
        <v>0</v>
      </c>
      <c r="J37" s="382">
        <f>'Сан.ДУ-3'!BR35</f>
        <v>0</v>
      </c>
      <c r="K37" s="293">
        <f t="shared" si="2"/>
        <v>0</v>
      </c>
      <c r="L37" s="382">
        <f t="shared" si="3"/>
        <v>0</v>
      </c>
    </row>
    <row r="38" spans="1:12" ht="12.75">
      <c r="A38" s="128">
        <v>30</v>
      </c>
      <c r="B38" s="355" t="s">
        <v>8</v>
      </c>
      <c r="C38" s="359" t="s">
        <v>26</v>
      </c>
      <c r="D38" s="381">
        <v>280</v>
      </c>
      <c r="E38" s="332">
        <f>'Сан.ДУ-1'!BA38</f>
        <v>18</v>
      </c>
      <c r="F38" s="259">
        <f>'Сан.ДУ-1'!BB38</f>
        <v>5040</v>
      </c>
      <c r="G38" s="259">
        <f>'Сан.ДУ-2'!AK38</f>
        <v>10</v>
      </c>
      <c r="H38" s="259">
        <f>'Сан.ДУ-2'!AL38</f>
        <v>2800</v>
      </c>
      <c r="I38" s="288">
        <f>'Сан.ДУ-3'!BQ36</f>
        <v>27</v>
      </c>
      <c r="J38" s="382">
        <f>'Сан.ДУ-3'!BR36</f>
        <v>7560</v>
      </c>
      <c r="K38" s="293">
        <f t="shared" si="2"/>
        <v>55</v>
      </c>
      <c r="L38" s="382">
        <f t="shared" si="3"/>
        <v>15400</v>
      </c>
    </row>
    <row r="39" spans="1:12" ht="12.75">
      <c r="A39" s="128">
        <v>31</v>
      </c>
      <c r="B39" s="355" t="s">
        <v>10</v>
      </c>
      <c r="C39" s="359" t="s">
        <v>26</v>
      </c>
      <c r="D39" s="381">
        <v>300</v>
      </c>
      <c r="E39" s="332">
        <f>'Сан.ДУ-1'!BA39</f>
        <v>0</v>
      </c>
      <c r="F39" s="259">
        <f>'Сан.ДУ-1'!BB39</f>
        <v>0</v>
      </c>
      <c r="G39" s="259">
        <f>'Сан.ДУ-2'!AK39</f>
        <v>10</v>
      </c>
      <c r="H39" s="259">
        <f>'Сан.ДУ-2'!AL39</f>
        <v>3000</v>
      </c>
      <c r="I39" s="288">
        <f>'Сан.ДУ-3'!BQ37</f>
        <v>19</v>
      </c>
      <c r="J39" s="382">
        <f>'Сан.ДУ-3'!BR37</f>
        <v>5700</v>
      </c>
      <c r="K39" s="293">
        <f t="shared" si="2"/>
        <v>29</v>
      </c>
      <c r="L39" s="382">
        <f t="shared" si="3"/>
        <v>8700</v>
      </c>
    </row>
    <row r="40" spans="1:12" ht="12.75">
      <c r="A40" s="128">
        <v>32</v>
      </c>
      <c r="B40" s="355" t="s">
        <v>11</v>
      </c>
      <c r="C40" s="359" t="s">
        <v>26</v>
      </c>
      <c r="D40" s="381">
        <v>400</v>
      </c>
      <c r="E40" s="332">
        <f>'Сан.ДУ-1'!BA40</f>
        <v>18</v>
      </c>
      <c r="F40" s="259">
        <f>'Сан.ДУ-1'!BB40</f>
        <v>7200</v>
      </c>
      <c r="G40" s="259">
        <f>'Сан.ДУ-2'!AK40</f>
        <v>0</v>
      </c>
      <c r="H40" s="259">
        <f>'Сан.ДУ-2'!AL40</f>
        <v>0</v>
      </c>
      <c r="I40" s="288">
        <f>'Сан.ДУ-3'!BQ38</f>
        <v>7</v>
      </c>
      <c r="J40" s="382">
        <f>'Сан.ДУ-3'!BR38</f>
        <v>2800</v>
      </c>
      <c r="K40" s="293">
        <f t="shared" si="2"/>
        <v>25</v>
      </c>
      <c r="L40" s="382">
        <f t="shared" si="3"/>
        <v>10000</v>
      </c>
    </row>
    <row r="41" spans="1:12" ht="12.75">
      <c r="A41" s="128">
        <v>33</v>
      </c>
      <c r="B41" s="355" t="s">
        <v>12</v>
      </c>
      <c r="C41" s="359" t="s">
        <v>26</v>
      </c>
      <c r="D41" s="381">
        <v>450</v>
      </c>
      <c r="E41" s="332">
        <f>'Сан.ДУ-1'!BA41</f>
        <v>0</v>
      </c>
      <c r="F41" s="259">
        <f>'Сан.ДУ-1'!BB41</f>
        <v>0</v>
      </c>
      <c r="G41" s="259">
        <f>'Сан.ДУ-2'!AK41</f>
        <v>0</v>
      </c>
      <c r="H41" s="259">
        <f>'Сан.ДУ-2'!AL41</f>
        <v>0</v>
      </c>
      <c r="I41" s="288">
        <f>'Сан.ДУ-3'!BQ39</f>
        <v>8</v>
      </c>
      <c r="J41" s="382">
        <f>'Сан.ДУ-3'!BR39</f>
        <v>3600</v>
      </c>
      <c r="K41" s="293">
        <f t="shared" si="2"/>
        <v>8</v>
      </c>
      <c r="L41" s="382">
        <f t="shared" si="3"/>
        <v>3600</v>
      </c>
    </row>
    <row r="42" spans="1:12" ht="12.75">
      <c r="A42" s="128">
        <v>34</v>
      </c>
      <c r="B42" s="355" t="s">
        <v>13</v>
      </c>
      <c r="C42" s="359" t="s">
        <v>26</v>
      </c>
      <c r="D42" s="381">
        <v>500</v>
      </c>
      <c r="E42" s="332">
        <f>'Сан.ДУ-1'!BA42</f>
        <v>0</v>
      </c>
      <c r="F42" s="259">
        <f>'Сан.ДУ-1'!BB42</f>
        <v>0</v>
      </c>
      <c r="G42" s="259">
        <f>'Сан.ДУ-2'!AK42</f>
        <v>0</v>
      </c>
      <c r="H42" s="259">
        <f>'Сан.ДУ-2'!AL42</f>
        <v>0</v>
      </c>
      <c r="I42" s="288">
        <f>'Сан.ДУ-3'!BQ40</f>
        <v>0</v>
      </c>
      <c r="J42" s="382">
        <f>'Сан.ДУ-3'!BR40</f>
        <v>0</v>
      </c>
      <c r="K42" s="293">
        <f t="shared" si="2"/>
        <v>0</v>
      </c>
      <c r="L42" s="382">
        <f t="shared" si="3"/>
        <v>0</v>
      </c>
    </row>
    <row r="43" spans="1:12" ht="12.75">
      <c r="A43" s="128">
        <v>35</v>
      </c>
      <c r="B43" s="356" t="s">
        <v>163</v>
      </c>
      <c r="C43" s="359" t="s">
        <v>26</v>
      </c>
      <c r="D43" s="381">
        <v>900</v>
      </c>
      <c r="E43" s="332">
        <f>'Сан.ДУ-1'!BA43</f>
        <v>0</v>
      </c>
      <c r="F43" s="259">
        <f>'Сан.ДУ-1'!BB43</f>
        <v>0</v>
      </c>
      <c r="G43" s="259">
        <f>'Сан.ДУ-2'!AK43</f>
        <v>0</v>
      </c>
      <c r="H43" s="259">
        <f>'Сан.ДУ-2'!AL43</f>
        <v>0</v>
      </c>
      <c r="I43" s="288">
        <f>'Сан.ДУ-3'!BQ41</f>
        <v>0</v>
      </c>
      <c r="J43" s="382">
        <f>'Сан.ДУ-3'!BR41</f>
        <v>0</v>
      </c>
      <c r="K43" s="293">
        <f t="shared" si="2"/>
        <v>0</v>
      </c>
      <c r="L43" s="382">
        <f t="shared" si="3"/>
        <v>0</v>
      </c>
    </row>
    <row r="44" spans="1:12" ht="12.75">
      <c r="A44" s="128">
        <v>36</v>
      </c>
      <c r="B44" s="355" t="s">
        <v>19</v>
      </c>
      <c r="C44" s="359"/>
      <c r="D44" s="381"/>
      <c r="E44" s="332">
        <f>'Сан.ДУ-1'!BA44</f>
        <v>0</v>
      </c>
      <c r="F44" s="259">
        <f>'Сан.ДУ-1'!BB44</f>
        <v>0</v>
      </c>
      <c r="G44" s="259">
        <f>'Сан.ДУ-2'!AK44</f>
        <v>0</v>
      </c>
      <c r="H44" s="259">
        <f>'Сан.ДУ-2'!AL44</f>
        <v>0</v>
      </c>
      <c r="I44" s="288">
        <f>'Сан.ДУ-3'!BQ42</f>
        <v>0</v>
      </c>
      <c r="J44" s="382">
        <f>'Сан.ДУ-3'!BR42</f>
        <v>0</v>
      </c>
      <c r="K44" s="293">
        <f t="shared" si="2"/>
        <v>0</v>
      </c>
      <c r="L44" s="382">
        <f t="shared" si="3"/>
        <v>0</v>
      </c>
    </row>
    <row r="45" spans="1:12" ht="12.75">
      <c r="A45" s="128">
        <v>37</v>
      </c>
      <c r="B45" s="355" t="s">
        <v>18</v>
      </c>
      <c r="C45" s="359" t="s">
        <v>26</v>
      </c>
      <c r="D45" s="381">
        <v>3100</v>
      </c>
      <c r="E45" s="332">
        <f>'Сан.ДУ-1'!BA45</f>
        <v>1</v>
      </c>
      <c r="F45" s="259">
        <f>'Сан.ДУ-1'!BB45</f>
        <v>3100</v>
      </c>
      <c r="G45" s="259">
        <f>'Сан.ДУ-2'!AK45</f>
        <v>0</v>
      </c>
      <c r="H45" s="259">
        <f>'Сан.ДУ-2'!AL45</f>
        <v>0</v>
      </c>
      <c r="I45" s="288">
        <f>'Сан.ДУ-3'!BQ43</f>
        <v>2</v>
      </c>
      <c r="J45" s="382">
        <f>'Сан.ДУ-3'!BR43</f>
        <v>6200</v>
      </c>
      <c r="K45" s="293">
        <f t="shared" si="2"/>
        <v>3</v>
      </c>
      <c r="L45" s="382">
        <f t="shared" si="3"/>
        <v>9300</v>
      </c>
    </row>
    <row r="46" spans="1:12" ht="12.75">
      <c r="A46" s="128">
        <v>38</v>
      </c>
      <c r="B46" s="355" t="s">
        <v>20</v>
      </c>
      <c r="C46" s="359" t="s">
        <v>26</v>
      </c>
      <c r="D46" s="381">
        <v>4900</v>
      </c>
      <c r="E46" s="332">
        <f>'Сан.ДУ-1'!BA46</f>
        <v>0</v>
      </c>
      <c r="F46" s="259">
        <f>'Сан.ДУ-1'!BB46</f>
        <v>0</v>
      </c>
      <c r="G46" s="259">
        <f>'Сан.ДУ-2'!AK46</f>
        <v>0</v>
      </c>
      <c r="H46" s="259">
        <f>'Сан.ДУ-2'!AL46</f>
        <v>0</v>
      </c>
      <c r="I46" s="288">
        <f>'Сан.ДУ-3'!BQ44</f>
        <v>0</v>
      </c>
      <c r="J46" s="382">
        <f>'Сан.ДУ-3'!BR44</f>
        <v>0</v>
      </c>
      <c r="K46" s="293">
        <f t="shared" si="2"/>
        <v>0</v>
      </c>
      <c r="L46" s="382">
        <f t="shared" si="3"/>
        <v>0</v>
      </c>
    </row>
    <row r="47" spans="1:12" ht="14.25">
      <c r="A47" s="128">
        <v>39</v>
      </c>
      <c r="B47" s="85" t="s">
        <v>79</v>
      </c>
      <c r="C47" s="360"/>
      <c r="D47" s="384"/>
      <c r="E47" s="332">
        <f>'Сан.ДУ-1'!BA47</f>
        <v>0</v>
      </c>
      <c r="F47" s="259">
        <f>'Сан.ДУ-1'!BB47</f>
        <v>0</v>
      </c>
      <c r="G47" s="259">
        <f>'Сан.ДУ-2'!AK47</f>
        <v>0</v>
      </c>
      <c r="H47" s="259">
        <f>'Сан.ДУ-2'!AL47</f>
        <v>0</v>
      </c>
      <c r="I47" s="288">
        <f>'Сан.ДУ-3'!BQ45</f>
        <v>0</v>
      </c>
      <c r="J47" s="382">
        <f>'Сан.ДУ-3'!BR45</f>
        <v>0</v>
      </c>
      <c r="K47" s="293">
        <f t="shared" si="2"/>
        <v>0</v>
      </c>
      <c r="L47" s="382">
        <f t="shared" si="3"/>
        <v>0</v>
      </c>
    </row>
    <row r="48" spans="1:12" ht="14.25">
      <c r="A48" s="128">
        <v>40</v>
      </c>
      <c r="B48" s="357" t="s">
        <v>8</v>
      </c>
      <c r="C48" s="360" t="s">
        <v>9</v>
      </c>
      <c r="D48" s="384">
        <v>400</v>
      </c>
      <c r="E48" s="332">
        <f>'Сан.ДУ-1'!BA48</f>
        <v>40</v>
      </c>
      <c r="F48" s="259">
        <f>'Сан.ДУ-1'!BB48</f>
        <v>16000</v>
      </c>
      <c r="G48" s="259">
        <f>'Сан.ДУ-2'!AK48</f>
        <v>0</v>
      </c>
      <c r="H48" s="259">
        <f>'Сан.ДУ-2'!AL48</f>
        <v>0</v>
      </c>
      <c r="I48" s="288">
        <f>'Сан.ДУ-3'!BQ46</f>
        <v>60</v>
      </c>
      <c r="J48" s="382">
        <f>'Сан.ДУ-3'!BR46</f>
        <v>24000</v>
      </c>
      <c r="K48" s="293">
        <f t="shared" si="2"/>
        <v>100</v>
      </c>
      <c r="L48" s="382">
        <f t="shared" si="3"/>
        <v>40000</v>
      </c>
    </row>
    <row r="49" spans="1:12" ht="12.75">
      <c r="A49" s="128">
        <v>41</v>
      </c>
      <c r="B49" s="354" t="s">
        <v>10</v>
      </c>
      <c r="C49" s="360" t="s">
        <v>9</v>
      </c>
      <c r="D49" s="384">
        <v>450</v>
      </c>
      <c r="E49" s="332">
        <f>'Сан.ДУ-1'!BA49</f>
        <v>100</v>
      </c>
      <c r="F49" s="259">
        <f>'Сан.ДУ-1'!BB49</f>
        <v>45000</v>
      </c>
      <c r="G49" s="259">
        <f>'Сан.ДУ-2'!AK49</f>
        <v>0</v>
      </c>
      <c r="H49" s="259">
        <f>'Сан.ДУ-2'!AL49</f>
        <v>0</v>
      </c>
      <c r="I49" s="288">
        <f>'Сан.ДУ-3'!BQ47</f>
        <v>120</v>
      </c>
      <c r="J49" s="382">
        <f>'Сан.ДУ-3'!BR47</f>
        <v>54000</v>
      </c>
      <c r="K49" s="293">
        <f t="shared" si="2"/>
        <v>220</v>
      </c>
      <c r="L49" s="382">
        <f t="shared" si="3"/>
        <v>99000</v>
      </c>
    </row>
    <row r="50" spans="1:12" ht="12.75">
      <c r="A50" s="128">
        <v>42</v>
      </c>
      <c r="B50" s="354" t="s">
        <v>11</v>
      </c>
      <c r="C50" s="360" t="s">
        <v>9</v>
      </c>
      <c r="D50" s="384">
        <v>500</v>
      </c>
      <c r="E50" s="332">
        <f>'Сан.ДУ-1'!BA50</f>
        <v>0</v>
      </c>
      <c r="F50" s="259">
        <f>'Сан.ДУ-1'!BB50</f>
        <v>0</v>
      </c>
      <c r="G50" s="259">
        <f>'Сан.ДУ-2'!AK50</f>
        <v>0</v>
      </c>
      <c r="H50" s="259">
        <f>'Сан.ДУ-2'!AL50</f>
        <v>0</v>
      </c>
      <c r="I50" s="288">
        <f>'Сан.ДУ-3'!BQ48</f>
        <v>104</v>
      </c>
      <c r="J50" s="382">
        <f>'Сан.ДУ-3'!BR48</f>
        <v>52000</v>
      </c>
      <c r="K50" s="293">
        <f t="shared" si="2"/>
        <v>104</v>
      </c>
      <c r="L50" s="382">
        <f t="shared" si="3"/>
        <v>52000</v>
      </c>
    </row>
    <row r="51" spans="1:12" ht="12.75">
      <c r="A51" s="128">
        <v>43</v>
      </c>
      <c r="B51" s="354" t="s">
        <v>12</v>
      </c>
      <c r="C51" s="360" t="s">
        <v>9</v>
      </c>
      <c r="D51" s="384">
        <v>550</v>
      </c>
      <c r="E51" s="332">
        <f>'Сан.ДУ-1'!BA51</f>
        <v>0</v>
      </c>
      <c r="F51" s="259">
        <f>'Сан.ДУ-1'!BB51</f>
        <v>0</v>
      </c>
      <c r="G51" s="259">
        <f>'Сан.ДУ-2'!AK51</f>
        <v>0</v>
      </c>
      <c r="H51" s="259">
        <f>'Сан.ДУ-2'!AL51</f>
        <v>0</v>
      </c>
      <c r="I51" s="288">
        <f>'Сан.ДУ-3'!BQ49</f>
        <v>64</v>
      </c>
      <c r="J51" s="382">
        <f>'Сан.ДУ-3'!BR49</f>
        <v>35200</v>
      </c>
      <c r="K51" s="293">
        <f t="shared" si="2"/>
        <v>64</v>
      </c>
      <c r="L51" s="382">
        <f t="shared" si="3"/>
        <v>35200</v>
      </c>
    </row>
    <row r="52" spans="1:12" ht="12.75">
      <c r="A52" s="128">
        <v>44</v>
      </c>
      <c r="B52" s="354" t="s">
        <v>27</v>
      </c>
      <c r="C52" s="360" t="s">
        <v>9</v>
      </c>
      <c r="D52" s="384">
        <v>600</v>
      </c>
      <c r="E52" s="332">
        <f>'Сан.ДУ-1'!BA52</f>
        <v>0</v>
      </c>
      <c r="F52" s="259">
        <f>'Сан.ДУ-1'!BB52</f>
        <v>0</v>
      </c>
      <c r="G52" s="259">
        <f>'Сан.ДУ-2'!AK52</f>
        <v>0</v>
      </c>
      <c r="H52" s="259">
        <f>'Сан.ДУ-2'!AL52</f>
        <v>0</v>
      </c>
      <c r="I52" s="288">
        <f>'Сан.ДУ-3'!BQ50</f>
        <v>16</v>
      </c>
      <c r="J52" s="382">
        <f>'Сан.ДУ-3'!BR50</f>
        <v>9600</v>
      </c>
      <c r="K52" s="293">
        <f t="shared" si="2"/>
        <v>16</v>
      </c>
      <c r="L52" s="382">
        <f t="shared" si="3"/>
        <v>9600</v>
      </c>
    </row>
    <row r="53" spans="1:12" ht="12.75">
      <c r="A53" s="128">
        <v>45</v>
      </c>
      <c r="B53" s="354" t="s">
        <v>14</v>
      </c>
      <c r="C53" s="360" t="s">
        <v>9</v>
      </c>
      <c r="D53" s="381">
        <v>700</v>
      </c>
      <c r="E53" s="332">
        <f>'Сан.ДУ-1'!BA53</f>
        <v>0</v>
      </c>
      <c r="F53" s="259">
        <f>'Сан.ДУ-1'!BB53</f>
        <v>0</v>
      </c>
      <c r="G53" s="259">
        <f>'Сан.ДУ-2'!AK53</f>
        <v>8</v>
      </c>
      <c r="H53" s="259">
        <f>'Сан.ДУ-2'!AL53</f>
        <v>5600</v>
      </c>
      <c r="I53" s="288">
        <f>'Сан.ДУ-3'!BQ51</f>
        <v>121</v>
      </c>
      <c r="J53" s="382">
        <f>'Сан.ДУ-3'!BR51</f>
        <v>84700</v>
      </c>
      <c r="K53" s="293">
        <f t="shared" si="2"/>
        <v>129</v>
      </c>
      <c r="L53" s="382">
        <f t="shared" si="3"/>
        <v>90300</v>
      </c>
    </row>
    <row r="54" spans="1:12" ht="12.75">
      <c r="A54" s="128">
        <v>46</v>
      </c>
      <c r="B54" s="354" t="s">
        <v>15</v>
      </c>
      <c r="C54" s="360" t="s">
        <v>9</v>
      </c>
      <c r="D54" s="381">
        <v>800</v>
      </c>
      <c r="E54" s="332">
        <f>'Сан.ДУ-1'!BA54</f>
        <v>0</v>
      </c>
      <c r="F54" s="259">
        <f>'Сан.ДУ-1'!BB54</f>
        <v>0</v>
      </c>
      <c r="G54" s="259">
        <f>'Сан.ДУ-2'!AK54</f>
        <v>8</v>
      </c>
      <c r="H54" s="259">
        <f>'Сан.ДУ-2'!AL54</f>
        <v>6400</v>
      </c>
      <c r="I54" s="288">
        <f>'Сан.ДУ-3'!BQ52</f>
        <v>101</v>
      </c>
      <c r="J54" s="382">
        <f>'Сан.ДУ-3'!BR52</f>
        <v>80800</v>
      </c>
      <c r="K54" s="293">
        <f t="shared" si="2"/>
        <v>109</v>
      </c>
      <c r="L54" s="382">
        <f t="shared" si="3"/>
        <v>87200</v>
      </c>
    </row>
    <row r="55" spans="1:12" ht="12.75">
      <c r="A55" s="128">
        <v>47</v>
      </c>
      <c r="B55" s="354" t="s">
        <v>90</v>
      </c>
      <c r="C55" s="360" t="s">
        <v>9</v>
      </c>
      <c r="D55" s="381">
        <v>900</v>
      </c>
      <c r="E55" s="332">
        <f>'Сан.ДУ-1'!BA55</f>
        <v>0</v>
      </c>
      <c r="F55" s="259">
        <f>'Сан.ДУ-1'!BB55</f>
        <v>0</v>
      </c>
      <c r="G55" s="259">
        <f>'Сан.ДУ-2'!AK55</f>
        <v>0</v>
      </c>
      <c r="H55" s="259">
        <f>'Сан.ДУ-2'!AL55</f>
        <v>0</v>
      </c>
      <c r="I55" s="288">
        <f>'Сан.ДУ-3'!BQ53</f>
        <v>0</v>
      </c>
      <c r="J55" s="382">
        <f>'Сан.ДУ-3'!BR53</f>
        <v>0</v>
      </c>
      <c r="K55" s="293">
        <f t="shared" si="2"/>
        <v>0</v>
      </c>
      <c r="L55" s="382">
        <f t="shared" si="3"/>
        <v>0</v>
      </c>
    </row>
    <row r="56" spans="1:12" ht="12.75">
      <c r="A56" s="128">
        <v>48</v>
      </c>
      <c r="B56" s="354" t="s">
        <v>25</v>
      </c>
      <c r="C56" s="360"/>
      <c r="D56" s="384"/>
      <c r="E56" s="332">
        <f>'Сан.ДУ-1'!BA56</f>
        <v>0</v>
      </c>
      <c r="F56" s="259">
        <f>'Сан.ДУ-1'!BB56</f>
        <v>0</v>
      </c>
      <c r="G56" s="259">
        <f>'Сан.ДУ-2'!AK56</f>
        <v>0</v>
      </c>
      <c r="H56" s="259">
        <f>'Сан.ДУ-2'!AL56</f>
        <v>0</v>
      </c>
      <c r="I56" s="288">
        <f>'Сан.ДУ-3'!BQ54</f>
        <v>0</v>
      </c>
      <c r="J56" s="382">
        <f>'Сан.ДУ-3'!BR54</f>
        <v>0</v>
      </c>
      <c r="K56" s="293">
        <f t="shared" si="2"/>
        <v>0</v>
      </c>
      <c r="L56" s="382">
        <f t="shared" si="3"/>
        <v>0</v>
      </c>
    </row>
    <row r="57" spans="1:12" ht="12.75">
      <c r="A57" s="128">
        <v>49</v>
      </c>
      <c r="B57" s="354" t="s">
        <v>8</v>
      </c>
      <c r="C57" s="360" t="s">
        <v>26</v>
      </c>
      <c r="D57" s="381">
        <v>280</v>
      </c>
      <c r="E57" s="332">
        <f>'Сан.ДУ-1'!BA57</f>
        <v>24</v>
      </c>
      <c r="F57" s="259">
        <f>'Сан.ДУ-1'!BB57</f>
        <v>6720</v>
      </c>
      <c r="G57" s="259">
        <f>'Сан.ДУ-2'!AK57</f>
        <v>24</v>
      </c>
      <c r="H57" s="259">
        <f>'Сан.ДУ-2'!AL57</f>
        <v>6720</v>
      </c>
      <c r="I57" s="288">
        <f>'Сан.ДУ-3'!BQ55</f>
        <v>405</v>
      </c>
      <c r="J57" s="382">
        <f>'Сан.ДУ-3'!BR55</f>
        <v>113400</v>
      </c>
      <c r="K57" s="293">
        <f t="shared" si="2"/>
        <v>453</v>
      </c>
      <c r="L57" s="382">
        <f t="shared" si="3"/>
        <v>126840</v>
      </c>
    </row>
    <row r="58" spans="1:12" ht="12.75">
      <c r="A58" s="128">
        <v>50</v>
      </c>
      <c r="B58" s="354" t="s">
        <v>10</v>
      </c>
      <c r="C58" s="360" t="s">
        <v>26</v>
      </c>
      <c r="D58" s="381">
        <v>300</v>
      </c>
      <c r="E58" s="332">
        <f>'Сан.ДУ-1'!BA58</f>
        <v>84</v>
      </c>
      <c r="F58" s="259">
        <f>'Сан.ДУ-1'!BB58</f>
        <v>25200</v>
      </c>
      <c r="G58" s="259">
        <f>'Сан.ДУ-2'!AK58</f>
        <v>20</v>
      </c>
      <c r="H58" s="259">
        <f>'Сан.ДУ-2'!AL58</f>
        <v>6000</v>
      </c>
      <c r="I58" s="288">
        <f>'Сан.ДУ-3'!BQ56</f>
        <v>86</v>
      </c>
      <c r="J58" s="382">
        <f>'Сан.ДУ-3'!BR56</f>
        <v>25800</v>
      </c>
      <c r="K58" s="293">
        <f t="shared" si="2"/>
        <v>190</v>
      </c>
      <c r="L58" s="382">
        <f t="shared" si="3"/>
        <v>57000</v>
      </c>
    </row>
    <row r="59" spans="1:12" ht="12.75">
      <c r="A59" s="128">
        <v>51</v>
      </c>
      <c r="B59" s="354" t="s">
        <v>11</v>
      </c>
      <c r="C59" s="360" t="s">
        <v>26</v>
      </c>
      <c r="D59" s="381">
        <v>400</v>
      </c>
      <c r="E59" s="332">
        <f>'Сан.ДУ-1'!BA59</f>
        <v>0</v>
      </c>
      <c r="F59" s="259">
        <f>'Сан.ДУ-1'!BB59</f>
        <v>0</v>
      </c>
      <c r="G59" s="259">
        <f>'Сан.ДУ-2'!AK59</f>
        <v>8</v>
      </c>
      <c r="H59" s="259">
        <f>'Сан.ДУ-2'!AL59</f>
        <v>3200</v>
      </c>
      <c r="I59" s="288">
        <f>'Сан.ДУ-3'!BQ57</f>
        <v>9</v>
      </c>
      <c r="J59" s="382">
        <f>'Сан.ДУ-3'!BR57</f>
        <v>3600</v>
      </c>
      <c r="K59" s="293">
        <f t="shared" si="2"/>
        <v>17</v>
      </c>
      <c r="L59" s="382">
        <f t="shared" si="3"/>
        <v>6800</v>
      </c>
    </row>
    <row r="60" spans="1:12" ht="12.75">
      <c r="A60" s="128">
        <v>52</v>
      </c>
      <c r="B60" s="354" t="s">
        <v>12</v>
      </c>
      <c r="C60" s="360" t="s">
        <v>26</v>
      </c>
      <c r="D60" s="381">
        <v>450</v>
      </c>
      <c r="E60" s="332">
        <f>'Сан.ДУ-1'!BA60</f>
        <v>0</v>
      </c>
      <c r="F60" s="259">
        <f>'Сан.ДУ-1'!BB60</f>
        <v>0</v>
      </c>
      <c r="G60" s="259">
        <f>'Сан.ДУ-2'!AK60</f>
        <v>0</v>
      </c>
      <c r="H60" s="259">
        <f>'Сан.ДУ-2'!AL60</f>
        <v>0</v>
      </c>
      <c r="I60" s="288">
        <f>'Сан.ДУ-3'!BQ58</f>
        <v>0</v>
      </c>
      <c r="J60" s="382">
        <f>'Сан.ДУ-3'!BR58</f>
        <v>0</v>
      </c>
      <c r="K60" s="293">
        <f t="shared" si="2"/>
        <v>0</v>
      </c>
      <c r="L60" s="382">
        <f t="shared" si="3"/>
        <v>0</v>
      </c>
    </row>
    <row r="61" spans="1:12" ht="12.75">
      <c r="A61" s="128">
        <v>53</v>
      </c>
      <c r="B61" s="354" t="s">
        <v>13</v>
      </c>
      <c r="C61" s="360" t="s">
        <v>26</v>
      </c>
      <c r="D61" s="381">
        <v>500</v>
      </c>
      <c r="E61" s="332">
        <f>'Сан.ДУ-1'!BA61</f>
        <v>0</v>
      </c>
      <c r="F61" s="259">
        <f>'Сан.ДУ-1'!BB61</f>
        <v>0</v>
      </c>
      <c r="G61" s="259">
        <f>'Сан.ДУ-2'!AK61</f>
        <v>0</v>
      </c>
      <c r="H61" s="259">
        <f>'Сан.ДУ-2'!AL61</f>
        <v>0</v>
      </c>
      <c r="I61" s="288">
        <f>'Сан.ДУ-3'!BQ59</f>
        <v>5</v>
      </c>
      <c r="J61" s="382">
        <f>'Сан.ДУ-3'!BR59</f>
        <v>2500</v>
      </c>
      <c r="K61" s="293">
        <f t="shared" si="2"/>
        <v>5</v>
      </c>
      <c r="L61" s="382">
        <f t="shared" si="3"/>
        <v>2500</v>
      </c>
    </row>
    <row r="62" spans="1:12" ht="12.75">
      <c r="A62" s="128">
        <v>54</v>
      </c>
      <c r="B62" s="354" t="s">
        <v>19</v>
      </c>
      <c r="C62" s="360"/>
      <c r="D62" s="384"/>
      <c r="E62" s="332">
        <f>'Сан.ДУ-1'!BA62</f>
        <v>0</v>
      </c>
      <c r="F62" s="259">
        <f>'Сан.ДУ-1'!BB62</f>
        <v>0</v>
      </c>
      <c r="G62" s="259">
        <f>'Сан.ДУ-2'!AK62</f>
        <v>0</v>
      </c>
      <c r="H62" s="259">
        <f>'Сан.ДУ-2'!AL62</f>
        <v>0</v>
      </c>
      <c r="I62" s="288">
        <f>'Сан.ДУ-3'!BQ60</f>
        <v>0</v>
      </c>
      <c r="J62" s="382">
        <f>'Сан.ДУ-3'!BR60</f>
        <v>0</v>
      </c>
      <c r="K62" s="293">
        <f t="shared" si="2"/>
        <v>0</v>
      </c>
      <c r="L62" s="382">
        <f t="shared" si="3"/>
        <v>0</v>
      </c>
    </row>
    <row r="63" spans="1:12" ht="12.75">
      <c r="A63" s="128">
        <v>55</v>
      </c>
      <c r="B63" s="354" t="s">
        <v>18</v>
      </c>
      <c r="C63" s="360" t="s">
        <v>26</v>
      </c>
      <c r="D63" s="384">
        <v>3100</v>
      </c>
      <c r="E63" s="332">
        <f>'Сан.ДУ-1'!BA63</f>
        <v>0</v>
      </c>
      <c r="F63" s="259">
        <f>'Сан.ДУ-1'!BB63</f>
        <v>0</v>
      </c>
      <c r="G63" s="259">
        <f>'Сан.ДУ-2'!AK63</f>
        <v>0</v>
      </c>
      <c r="H63" s="259">
        <f>'Сан.ДУ-2'!AL63</f>
        <v>0</v>
      </c>
      <c r="I63" s="288">
        <f>'Сан.ДУ-3'!BQ61</f>
        <v>8</v>
      </c>
      <c r="J63" s="382">
        <f>'Сан.ДУ-3'!BR61</f>
        <v>24800</v>
      </c>
      <c r="K63" s="293">
        <f t="shared" si="2"/>
        <v>8</v>
      </c>
      <c r="L63" s="382">
        <f t="shared" si="3"/>
        <v>24800</v>
      </c>
    </row>
    <row r="64" spans="1:12" ht="12.75">
      <c r="A64" s="128">
        <v>56</v>
      </c>
      <c r="B64" s="354" t="s">
        <v>28</v>
      </c>
      <c r="C64" s="360" t="s">
        <v>26</v>
      </c>
      <c r="D64" s="384">
        <v>4900</v>
      </c>
      <c r="E64" s="332">
        <f>'Сан.ДУ-1'!BA64</f>
        <v>0</v>
      </c>
      <c r="F64" s="259">
        <f>'Сан.ДУ-1'!BB64</f>
        <v>0</v>
      </c>
      <c r="G64" s="259">
        <f>'Сан.ДУ-2'!AK64</f>
        <v>0</v>
      </c>
      <c r="H64" s="259">
        <f>'Сан.ДУ-2'!AL64</f>
        <v>0</v>
      </c>
      <c r="I64" s="288">
        <f>'Сан.ДУ-3'!BQ62</f>
        <v>2</v>
      </c>
      <c r="J64" s="382">
        <f>'Сан.ДУ-3'!BR62</f>
        <v>9800</v>
      </c>
      <c r="K64" s="293">
        <f t="shared" si="2"/>
        <v>2</v>
      </c>
      <c r="L64" s="382">
        <f t="shared" si="3"/>
        <v>9800</v>
      </c>
    </row>
    <row r="65" spans="1:12" ht="12.75">
      <c r="A65" s="128">
        <v>57</v>
      </c>
      <c r="B65" s="354" t="s">
        <v>29</v>
      </c>
      <c r="C65" s="360" t="s">
        <v>26</v>
      </c>
      <c r="D65" s="384">
        <v>5200</v>
      </c>
      <c r="E65" s="332">
        <f>'Сан.ДУ-1'!BA65</f>
        <v>0</v>
      </c>
      <c r="F65" s="259">
        <f>'Сан.ДУ-1'!BB65</f>
        <v>0</v>
      </c>
      <c r="G65" s="259">
        <f>'Сан.ДУ-2'!AK65</f>
        <v>0</v>
      </c>
      <c r="H65" s="259">
        <f>'Сан.ДУ-2'!AL65</f>
        <v>0</v>
      </c>
      <c r="I65" s="288">
        <f>'Сан.ДУ-3'!BQ63</f>
        <v>4</v>
      </c>
      <c r="J65" s="382">
        <f>'Сан.ДУ-3'!BR63</f>
        <v>20800</v>
      </c>
      <c r="K65" s="293">
        <f t="shared" si="2"/>
        <v>4</v>
      </c>
      <c r="L65" s="382">
        <f t="shared" si="3"/>
        <v>20800</v>
      </c>
    </row>
    <row r="66" spans="1:12" ht="12.75">
      <c r="A66" s="128">
        <v>58</v>
      </c>
      <c r="B66" s="354" t="s">
        <v>168</v>
      </c>
      <c r="C66" s="360" t="s">
        <v>17</v>
      </c>
      <c r="D66" s="384">
        <v>4500</v>
      </c>
      <c r="E66" s="332">
        <f>'Сан.ДУ-1'!BA66</f>
        <v>0</v>
      </c>
      <c r="F66" s="259">
        <f>'Сан.ДУ-1'!BB66</f>
        <v>0</v>
      </c>
      <c r="G66" s="259">
        <f>'Сан.ДУ-2'!AK66</f>
        <v>0</v>
      </c>
      <c r="H66" s="259">
        <f>'Сан.ДУ-2'!AL66</f>
        <v>0</v>
      </c>
      <c r="I66" s="288">
        <f>'Сан.ДУ-3'!BQ64</f>
        <v>0</v>
      </c>
      <c r="J66" s="382">
        <f>'Сан.ДУ-3'!BR64</f>
        <v>0</v>
      </c>
      <c r="K66" s="293">
        <f t="shared" si="2"/>
        <v>0</v>
      </c>
      <c r="L66" s="382">
        <f t="shared" si="3"/>
        <v>0</v>
      </c>
    </row>
    <row r="67" spans="1:12" ht="14.25">
      <c r="A67" s="128">
        <v>59</v>
      </c>
      <c r="B67" s="51" t="s">
        <v>30</v>
      </c>
      <c r="C67" s="360"/>
      <c r="D67" s="384"/>
      <c r="E67" s="332">
        <f>'Сан.ДУ-1'!BA67</f>
        <v>0</v>
      </c>
      <c r="F67" s="259">
        <f>'Сан.ДУ-1'!BB67</f>
        <v>0</v>
      </c>
      <c r="G67" s="259">
        <f>'Сан.ДУ-2'!AK67</f>
        <v>0</v>
      </c>
      <c r="H67" s="259">
        <f>'Сан.ДУ-2'!AL67</f>
        <v>0</v>
      </c>
      <c r="I67" s="288">
        <f>'Сан.ДУ-3'!BQ65</f>
        <v>0</v>
      </c>
      <c r="J67" s="382">
        <f>'Сан.ДУ-3'!BR65</f>
        <v>0</v>
      </c>
      <c r="K67" s="293">
        <f t="shared" si="2"/>
        <v>0</v>
      </c>
      <c r="L67" s="382">
        <f t="shared" si="3"/>
        <v>0</v>
      </c>
    </row>
    <row r="68" spans="1:12" ht="12.75">
      <c r="A68" s="128">
        <v>60</v>
      </c>
      <c r="B68" s="355" t="s">
        <v>31</v>
      </c>
      <c r="C68" s="359" t="s">
        <v>9</v>
      </c>
      <c r="D68" s="381">
        <v>450</v>
      </c>
      <c r="E68" s="332">
        <f>'Сан.ДУ-1'!BA68</f>
        <v>0</v>
      </c>
      <c r="F68" s="259">
        <f>'Сан.ДУ-1'!BB68</f>
        <v>0</v>
      </c>
      <c r="G68" s="259">
        <f>'Сан.ДУ-2'!AK68</f>
        <v>0</v>
      </c>
      <c r="H68" s="259">
        <f>'Сан.ДУ-2'!AL68</f>
        <v>0</v>
      </c>
      <c r="I68" s="288">
        <f>'Сан.ДУ-3'!BQ66</f>
        <v>6</v>
      </c>
      <c r="J68" s="382">
        <f>'Сан.ДУ-3'!BR66</f>
        <v>2700</v>
      </c>
      <c r="K68" s="293">
        <f t="shared" si="2"/>
        <v>6</v>
      </c>
      <c r="L68" s="382">
        <f t="shared" si="3"/>
        <v>2700</v>
      </c>
    </row>
    <row r="69" spans="1:12" ht="12.75">
      <c r="A69" s="128">
        <v>61</v>
      </c>
      <c r="B69" s="355" t="s">
        <v>32</v>
      </c>
      <c r="C69" s="359" t="s">
        <v>9</v>
      </c>
      <c r="D69" s="381">
        <v>850</v>
      </c>
      <c r="E69" s="332">
        <f>'Сан.ДУ-1'!BA69</f>
        <v>0</v>
      </c>
      <c r="F69" s="259">
        <f>'Сан.ДУ-1'!BB69</f>
        <v>0</v>
      </c>
      <c r="G69" s="259">
        <f>'Сан.ДУ-2'!AK69</f>
        <v>40</v>
      </c>
      <c r="H69" s="259">
        <f>'Сан.ДУ-2'!AL69</f>
        <v>34000</v>
      </c>
      <c r="I69" s="288">
        <f>'Сан.ДУ-3'!BQ67</f>
        <v>189.94</v>
      </c>
      <c r="J69" s="382">
        <f>'Сан.ДУ-3'!BR67</f>
        <v>161449</v>
      </c>
      <c r="K69" s="293">
        <f t="shared" si="2"/>
        <v>229.94</v>
      </c>
      <c r="L69" s="382">
        <f t="shared" si="3"/>
        <v>195449</v>
      </c>
    </row>
    <row r="70" spans="1:12" ht="12.75">
      <c r="A70" s="128">
        <v>62</v>
      </c>
      <c r="B70" s="355" t="s">
        <v>165</v>
      </c>
      <c r="C70" s="360" t="s">
        <v>17</v>
      </c>
      <c r="D70" s="384">
        <v>3500</v>
      </c>
      <c r="E70" s="332">
        <f>'Сан.ДУ-1'!BA70</f>
        <v>0</v>
      </c>
      <c r="F70" s="259">
        <f>'Сан.ДУ-1'!BB70</f>
        <v>0</v>
      </c>
      <c r="G70" s="259">
        <f>'Сан.ДУ-2'!AK70</f>
        <v>0</v>
      </c>
      <c r="H70" s="259">
        <f>'Сан.ДУ-2'!AL70</f>
        <v>0</v>
      </c>
      <c r="I70" s="288">
        <f>'Сан.ДУ-3'!BQ68</f>
        <v>0</v>
      </c>
      <c r="J70" s="382">
        <f>'Сан.ДУ-3'!BR68</f>
        <v>0</v>
      </c>
      <c r="K70" s="293">
        <f t="shared" si="2"/>
        <v>0</v>
      </c>
      <c r="L70" s="382">
        <f t="shared" si="3"/>
        <v>0</v>
      </c>
    </row>
    <row r="71" spans="1:12" ht="12.75">
      <c r="A71" s="128">
        <v>63</v>
      </c>
      <c r="B71" s="385" t="s">
        <v>164</v>
      </c>
      <c r="C71" s="360" t="s">
        <v>106</v>
      </c>
      <c r="D71" s="384">
        <v>400</v>
      </c>
      <c r="E71" s="332">
        <f>'Сан.ДУ-1'!BA71</f>
        <v>635</v>
      </c>
      <c r="F71" s="259">
        <f>'Сан.ДУ-1'!BB71</f>
        <v>254000</v>
      </c>
      <c r="G71" s="259">
        <f>'Сан.ДУ-2'!AK71</f>
        <v>0</v>
      </c>
      <c r="H71" s="259">
        <f>'Сан.ДУ-2'!AL71</f>
        <v>0</v>
      </c>
      <c r="I71" s="288">
        <f>'Сан.ДУ-3'!BQ69</f>
        <v>87</v>
      </c>
      <c r="J71" s="382">
        <f>'Сан.ДУ-3'!BR69</f>
        <v>34800</v>
      </c>
      <c r="K71" s="293">
        <f t="shared" si="2"/>
        <v>722</v>
      </c>
      <c r="L71" s="382">
        <f t="shared" si="3"/>
        <v>288800</v>
      </c>
    </row>
    <row r="72" spans="1:12" ht="12.75">
      <c r="A72" s="128">
        <v>64</v>
      </c>
      <c r="B72" s="356" t="s">
        <v>166</v>
      </c>
      <c r="C72" s="359" t="s">
        <v>106</v>
      </c>
      <c r="D72" s="381">
        <v>180</v>
      </c>
      <c r="E72" s="332">
        <f>'Сан.ДУ-1'!BA72</f>
        <v>0</v>
      </c>
      <c r="F72" s="259">
        <f>'Сан.ДУ-1'!BB72</f>
        <v>0</v>
      </c>
      <c r="G72" s="259">
        <f>'Сан.ДУ-2'!AK72</f>
        <v>0</v>
      </c>
      <c r="H72" s="259">
        <f>'Сан.ДУ-2'!AL72</f>
        <v>0</v>
      </c>
      <c r="I72" s="288">
        <f>'Сан.ДУ-3'!BQ70</f>
        <v>60</v>
      </c>
      <c r="J72" s="382">
        <f>'Сан.ДУ-3'!BR70</f>
        <v>10800</v>
      </c>
      <c r="K72" s="293">
        <f t="shared" si="2"/>
        <v>60</v>
      </c>
      <c r="L72" s="382">
        <f t="shared" si="3"/>
        <v>10800</v>
      </c>
    </row>
    <row r="73" spans="1:12" ht="12.75">
      <c r="A73" s="128">
        <v>65</v>
      </c>
      <c r="B73" s="356" t="s">
        <v>208</v>
      </c>
      <c r="C73" s="339" t="s">
        <v>17</v>
      </c>
      <c r="D73" s="301">
        <v>3500</v>
      </c>
      <c r="E73" s="332">
        <f>'Сан.ДУ-1'!BA73</f>
        <v>0</v>
      </c>
      <c r="F73" s="259">
        <f>'Сан.ДУ-1'!BB73</f>
        <v>0</v>
      </c>
      <c r="G73" s="259">
        <f>'Сан.ДУ-2'!AK73</f>
        <v>0</v>
      </c>
      <c r="H73" s="259">
        <f>'Сан.ДУ-2'!AL73</f>
        <v>0</v>
      </c>
      <c r="I73" s="288">
        <f>'Сан.ДУ-3'!BQ71</f>
        <v>1</v>
      </c>
      <c r="J73" s="382">
        <f>'Сан.ДУ-3'!BR71</f>
        <v>3500</v>
      </c>
      <c r="K73" s="293">
        <f t="shared" si="2"/>
        <v>1</v>
      </c>
      <c r="L73" s="382">
        <f t="shared" si="3"/>
        <v>3500</v>
      </c>
    </row>
    <row r="74" spans="1:12" ht="15">
      <c r="A74" s="128">
        <v>66</v>
      </c>
      <c r="B74" s="129" t="s">
        <v>167</v>
      </c>
      <c r="C74" s="135"/>
      <c r="D74" s="180"/>
      <c r="E74" s="332">
        <f>'Сан.ДУ-1'!BA74</f>
        <v>0</v>
      </c>
      <c r="F74" s="259">
        <f>'Сан.ДУ-1'!BB74</f>
        <v>0</v>
      </c>
      <c r="G74" s="259">
        <f>'Сан.ДУ-2'!AK74</f>
        <v>0</v>
      </c>
      <c r="H74" s="259">
        <f>'Сан.ДУ-2'!AL74</f>
        <v>0</v>
      </c>
      <c r="I74" s="288">
        <f>'Сан.ДУ-3'!BQ72</f>
        <v>0</v>
      </c>
      <c r="J74" s="382">
        <f>'Сан.ДУ-3'!BR72</f>
        <v>53000</v>
      </c>
      <c r="K74" s="293">
        <f aca="true" t="shared" si="4" ref="K74:K81">E74+G74+I74</f>
        <v>0</v>
      </c>
      <c r="L74" s="382">
        <f aca="true" t="shared" si="5" ref="L74:L82">F74+H74+J74</f>
        <v>53000</v>
      </c>
    </row>
    <row r="75" spans="1:12" ht="14.25">
      <c r="A75" s="128">
        <v>67</v>
      </c>
      <c r="B75" s="143" t="s">
        <v>148</v>
      </c>
      <c r="C75" s="359"/>
      <c r="D75" s="381"/>
      <c r="E75" s="332">
        <f>'Сан.ДУ-1'!BA75</f>
        <v>0</v>
      </c>
      <c r="F75" s="259">
        <f>'Сан.ДУ-1'!BB75</f>
        <v>0</v>
      </c>
      <c r="G75" s="259">
        <f>'Сан.ДУ-2'!AK75</f>
        <v>0</v>
      </c>
      <c r="H75" s="259">
        <f>'Сан.ДУ-2'!AL75</f>
        <v>0</v>
      </c>
      <c r="I75" s="288">
        <f>'Сан.ДУ-3'!BQ73</f>
        <v>0</v>
      </c>
      <c r="J75" s="382">
        <f>'Сан.ДУ-3'!BR73</f>
        <v>0</v>
      </c>
      <c r="K75" s="293">
        <f t="shared" si="4"/>
        <v>0</v>
      </c>
      <c r="L75" s="382">
        <f t="shared" si="5"/>
        <v>0</v>
      </c>
    </row>
    <row r="76" spans="1:12" ht="15">
      <c r="A76" s="128">
        <v>68</v>
      </c>
      <c r="B76" s="337" t="s">
        <v>151</v>
      </c>
      <c r="C76" s="359" t="s">
        <v>9</v>
      </c>
      <c r="D76" s="381">
        <v>150</v>
      </c>
      <c r="E76" s="332">
        <f>'Сан.ДУ-1'!BA76</f>
        <v>0</v>
      </c>
      <c r="F76" s="259">
        <f>'Сан.ДУ-1'!BB76</f>
        <v>0</v>
      </c>
      <c r="G76" s="259">
        <f>'Сан.ДУ-2'!AK76</f>
        <v>1386</v>
      </c>
      <c r="H76" s="259">
        <f>'Сан.ДУ-2'!AL76</f>
        <v>207900</v>
      </c>
      <c r="I76" s="288">
        <f>'Сан.ДУ-3'!BQ74</f>
        <v>3350</v>
      </c>
      <c r="J76" s="382">
        <f>'Сан.ДУ-3'!BR74</f>
        <v>475500</v>
      </c>
      <c r="K76" s="293">
        <f t="shared" si="4"/>
        <v>4736</v>
      </c>
      <c r="L76" s="382">
        <f t="shared" si="5"/>
        <v>683400</v>
      </c>
    </row>
    <row r="77" spans="1:12" ht="15">
      <c r="A77" s="128">
        <v>69</v>
      </c>
      <c r="B77" s="337" t="s">
        <v>152</v>
      </c>
      <c r="C77" s="359" t="s">
        <v>17</v>
      </c>
      <c r="D77" s="381">
        <v>90000</v>
      </c>
      <c r="E77" s="332">
        <f>'Сан.ДУ-1'!BA77</f>
        <v>1</v>
      </c>
      <c r="F77" s="259">
        <f>'Сан.ДУ-1'!BB77</f>
        <v>95000</v>
      </c>
      <c r="G77" s="259">
        <f>'Сан.ДУ-2'!AK77</f>
        <v>0</v>
      </c>
      <c r="H77" s="259">
        <f>'Сан.ДУ-2'!AL77</f>
        <v>0</v>
      </c>
      <c r="I77" s="288">
        <f>'Сан.ДУ-3'!BQ75</f>
        <v>2</v>
      </c>
      <c r="J77" s="382">
        <f>'Сан.ДУ-3'!BR75</f>
        <v>190000</v>
      </c>
      <c r="K77" s="293">
        <f t="shared" si="4"/>
        <v>3</v>
      </c>
      <c r="L77" s="382">
        <f t="shared" si="5"/>
        <v>285000</v>
      </c>
    </row>
    <row r="78" spans="1:12" ht="15">
      <c r="A78" s="128">
        <v>70</v>
      </c>
      <c r="B78" s="134" t="s">
        <v>150</v>
      </c>
      <c r="C78" s="359" t="s">
        <v>9</v>
      </c>
      <c r="D78" s="381">
        <v>150</v>
      </c>
      <c r="E78" s="332">
        <f>'Сан.ДУ-1'!BA78</f>
        <v>0</v>
      </c>
      <c r="F78" s="259">
        <f>'Сан.ДУ-1'!BB78</f>
        <v>0</v>
      </c>
      <c r="G78" s="259">
        <f>'Сан.ДУ-2'!AK78</f>
        <v>472</v>
      </c>
      <c r="H78" s="259">
        <f>'Сан.ДУ-2'!AL78</f>
        <v>70800</v>
      </c>
      <c r="I78" s="288">
        <f>'Сан.ДУ-3'!BQ76</f>
        <v>0</v>
      </c>
      <c r="J78" s="382">
        <f>'Сан.ДУ-3'!BR76</f>
        <v>0</v>
      </c>
      <c r="K78" s="293">
        <f t="shared" si="4"/>
        <v>472</v>
      </c>
      <c r="L78" s="382">
        <f t="shared" si="5"/>
        <v>70800</v>
      </c>
    </row>
    <row r="79" spans="1:12" ht="15">
      <c r="A79" s="128">
        <v>71</v>
      </c>
      <c r="B79" s="337" t="s">
        <v>153</v>
      </c>
      <c r="C79" s="359" t="s">
        <v>17</v>
      </c>
      <c r="D79" s="381">
        <v>65000</v>
      </c>
      <c r="E79" s="332">
        <f>'Сан.ДУ-1'!BA79</f>
        <v>3</v>
      </c>
      <c r="F79" s="259">
        <f>'Сан.ДУ-1'!BB79</f>
        <v>185000</v>
      </c>
      <c r="G79" s="259">
        <f>'Сан.ДУ-2'!AK79</f>
        <v>0</v>
      </c>
      <c r="H79" s="259">
        <f>'Сан.ДУ-2'!AL79</f>
        <v>0</v>
      </c>
      <c r="I79" s="288">
        <f>'Сан.ДУ-3'!BQ77</f>
        <v>3</v>
      </c>
      <c r="J79" s="382">
        <f>'Сан.ДУ-3'!BR77</f>
        <v>195000</v>
      </c>
      <c r="K79" s="293">
        <f t="shared" si="4"/>
        <v>6</v>
      </c>
      <c r="L79" s="382">
        <f t="shared" si="5"/>
        <v>380000</v>
      </c>
    </row>
    <row r="80" spans="1:12" ht="15">
      <c r="A80" s="128">
        <v>72</v>
      </c>
      <c r="B80" s="337" t="s">
        <v>197</v>
      </c>
      <c r="C80" s="359" t="s">
        <v>9</v>
      </c>
      <c r="D80" s="353">
        <v>150</v>
      </c>
      <c r="E80" s="332">
        <f>'Сан.ДУ-1'!BA80</f>
        <v>0</v>
      </c>
      <c r="F80" s="259">
        <f>'Сан.ДУ-1'!BB80</f>
        <v>0</v>
      </c>
      <c r="G80" s="259">
        <f>'Сан.ДУ-2'!AK80</f>
        <v>0</v>
      </c>
      <c r="H80" s="259">
        <f>'Сан.ДУ-2'!AL80</f>
        <v>0</v>
      </c>
      <c r="I80" s="288">
        <f>'Сан.ДУ-3'!BQ78</f>
        <v>0</v>
      </c>
      <c r="J80" s="382">
        <f>'Сан.ДУ-3'!BR78</f>
        <v>0</v>
      </c>
      <c r="K80" s="293"/>
      <c r="L80" s="382"/>
    </row>
    <row r="81" spans="1:12" ht="15">
      <c r="A81" s="128">
        <v>73</v>
      </c>
      <c r="B81" s="134" t="s">
        <v>110</v>
      </c>
      <c r="C81" s="359" t="s">
        <v>17</v>
      </c>
      <c r="D81" s="381">
        <v>25000</v>
      </c>
      <c r="E81" s="332">
        <f>'Сан.ДУ-1'!BA81</f>
        <v>5</v>
      </c>
      <c r="F81" s="259">
        <f>'Сан.ДУ-1'!BB81</f>
        <v>165000</v>
      </c>
      <c r="G81" s="259">
        <f>'Сан.ДУ-2'!AK81</f>
        <v>0</v>
      </c>
      <c r="H81" s="259">
        <f>'Сан.ДУ-2'!AL81</f>
        <v>0</v>
      </c>
      <c r="I81" s="288">
        <f>'Сан.ДУ-3'!BQ79</f>
        <v>2</v>
      </c>
      <c r="J81" s="382">
        <f>'Сан.ДУ-3'!BR79</f>
        <v>70000</v>
      </c>
      <c r="K81" s="293">
        <f t="shared" si="4"/>
        <v>7</v>
      </c>
      <c r="L81" s="382">
        <f t="shared" si="5"/>
        <v>235000</v>
      </c>
    </row>
    <row r="82" spans="1:12" ht="15.75" thickBot="1">
      <c r="A82" s="128">
        <v>74</v>
      </c>
      <c r="B82" s="183" t="s">
        <v>149</v>
      </c>
      <c r="C82" s="160"/>
      <c r="D82" s="184"/>
      <c r="E82" s="217"/>
      <c r="F82" s="206">
        <f>'Сан.ДУ-1'!BB82</f>
        <v>1161460</v>
      </c>
      <c r="G82" s="206"/>
      <c r="H82" s="206">
        <f>'Сан.ДУ-2'!AL82</f>
        <v>391180</v>
      </c>
      <c r="I82" s="218"/>
      <c r="J82" s="219">
        <f>'Сан.ДУ-3'!BR80</f>
        <v>2482869</v>
      </c>
      <c r="K82" s="220"/>
      <c r="L82" s="219">
        <f t="shared" si="5"/>
        <v>4035509</v>
      </c>
    </row>
  </sheetData>
  <sheetProtection/>
  <mergeCells count="6">
    <mergeCell ref="A3:L3"/>
    <mergeCell ref="E6:F6"/>
    <mergeCell ref="G6:H6"/>
    <mergeCell ref="I6:J6"/>
    <mergeCell ref="K6:L6"/>
    <mergeCell ref="K5:L5"/>
  </mergeCells>
  <printOptions/>
  <pageMargins left="0.42" right="0.17" top="0.18" bottom="0.17" header="0.17" footer="0.17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Z49"/>
  <sheetViews>
    <sheetView view="pageBreakPreview" zoomScale="75" zoomScaleNormal="75" zoomScaleSheetLayoutView="75" zoomScalePageLayoutView="0" workbookViewId="0" topLeftCell="A1">
      <pane xSplit="6" ySplit="7" topLeftCell="K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D54" sqref="D54"/>
    </sheetView>
  </sheetViews>
  <sheetFormatPr defaultColWidth="9.00390625" defaultRowHeight="12.75"/>
  <cols>
    <col min="1" max="1" width="6.125" style="0" customWidth="1"/>
    <col min="4" max="4" width="28.625" style="0" customWidth="1"/>
    <col min="5" max="5" width="6.75390625" style="0" customWidth="1"/>
    <col min="6" max="6" width="7.25390625" style="0" customWidth="1"/>
    <col min="11" max="11" width="6.875" style="0" customWidth="1"/>
    <col min="13" max="13" width="6.375" style="0" customWidth="1"/>
    <col min="15" max="15" width="6.25390625" style="0" customWidth="1"/>
    <col min="17" max="17" width="6.25390625" style="0" customWidth="1"/>
    <col min="19" max="19" width="6.00390625" style="0" customWidth="1"/>
    <col min="21" max="21" width="5.75390625" style="0" customWidth="1"/>
    <col min="23" max="23" width="6.125" style="0" customWidth="1"/>
    <col min="25" max="25" width="6.375" style="0" customWidth="1"/>
  </cols>
  <sheetData>
    <row r="3" spans="1:8" ht="15.75">
      <c r="A3" s="438" t="s">
        <v>234</v>
      </c>
      <c r="B3" s="438"/>
      <c r="C3" s="438"/>
      <c r="D3" s="438"/>
      <c r="E3" s="438"/>
      <c r="F3" s="438"/>
      <c r="G3" s="117"/>
      <c r="H3" s="117"/>
    </row>
    <row r="5" spans="1:26" ht="12.75" customHeight="1">
      <c r="A5" s="452" t="s">
        <v>0</v>
      </c>
      <c r="B5" s="455" t="s">
        <v>1</v>
      </c>
      <c r="C5" s="456"/>
      <c r="D5" s="457"/>
      <c r="E5" s="464" t="s">
        <v>2</v>
      </c>
      <c r="F5" s="465" t="s">
        <v>36</v>
      </c>
      <c r="G5" s="448" t="s">
        <v>216</v>
      </c>
      <c r="H5" s="449"/>
      <c r="I5" s="448" t="s">
        <v>216</v>
      </c>
      <c r="J5" s="449"/>
      <c r="K5" s="448" t="s">
        <v>216</v>
      </c>
      <c r="L5" s="449"/>
      <c r="M5" s="448" t="s">
        <v>216</v>
      </c>
      <c r="N5" s="449"/>
      <c r="O5" s="448" t="s">
        <v>216</v>
      </c>
      <c r="P5" s="449"/>
      <c r="Q5" s="448" t="s">
        <v>216</v>
      </c>
      <c r="R5" s="449"/>
      <c r="S5" s="448" t="s">
        <v>216</v>
      </c>
      <c r="T5" s="449"/>
      <c r="U5" s="448" t="s">
        <v>216</v>
      </c>
      <c r="V5" s="449"/>
      <c r="W5" s="448" t="s">
        <v>216</v>
      </c>
      <c r="X5" s="449"/>
      <c r="Y5" s="470" t="s">
        <v>235</v>
      </c>
      <c r="Z5" s="471"/>
    </row>
    <row r="6" spans="1:26" ht="12.75">
      <c r="A6" s="453"/>
      <c r="B6" s="458"/>
      <c r="C6" s="459"/>
      <c r="D6" s="460"/>
      <c r="E6" s="464"/>
      <c r="F6" s="466"/>
      <c r="G6" s="450">
        <v>2</v>
      </c>
      <c r="H6" s="451"/>
      <c r="I6" s="450">
        <v>11</v>
      </c>
      <c r="J6" s="451"/>
      <c r="K6" s="450">
        <v>12</v>
      </c>
      <c r="L6" s="451"/>
      <c r="M6" s="469">
        <v>13</v>
      </c>
      <c r="N6" s="469"/>
      <c r="O6" s="468">
        <v>14</v>
      </c>
      <c r="P6" s="468"/>
      <c r="Q6" s="468">
        <v>15</v>
      </c>
      <c r="R6" s="468"/>
      <c r="S6" s="468">
        <v>16</v>
      </c>
      <c r="T6" s="468"/>
      <c r="U6" s="468">
        <v>17</v>
      </c>
      <c r="V6" s="468"/>
      <c r="W6" s="468">
        <v>20</v>
      </c>
      <c r="X6" s="468"/>
      <c r="Y6" s="472"/>
      <c r="Z6" s="473"/>
    </row>
    <row r="7" spans="1:26" ht="25.5">
      <c r="A7" s="454"/>
      <c r="B7" s="461"/>
      <c r="C7" s="462"/>
      <c r="D7" s="463"/>
      <c r="E7" s="464"/>
      <c r="F7" s="467"/>
      <c r="G7" s="163" t="s">
        <v>6</v>
      </c>
      <c r="H7" s="162" t="s">
        <v>7</v>
      </c>
      <c r="I7" s="163" t="s">
        <v>6</v>
      </c>
      <c r="J7" s="162" t="s">
        <v>7</v>
      </c>
      <c r="K7" s="163" t="s">
        <v>6</v>
      </c>
      <c r="L7" s="162" t="s">
        <v>7</v>
      </c>
      <c r="M7" s="163" t="s">
        <v>6</v>
      </c>
      <c r="N7" s="162" t="s">
        <v>7</v>
      </c>
      <c r="O7" s="163" t="s">
        <v>6</v>
      </c>
      <c r="P7" s="162" t="s">
        <v>7</v>
      </c>
      <c r="Q7" s="163" t="s">
        <v>6</v>
      </c>
      <c r="R7" s="162" t="s">
        <v>7</v>
      </c>
      <c r="S7" s="163" t="s">
        <v>6</v>
      </c>
      <c r="T7" s="162" t="s">
        <v>7</v>
      </c>
      <c r="U7" s="163" t="s">
        <v>6</v>
      </c>
      <c r="V7" s="162" t="s">
        <v>7</v>
      </c>
      <c r="W7" s="163" t="s">
        <v>6</v>
      </c>
      <c r="X7" s="162" t="s">
        <v>7</v>
      </c>
      <c r="Y7" s="163" t="s">
        <v>6</v>
      </c>
      <c r="Z7" s="162" t="s">
        <v>7</v>
      </c>
    </row>
    <row r="8" spans="1:26" ht="15.75">
      <c r="A8" s="127">
        <v>1</v>
      </c>
      <c r="B8" s="474" t="s">
        <v>120</v>
      </c>
      <c r="C8" s="475"/>
      <c r="D8" s="475"/>
      <c r="E8" s="269" t="s">
        <v>17</v>
      </c>
      <c r="F8" s="270">
        <f>1.05*30000</f>
        <v>31500</v>
      </c>
      <c r="G8" s="163"/>
      <c r="H8" s="163">
        <f>F8*G8</f>
        <v>0</v>
      </c>
      <c r="I8" s="271"/>
      <c r="J8" s="271">
        <f>F8*I8</f>
        <v>0</v>
      </c>
      <c r="K8" s="271"/>
      <c r="L8" s="271">
        <f>F8*K8</f>
        <v>0</v>
      </c>
      <c r="M8" s="271"/>
      <c r="N8" s="271">
        <f>F8*M8</f>
        <v>0</v>
      </c>
      <c r="O8" s="271"/>
      <c r="P8" s="271">
        <f>F8*O8</f>
        <v>0</v>
      </c>
      <c r="Q8" s="271"/>
      <c r="R8" s="271">
        <f>F8*Q8</f>
        <v>0</v>
      </c>
      <c r="S8" s="271"/>
      <c r="T8" s="271">
        <f>F8*S8</f>
        <v>0</v>
      </c>
      <c r="U8" s="271"/>
      <c r="V8" s="271">
        <f>F8*U8</f>
        <v>0</v>
      </c>
      <c r="W8" s="281"/>
      <c r="X8" s="281">
        <f>F8*W8</f>
        <v>0</v>
      </c>
      <c r="Y8" s="281">
        <f>G8+I8+K8+M8+O8+Q8+S8+U8+W8</f>
        <v>0</v>
      </c>
      <c r="Z8" s="281">
        <f>F8*Y8</f>
        <v>0</v>
      </c>
    </row>
    <row r="9" spans="1:26" ht="15.75">
      <c r="A9" s="127">
        <v>2</v>
      </c>
      <c r="B9" s="476" t="s">
        <v>147</v>
      </c>
      <c r="C9" s="477"/>
      <c r="D9" s="478"/>
      <c r="E9" s="269" t="s">
        <v>17</v>
      </c>
      <c r="F9" s="163">
        <f>1.05*40000</f>
        <v>42000</v>
      </c>
      <c r="G9" s="163"/>
      <c r="H9" s="163">
        <f aca="true" t="shared" si="0" ref="H9:H48">F9*G9</f>
        <v>0</v>
      </c>
      <c r="I9" s="271"/>
      <c r="J9" s="271">
        <f aca="true" t="shared" si="1" ref="J9:J48">F9*I9</f>
        <v>0</v>
      </c>
      <c r="K9" s="271"/>
      <c r="L9" s="271">
        <f aca="true" t="shared" si="2" ref="L9:L48">F9*K9</f>
        <v>0</v>
      </c>
      <c r="M9" s="271"/>
      <c r="N9" s="271">
        <f aca="true" t="shared" si="3" ref="N9:N48">F9*M9</f>
        <v>0</v>
      </c>
      <c r="O9" s="271"/>
      <c r="P9" s="271">
        <f aca="true" t="shared" si="4" ref="P9:P48">F9*O9</f>
        <v>0</v>
      </c>
      <c r="Q9" s="271"/>
      <c r="R9" s="271">
        <f aca="true" t="shared" si="5" ref="R9:R48">F9*Q9</f>
        <v>0</v>
      </c>
      <c r="S9" s="271"/>
      <c r="T9" s="271">
        <f aca="true" t="shared" si="6" ref="T9:T48">F9*S9</f>
        <v>0</v>
      </c>
      <c r="U9" s="271"/>
      <c r="V9" s="271">
        <f aca="true" t="shared" si="7" ref="V9:V48">F9*U9</f>
        <v>0</v>
      </c>
      <c r="W9" s="271"/>
      <c r="X9" s="281">
        <f aca="true" t="shared" si="8" ref="X9:X48">F9*W9</f>
        <v>0</v>
      </c>
      <c r="Y9" s="281">
        <f aca="true" t="shared" si="9" ref="Y9:Y48">G9+I9+K9+M9+O9+Q9+S9+U9+W9</f>
        <v>0</v>
      </c>
      <c r="Z9" s="281">
        <f aca="true" t="shared" si="10" ref="Z9:Z48">F9*Y9</f>
        <v>0</v>
      </c>
    </row>
    <row r="10" spans="1:26" ht="15.75">
      <c r="A10" s="127">
        <v>3</v>
      </c>
      <c r="B10" s="479" t="s">
        <v>144</v>
      </c>
      <c r="C10" s="477"/>
      <c r="D10" s="478"/>
      <c r="E10" s="269" t="s">
        <v>17</v>
      </c>
      <c r="F10" s="163">
        <v>2650</v>
      </c>
      <c r="G10" s="163"/>
      <c r="H10" s="163">
        <f t="shared" si="0"/>
        <v>0</v>
      </c>
      <c r="I10" s="271"/>
      <c r="J10" s="271">
        <f t="shared" si="1"/>
        <v>0</v>
      </c>
      <c r="K10" s="271"/>
      <c r="L10" s="271">
        <f t="shared" si="2"/>
        <v>0</v>
      </c>
      <c r="M10" s="271"/>
      <c r="N10" s="271">
        <f t="shared" si="3"/>
        <v>0</v>
      </c>
      <c r="O10" s="271"/>
      <c r="P10" s="271">
        <f t="shared" si="4"/>
        <v>0</v>
      </c>
      <c r="Q10" s="271"/>
      <c r="R10" s="271">
        <f t="shared" si="5"/>
        <v>0</v>
      </c>
      <c r="S10" s="271"/>
      <c r="T10" s="271">
        <f t="shared" si="6"/>
        <v>0</v>
      </c>
      <c r="U10" s="271"/>
      <c r="V10" s="271">
        <f t="shared" si="7"/>
        <v>0</v>
      </c>
      <c r="W10" s="271"/>
      <c r="X10" s="281">
        <f t="shared" si="8"/>
        <v>0</v>
      </c>
      <c r="Y10" s="281">
        <f t="shared" si="9"/>
        <v>0</v>
      </c>
      <c r="Z10" s="281">
        <f t="shared" si="10"/>
        <v>0</v>
      </c>
    </row>
    <row r="11" spans="1:26" ht="15.75">
      <c r="A11" s="127">
        <v>4</v>
      </c>
      <c r="B11" s="479" t="s">
        <v>145</v>
      </c>
      <c r="C11" s="480"/>
      <c r="D11" s="481"/>
      <c r="E11" s="269" t="s">
        <v>17</v>
      </c>
      <c r="F11" s="163">
        <v>420</v>
      </c>
      <c r="G11" s="163"/>
      <c r="H11" s="163">
        <f t="shared" si="0"/>
        <v>0</v>
      </c>
      <c r="I11" s="271"/>
      <c r="J11" s="271">
        <f t="shared" si="1"/>
        <v>0</v>
      </c>
      <c r="K11" s="271"/>
      <c r="L11" s="271">
        <f t="shared" si="2"/>
        <v>0</v>
      </c>
      <c r="M11" s="271"/>
      <c r="N11" s="271">
        <f t="shared" si="3"/>
        <v>0</v>
      </c>
      <c r="O11" s="271"/>
      <c r="P11" s="271">
        <f t="shared" si="4"/>
        <v>0</v>
      </c>
      <c r="Q11" s="271"/>
      <c r="R11" s="271">
        <f t="shared" si="5"/>
        <v>0</v>
      </c>
      <c r="S11" s="271"/>
      <c r="T11" s="271">
        <f t="shared" si="6"/>
        <v>0</v>
      </c>
      <c r="U11" s="271"/>
      <c r="V11" s="271">
        <f t="shared" si="7"/>
        <v>0</v>
      </c>
      <c r="W11" s="271"/>
      <c r="X11" s="281">
        <f t="shared" si="8"/>
        <v>0</v>
      </c>
      <c r="Y11" s="281">
        <f t="shared" si="9"/>
        <v>0</v>
      </c>
      <c r="Z11" s="281">
        <f t="shared" si="10"/>
        <v>0</v>
      </c>
    </row>
    <row r="12" spans="1:26" ht="15.75">
      <c r="A12" s="127">
        <v>5</v>
      </c>
      <c r="B12" s="475" t="s">
        <v>97</v>
      </c>
      <c r="C12" s="475"/>
      <c r="D12" s="475"/>
      <c r="E12" s="269" t="s">
        <v>17</v>
      </c>
      <c r="F12" s="163">
        <v>5500</v>
      </c>
      <c r="G12" s="163"/>
      <c r="H12" s="163">
        <f t="shared" si="0"/>
        <v>0</v>
      </c>
      <c r="I12" s="271"/>
      <c r="J12" s="271">
        <f t="shared" si="1"/>
        <v>0</v>
      </c>
      <c r="K12" s="271"/>
      <c r="L12" s="271">
        <f t="shared" si="2"/>
        <v>0</v>
      </c>
      <c r="M12" s="271"/>
      <c r="N12" s="271">
        <f t="shared" si="3"/>
        <v>0</v>
      </c>
      <c r="O12" s="271"/>
      <c r="P12" s="271">
        <f t="shared" si="4"/>
        <v>0</v>
      </c>
      <c r="Q12" s="271"/>
      <c r="R12" s="271">
        <f t="shared" si="5"/>
        <v>0</v>
      </c>
      <c r="S12" s="271"/>
      <c r="T12" s="271">
        <f t="shared" si="6"/>
        <v>0</v>
      </c>
      <c r="U12" s="271"/>
      <c r="V12" s="271">
        <f t="shared" si="7"/>
        <v>0</v>
      </c>
      <c r="W12" s="271"/>
      <c r="X12" s="281">
        <f t="shared" si="8"/>
        <v>0</v>
      </c>
      <c r="Y12" s="281">
        <f t="shared" si="9"/>
        <v>0</v>
      </c>
      <c r="Z12" s="281">
        <f t="shared" si="10"/>
        <v>0</v>
      </c>
    </row>
    <row r="13" spans="1:26" ht="15.75">
      <c r="A13" s="127">
        <v>6</v>
      </c>
      <c r="B13" s="479" t="s">
        <v>121</v>
      </c>
      <c r="C13" s="480"/>
      <c r="D13" s="481"/>
      <c r="E13" s="269" t="s">
        <v>17</v>
      </c>
      <c r="F13" s="163">
        <v>5000</v>
      </c>
      <c r="G13" s="163"/>
      <c r="H13" s="163">
        <f t="shared" si="0"/>
        <v>0</v>
      </c>
      <c r="I13" s="271"/>
      <c r="J13" s="271">
        <f t="shared" si="1"/>
        <v>0</v>
      </c>
      <c r="K13" s="271"/>
      <c r="L13" s="271">
        <f t="shared" si="2"/>
        <v>0</v>
      </c>
      <c r="M13" s="271"/>
      <c r="N13" s="271">
        <f t="shared" si="3"/>
        <v>0</v>
      </c>
      <c r="O13" s="271"/>
      <c r="P13" s="271">
        <f t="shared" si="4"/>
        <v>0</v>
      </c>
      <c r="Q13" s="271"/>
      <c r="R13" s="271">
        <f t="shared" si="5"/>
        <v>0</v>
      </c>
      <c r="S13" s="271"/>
      <c r="T13" s="271">
        <f t="shared" si="6"/>
        <v>0</v>
      </c>
      <c r="U13" s="271"/>
      <c r="V13" s="271">
        <f t="shared" si="7"/>
        <v>0</v>
      </c>
      <c r="W13" s="271"/>
      <c r="X13" s="281">
        <f t="shared" si="8"/>
        <v>0</v>
      </c>
      <c r="Y13" s="281">
        <f t="shared" si="9"/>
        <v>0</v>
      </c>
      <c r="Z13" s="281">
        <f t="shared" si="10"/>
        <v>0</v>
      </c>
    </row>
    <row r="14" spans="1:26" ht="15.75">
      <c r="A14" s="127">
        <v>7</v>
      </c>
      <c r="B14" s="476" t="s">
        <v>122</v>
      </c>
      <c r="C14" s="480"/>
      <c r="D14" s="481"/>
      <c r="E14" s="269" t="s">
        <v>17</v>
      </c>
      <c r="F14" s="163">
        <v>3500</v>
      </c>
      <c r="G14" s="163"/>
      <c r="H14" s="163">
        <f t="shared" si="0"/>
        <v>0</v>
      </c>
      <c r="I14" s="271"/>
      <c r="J14" s="271">
        <f t="shared" si="1"/>
        <v>0</v>
      </c>
      <c r="K14" s="271"/>
      <c r="L14" s="271">
        <f t="shared" si="2"/>
        <v>0</v>
      </c>
      <c r="M14" s="271"/>
      <c r="N14" s="271">
        <f t="shared" si="3"/>
        <v>0</v>
      </c>
      <c r="O14" s="271"/>
      <c r="P14" s="271">
        <f t="shared" si="4"/>
        <v>0</v>
      </c>
      <c r="Q14" s="271"/>
      <c r="R14" s="271">
        <f t="shared" si="5"/>
        <v>0</v>
      </c>
      <c r="S14" s="271"/>
      <c r="T14" s="271">
        <f t="shared" si="6"/>
        <v>0</v>
      </c>
      <c r="U14" s="271"/>
      <c r="V14" s="271">
        <f t="shared" si="7"/>
        <v>0</v>
      </c>
      <c r="W14" s="271"/>
      <c r="X14" s="281">
        <f t="shared" si="8"/>
        <v>0</v>
      </c>
      <c r="Y14" s="281">
        <f t="shared" si="9"/>
        <v>0</v>
      </c>
      <c r="Z14" s="281">
        <f t="shared" si="10"/>
        <v>0</v>
      </c>
    </row>
    <row r="15" spans="1:26" ht="15.75">
      <c r="A15" s="127">
        <v>8</v>
      </c>
      <c r="B15" s="474" t="s">
        <v>123</v>
      </c>
      <c r="C15" s="475"/>
      <c r="D15" s="475"/>
      <c r="E15" s="269" t="s">
        <v>17</v>
      </c>
      <c r="F15" s="163">
        <v>140</v>
      </c>
      <c r="G15" s="163"/>
      <c r="H15" s="163">
        <f t="shared" si="0"/>
        <v>0</v>
      </c>
      <c r="I15" s="271"/>
      <c r="J15" s="271">
        <f t="shared" si="1"/>
        <v>0</v>
      </c>
      <c r="K15" s="271"/>
      <c r="L15" s="271">
        <f t="shared" si="2"/>
        <v>0</v>
      </c>
      <c r="M15" s="271"/>
      <c r="N15" s="271">
        <f t="shared" si="3"/>
        <v>0</v>
      </c>
      <c r="O15" s="271"/>
      <c r="P15" s="271">
        <f t="shared" si="4"/>
        <v>0</v>
      </c>
      <c r="Q15" s="271"/>
      <c r="R15" s="271">
        <f t="shared" si="5"/>
        <v>0</v>
      </c>
      <c r="S15" s="271"/>
      <c r="T15" s="271">
        <f t="shared" si="6"/>
        <v>0</v>
      </c>
      <c r="U15" s="271"/>
      <c r="V15" s="271">
        <f t="shared" si="7"/>
        <v>0</v>
      </c>
      <c r="W15" s="271"/>
      <c r="X15" s="281">
        <f t="shared" si="8"/>
        <v>0</v>
      </c>
      <c r="Y15" s="281">
        <f t="shared" si="9"/>
        <v>0</v>
      </c>
      <c r="Z15" s="281">
        <f t="shared" si="10"/>
        <v>0</v>
      </c>
    </row>
    <row r="16" spans="1:26" ht="15.75">
      <c r="A16" s="127">
        <v>9</v>
      </c>
      <c r="B16" s="474" t="s">
        <v>124</v>
      </c>
      <c r="C16" s="475"/>
      <c r="D16" s="475"/>
      <c r="E16" s="269" t="s">
        <v>17</v>
      </c>
      <c r="F16" s="163">
        <v>250</v>
      </c>
      <c r="G16" s="163">
        <v>2</v>
      </c>
      <c r="H16" s="163">
        <f t="shared" si="0"/>
        <v>500</v>
      </c>
      <c r="I16" s="271">
        <v>20</v>
      </c>
      <c r="J16" s="271">
        <f t="shared" si="1"/>
        <v>5000</v>
      </c>
      <c r="K16" s="271">
        <v>20</v>
      </c>
      <c r="L16" s="271">
        <f t="shared" si="2"/>
        <v>5000</v>
      </c>
      <c r="M16" s="271">
        <v>20</v>
      </c>
      <c r="N16" s="271">
        <f t="shared" si="3"/>
        <v>5000</v>
      </c>
      <c r="O16" s="271">
        <v>20</v>
      </c>
      <c r="P16" s="271">
        <f t="shared" si="4"/>
        <v>5000</v>
      </c>
      <c r="Q16" s="271">
        <v>23</v>
      </c>
      <c r="R16" s="271">
        <f t="shared" si="5"/>
        <v>5750</v>
      </c>
      <c r="S16" s="271">
        <v>20</v>
      </c>
      <c r="T16" s="271">
        <f t="shared" si="6"/>
        <v>5000</v>
      </c>
      <c r="U16" s="271"/>
      <c r="V16" s="271">
        <f t="shared" si="7"/>
        <v>0</v>
      </c>
      <c r="W16" s="271"/>
      <c r="X16" s="281">
        <f t="shared" si="8"/>
        <v>0</v>
      </c>
      <c r="Y16" s="281">
        <f t="shared" si="9"/>
        <v>125</v>
      </c>
      <c r="Z16" s="281">
        <f t="shared" si="10"/>
        <v>31250</v>
      </c>
    </row>
    <row r="17" spans="1:26" ht="15.75">
      <c r="A17" s="127">
        <v>10</v>
      </c>
      <c r="B17" s="474" t="s">
        <v>125</v>
      </c>
      <c r="C17" s="475"/>
      <c r="D17" s="475"/>
      <c r="E17" s="269" t="s">
        <v>17</v>
      </c>
      <c r="F17" s="163">
        <v>370</v>
      </c>
      <c r="G17" s="163"/>
      <c r="H17" s="163">
        <f t="shared" si="0"/>
        <v>0</v>
      </c>
      <c r="I17" s="271"/>
      <c r="J17" s="271">
        <f t="shared" si="1"/>
        <v>0</v>
      </c>
      <c r="K17" s="271"/>
      <c r="L17" s="271">
        <f t="shared" si="2"/>
        <v>0</v>
      </c>
      <c r="M17" s="271"/>
      <c r="N17" s="271">
        <f t="shared" si="3"/>
        <v>0</v>
      </c>
      <c r="O17" s="271"/>
      <c r="P17" s="271">
        <f t="shared" si="4"/>
        <v>0</v>
      </c>
      <c r="Q17" s="271"/>
      <c r="R17" s="271">
        <f t="shared" si="5"/>
        <v>0</v>
      </c>
      <c r="S17" s="271"/>
      <c r="T17" s="271">
        <f t="shared" si="6"/>
        <v>0</v>
      </c>
      <c r="U17" s="271"/>
      <c r="V17" s="271">
        <f t="shared" si="7"/>
        <v>0</v>
      </c>
      <c r="W17" s="271"/>
      <c r="X17" s="281">
        <f t="shared" si="8"/>
        <v>0</v>
      </c>
      <c r="Y17" s="281">
        <f t="shared" si="9"/>
        <v>0</v>
      </c>
      <c r="Z17" s="281">
        <f t="shared" si="10"/>
        <v>0</v>
      </c>
    </row>
    <row r="18" spans="1:26" ht="15.75">
      <c r="A18" s="127">
        <v>11</v>
      </c>
      <c r="B18" s="479" t="s">
        <v>126</v>
      </c>
      <c r="C18" s="477"/>
      <c r="D18" s="478"/>
      <c r="E18" s="269" t="s">
        <v>17</v>
      </c>
      <c r="F18" s="163">
        <v>80</v>
      </c>
      <c r="G18" s="163"/>
      <c r="H18" s="163">
        <f t="shared" si="0"/>
        <v>0</v>
      </c>
      <c r="I18" s="271"/>
      <c r="J18" s="271">
        <f t="shared" si="1"/>
        <v>0</v>
      </c>
      <c r="K18" s="271"/>
      <c r="L18" s="271">
        <f t="shared" si="2"/>
        <v>0</v>
      </c>
      <c r="M18" s="271"/>
      <c r="N18" s="271">
        <f t="shared" si="3"/>
        <v>0</v>
      </c>
      <c r="O18" s="271"/>
      <c r="P18" s="271">
        <f t="shared" si="4"/>
        <v>0</v>
      </c>
      <c r="Q18" s="271"/>
      <c r="R18" s="271">
        <f t="shared" si="5"/>
        <v>0</v>
      </c>
      <c r="S18" s="271"/>
      <c r="T18" s="271">
        <f t="shared" si="6"/>
        <v>0</v>
      </c>
      <c r="U18" s="271"/>
      <c r="V18" s="271">
        <f t="shared" si="7"/>
        <v>0</v>
      </c>
      <c r="W18" s="271"/>
      <c r="X18" s="281">
        <f t="shared" si="8"/>
        <v>0</v>
      </c>
      <c r="Y18" s="281">
        <f t="shared" si="9"/>
        <v>0</v>
      </c>
      <c r="Z18" s="281">
        <f t="shared" si="10"/>
        <v>0</v>
      </c>
    </row>
    <row r="19" spans="1:26" ht="15.75">
      <c r="A19" s="127">
        <v>12</v>
      </c>
      <c r="B19" s="479" t="s">
        <v>127</v>
      </c>
      <c r="C19" s="477"/>
      <c r="D19" s="478"/>
      <c r="E19" s="269" t="s">
        <v>17</v>
      </c>
      <c r="F19" s="163">
        <v>80</v>
      </c>
      <c r="G19" s="163"/>
      <c r="H19" s="163">
        <f t="shared" si="0"/>
        <v>0</v>
      </c>
      <c r="I19" s="271">
        <v>20</v>
      </c>
      <c r="J19" s="271">
        <f t="shared" si="1"/>
        <v>1600</v>
      </c>
      <c r="K19" s="271">
        <v>20</v>
      </c>
      <c r="L19" s="271">
        <f t="shared" si="2"/>
        <v>1600</v>
      </c>
      <c r="M19" s="271">
        <v>20</v>
      </c>
      <c r="N19" s="271">
        <f t="shared" si="3"/>
        <v>1600</v>
      </c>
      <c r="O19" s="271">
        <v>20</v>
      </c>
      <c r="P19" s="271">
        <f t="shared" si="4"/>
        <v>1600</v>
      </c>
      <c r="Q19" s="271">
        <v>20</v>
      </c>
      <c r="R19" s="271">
        <f t="shared" si="5"/>
        <v>1600</v>
      </c>
      <c r="S19" s="271">
        <v>20</v>
      </c>
      <c r="T19" s="271">
        <f t="shared" si="6"/>
        <v>1600</v>
      </c>
      <c r="U19" s="271"/>
      <c r="V19" s="271">
        <f t="shared" si="7"/>
        <v>0</v>
      </c>
      <c r="W19" s="271"/>
      <c r="X19" s="281">
        <f t="shared" si="8"/>
        <v>0</v>
      </c>
      <c r="Y19" s="281">
        <f t="shared" si="9"/>
        <v>120</v>
      </c>
      <c r="Z19" s="281">
        <f t="shared" si="10"/>
        <v>9600</v>
      </c>
    </row>
    <row r="20" spans="1:26" ht="15.75">
      <c r="A20" s="127">
        <v>13</v>
      </c>
      <c r="B20" s="479" t="s">
        <v>128</v>
      </c>
      <c r="C20" s="480"/>
      <c r="D20" s="481"/>
      <c r="E20" s="269" t="s">
        <v>17</v>
      </c>
      <c r="F20" s="163">
        <v>70</v>
      </c>
      <c r="G20" s="163"/>
      <c r="H20" s="163">
        <f t="shared" si="0"/>
        <v>0</v>
      </c>
      <c r="I20" s="271">
        <v>20</v>
      </c>
      <c r="J20" s="271">
        <f t="shared" si="1"/>
        <v>1400</v>
      </c>
      <c r="K20" s="271">
        <v>20</v>
      </c>
      <c r="L20" s="271">
        <f t="shared" si="2"/>
        <v>1400</v>
      </c>
      <c r="M20" s="271">
        <v>20</v>
      </c>
      <c r="N20" s="271">
        <f t="shared" si="3"/>
        <v>1400</v>
      </c>
      <c r="O20" s="271">
        <v>20</v>
      </c>
      <c r="P20" s="271">
        <f t="shared" si="4"/>
        <v>1400</v>
      </c>
      <c r="Q20" s="271">
        <v>20</v>
      </c>
      <c r="R20" s="271">
        <f t="shared" si="5"/>
        <v>1400</v>
      </c>
      <c r="S20" s="271">
        <v>20</v>
      </c>
      <c r="T20" s="271">
        <f t="shared" si="6"/>
        <v>1400</v>
      </c>
      <c r="U20" s="271"/>
      <c r="V20" s="271">
        <f t="shared" si="7"/>
        <v>0</v>
      </c>
      <c r="W20" s="271"/>
      <c r="X20" s="281">
        <f t="shared" si="8"/>
        <v>0</v>
      </c>
      <c r="Y20" s="281">
        <f t="shared" si="9"/>
        <v>120</v>
      </c>
      <c r="Z20" s="281">
        <f t="shared" si="10"/>
        <v>8400</v>
      </c>
    </row>
    <row r="21" spans="1:26" ht="15.75">
      <c r="A21" s="127">
        <v>14</v>
      </c>
      <c r="B21" s="479" t="s">
        <v>129</v>
      </c>
      <c r="C21" s="480"/>
      <c r="D21" s="481"/>
      <c r="E21" s="269" t="s">
        <v>17</v>
      </c>
      <c r="F21" s="163">
        <v>50</v>
      </c>
      <c r="G21" s="163"/>
      <c r="H21" s="163">
        <f t="shared" si="0"/>
        <v>0</v>
      </c>
      <c r="I21" s="271">
        <v>30</v>
      </c>
      <c r="J21" s="271">
        <f t="shared" si="1"/>
        <v>1500</v>
      </c>
      <c r="K21" s="271">
        <v>30</v>
      </c>
      <c r="L21" s="271">
        <f t="shared" si="2"/>
        <v>1500</v>
      </c>
      <c r="M21" s="271">
        <v>30</v>
      </c>
      <c r="N21" s="271">
        <f t="shared" si="3"/>
        <v>1500</v>
      </c>
      <c r="O21" s="271">
        <v>30</v>
      </c>
      <c r="P21" s="271">
        <f t="shared" si="4"/>
        <v>1500</v>
      </c>
      <c r="Q21" s="271">
        <v>30</v>
      </c>
      <c r="R21" s="271">
        <f t="shared" si="5"/>
        <v>1500</v>
      </c>
      <c r="S21" s="271">
        <v>30</v>
      </c>
      <c r="T21" s="271">
        <f t="shared" si="6"/>
        <v>1500</v>
      </c>
      <c r="U21" s="271"/>
      <c r="V21" s="271">
        <f t="shared" si="7"/>
        <v>0</v>
      </c>
      <c r="W21" s="271"/>
      <c r="X21" s="281">
        <f t="shared" si="8"/>
        <v>0</v>
      </c>
      <c r="Y21" s="281">
        <f t="shared" si="9"/>
        <v>180</v>
      </c>
      <c r="Z21" s="281">
        <f t="shared" si="10"/>
        <v>9000</v>
      </c>
    </row>
    <row r="22" spans="1:26" ht="15.75">
      <c r="A22" s="127">
        <v>15</v>
      </c>
      <c r="B22" s="479" t="s">
        <v>130</v>
      </c>
      <c r="C22" s="480"/>
      <c r="D22" s="481"/>
      <c r="E22" s="269" t="s">
        <v>17</v>
      </c>
      <c r="F22" s="163">
        <v>50</v>
      </c>
      <c r="G22" s="163"/>
      <c r="H22" s="163">
        <f t="shared" si="0"/>
        <v>0</v>
      </c>
      <c r="I22" s="271"/>
      <c r="J22" s="271">
        <f t="shared" si="1"/>
        <v>0</v>
      </c>
      <c r="K22" s="271"/>
      <c r="L22" s="271">
        <f t="shared" si="2"/>
        <v>0</v>
      </c>
      <c r="M22" s="271"/>
      <c r="N22" s="271">
        <f t="shared" si="3"/>
        <v>0</v>
      </c>
      <c r="O22" s="271"/>
      <c r="P22" s="271">
        <f t="shared" si="4"/>
        <v>0</v>
      </c>
      <c r="Q22" s="271"/>
      <c r="R22" s="271">
        <f t="shared" si="5"/>
        <v>0</v>
      </c>
      <c r="S22" s="271"/>
      <c r="T22" s="271">
        <f t="shared" si="6"/>
        <v>0</v>
      </c>
      <c r="U22" s="271"/>
      <c r="V22" s="271">
        <f t="shared" si="7"/>
        <v>0</v>
      </c>
      <c r="W22" s="271"/>
      <c r="X22" s="281">
        <f t="shared" si="8"/>
        <v>0</v>
      </c>
      <c r="Y22" s="281">
        <f t="shared" si="9"/>
        <v>0</v>
      </c>
      <c r="Z22" s="281">
        <f t="shared" si="10"/>
        <v>0</v>
      </c>
    </row>
    <row r="23" spans="1:26" ht="15.75">
      <c r="A23" s="127">
        <v>16</v>
      </c>
      <c r="B23" s="476" t="s">
        <v>131</v>
      </c>
      <c r="C23" s="480"/>
      <c r="D23" s="481"/>
      <c r="E23" s="269" t="s">
        <v>17</v>
      </c>
      <c r="F23" s="163">
        <v>175</v>
      </c>
      <c r="G23" s="163">
        <v>32</v>
      </c>
      <c r="H23" s="163">
        <f t="shared" si="0"/>
        <v>5600</v>
      </c>
      <c r="I23" s="271"/>
      <c r="J23" s="271">
        <f t="shared" si="1"/>
        <v>0</v>
      </c>
      <c r="K23" s="271"/>
      <c r="L23" s="271">
        <f t="shared" si="2"/>
        <v>0</v>
      </c>
      <c r="M23" s="271"/>
      <c r="N23" s="271">
        <f t="shared" si="3"/>
        <v>0</v>
      </c>
      <c r="O23" s="271"/>
      <c r="P23" s="271">
        <f t="shared" si="4"/>
        <v>0</v>
      </c>
      <c r="Q23" s="271"/>
      <c r="R23" s="271">
        <f t="shared" si="5"/>
        <v>0</v>
      </c>
      <c r="S23" s="271"/>
      <c r="T23" s="271">
        <f t="shared" si="6"/>
        <v>0</v>
      </c>
      <c r="U23" s="271"/>
      <c r="V23" s="271">
        <f t="shared" si="7"/>
        <v>0</v>
      </c>
      <c r="W23" s="271"/>
      <c r="X23" s="281">
        <f t="shared" si="8"/>
        <v>0</v>
      </c>
      <c r="Y23" s="281">
        <f t="shared" si="9"/>
        <v>32</v>
      </c>
      <c r="Z23" s="281">
        <f t="shared" si="10"/>
        <v>5600</v>
      </c>
    </row>
    <row r="24" spans="1:26" ht="15.75">
      <c r="A24" s="127">
        <v>17</v>
      </c>
      <c r="B24" s="479" t="s">
        <v>132</v>
      </c>
      <c r="C24" s="480"/>
      <c r="D24" s="481"/>
      <c r="E24" s="269" t="s">
        <v>17</v>
      </c>
      <c r="F24" s="163">
        <v>350</v>
      </c>
      <c r="G24" s="163"/>
      <c r="H24" s="163">
        <f t="shared" si="0"/>
        <v>0</v>
      </c>
      <c r="I24" s="271"/>
      <c r="J24" s="271">
        <f t="shared" si="1"/>
        <v>0</v>
      </c>
      <c r="K24" s="271"/>
      <c r="L24" s="271">
        <f t="shared" si="2"/>
        <v>0</v>
      </c>
      <c r="M24" s="271"/>
      <c r="N24" s="271">
        <f t="shared" si="3"/>
        <v>0</v>
      </c>
      <c r="O24" s="271"/>
      <c r="P24" s="271">
        <f t="shared" si="4"/>
        <v>0</v>
      </c>
      <c r="Q24" s="271"/>
      <c r="R24" s="271">
        <f t="shared" si="5"/>
        <v>0</v>
      </c>
      <c r="S24" s="271"/>
      <c r="T24" s="271">
        <f t="shared" si="6"/>
        <v>0</v>
      </c>
      <c r="U24" s="271"/>
      <c r="V24" s="271">
        <f t="shared" si="7"/>
        <v>0</v>
      </c>
      <c r="W24" s="271"/>
      <c r="X24" s="281">
        <f t="shared" si="8"/>
        <v>0</v>
      </c>
      <c r="Y24" s="281">
        <f t="shared" si="9"/>
        <v>0</v>
      </c>
      <c r="Z24" s="281">
        <f t="shared" si="10"/>
        <v>0</v>
      </c>
    </row>
    <row r="25" spans="1:26" ht="15.75">
      <c r="A25" s="127">
        <v>18</v>
      </c>
      <c r="B25" s="479" t="s">
        <v>133</v>
      </c>
      <c r="C25" s="480"/>
      <c r="D25" s="481"/>
      <c r="E25" s="269" t="s">
        <v>9</v>
      </c>
      <c r="F25" s="163">
        <v>120</v>
      </c>
      <c r="G25" s="163"/>
      <c r="H25" s="163">
        <f t="shared" si="0"/>
        <v>0</v>
      </c>
      <c r="I25" s="271"/>
      <c r="J25" s="271">
        <f t="shared" si="1"/>
        <v>0</v>
      </c>
      <c r="K25" s="271"/>
      <c r="L25" s="271">
        <f t="shared" si="2"/>
        <v>0</v>
      </c>
      <c r="M25" s="271"/>
      <c r="N25" s="271">
        <f t="shared" si="3"/>
        <v>0</v>
      </c>
      <c r="O25" s="271"/>
      <c r="P25" s="271">
        <f t="shared" si="4"/>
        <v>0</v>
      </c>
      <c r="Q25" s="271"/>
      <c r="R25" s="271">
        <f t="shared" si="5"/>
        <v>0</v>
      </c>
      <c r="S25" s="271"/>
      <c r="T25" s="271">
        <f t="shared" si="6"/>
        <v>0</v>
      </c>
      <c r="U25" s="271"/>
      <c r="V25" s="271">
        <f t="shared" si="7"/>
        <v>0</v>
      </c>
      <c r="W25" s="271"/>
      <c r="X25" s="281">
        <f t="shared" si="8"/>
        <v>0</v>
      </c>
      <c r="Y25" s="281">
        <f t="shared" si="9"/>
        <v>0</v>
      </c>
      <c r="Z25" s="281">
        <f t="shared" si="10"/>
        <v>0</v>
      </c>
    </row>
    <row r="26" spans="1:26" ht="15.75">
      <c r="A26" s="127">
        <v>19</v>
      </c>
      <c r="B26" s="479" t="s">
        <v>134</v>
      </c>
      <c r="C26" s="480"/>
      <c r="D26" s="481"/>
      <c r="E26" s="269" t="s">
        <v>17</v>
      </c>
      <c r="F26" s="163">
        <v>25</v>
      </c>
      <c r="G26" s="163">
        <v>32</v>
      </c>
      <c r="H26" s="163">
        <f t="shared" si="0"/>
        <v>800</v>
      </c>
      <c r="I26" s="271"/>
      <c r="J26" s="271">
        <f t="shared" si="1"/>
        <v>0</v>
      </c>
      <c r="K26" s="271"/>
      <c r="L26" s="271">
        <f t="shared" si="2"/>
        <v>0</v>
      </c>
      <c r="M26" s="271"/>
      <c r="N26" s="271">
        <f t="shared" si="3"/>
        <v>0</v>
      </c>
      <c r="O26" s="271"/>
      <c r="P26" s="271">
        <f t="shared" si="4"/>
        <v>0</v>
      </c>
      <c r="Q26" s="271"/>
      <c r="R26" s="271">
        <f t="shared" si="5"/>
        <v>0</v>
      </c>
      <c r="S26" s="271"/>
      <c r="T26" s="271">
        <f t="shared" si="6"/>
        <v>0</v>
      </c>
      <c r="U26" s="271"/>
      <c r="V26" s="271">
        <f t="shared" si="7"/>
        <v>0</v>
      </c>
      <c r="W26" s="271"/>
      <c r="X26" s="281">
        <f t="shared" si="8"/>
        <v>0</v>
      </c>
      <c r="Y26" s="281">
        <f t="shared" si="9"/>
        <v>32</v>
      </c>
      <c r="Z26" s="281">
        <f t="shared" si="10"/>
        <v>800</v>
      </c>
    </row>
    <row r="27" spans="1:26" ht="15.75">
      <c r="A27" s="127">
        <v>20</v>
      </c>
      <c r="B27" s="479" t="s">
        <v>135</v>
      </c>
      <c r="C27" s="480"/>
      <c r="D27" s="481"/>
      <c r="E27" s="269" t="s">
        <v>17</v>
      </c>
      <c r="F27" s="163">
        <v>30</v>
      </c>
      <c r="G27" s="163">
        <v>32</v>
      </c>
      <c r="H27" s="163">
        <f t="shared" si="0"/>
        <v>960</v>
      </c>
      <c r="I27" s="271"/>
      <c r="J27" s="271">
        <f t="shared" si="1"/>
        <v>0</v>
      </c>
      <c r="K27" s="271"/>
      <c r="L27" s="271">
        <f t="shared" si="2"/>
        <v>0</v>
      </c>
      <c r="M27" s="271"/>
      <c r="N27" s="271">
        <f t="shared" si="3"/>
        <v>0</v>
      </c>
      <c r="O27" s="271"/>
      <c r="P27" s="271">
        <f t="shared" si="4"/>
        <v>0</v>
      </c>
      <c r="Q27" s="271"/>
      <c r="R27" s="271">
        <f t="shared" si="5"/>
        <v>0</v>
      </c>
      <c r="S27" s="271"/>
      <c r="T27" s="271">
        <f t="shared" si="6"/>
        <v>0</v>
      </c>
      <c r="U27" s="271"/>
      <c r="V27" s="271">
        <f t="shared" si="7"/>
        <v>0</v>
      </c>
      <c r="W27" s="271"/>
      <c r="X27" s="281">
        <f t="shared" si="8"/>
        <v>0</v>
      </c>
      <c r="Y27" s="281">
        <f t="shared" si="9"/>
        <v>32</v>
      </c>
      <c r="Z27" s="281">
        <f t="shared" si="10"/>
        <v>960</v>
      </c>
    </row>
    <row r="28" spans="1:26" ht="15.75">
      <c r="A28" s="127">
        <v>21</v>
      </c>
      <c r="B28" s="476" t="s">
        <v>224</v>
      </c>
      <c r="C28" s="480"/>
      <c r="D28" s="481"/>
      <c r="E28" s="269" t="s">
        <v>9</v>
      </c>
      <c r="F28" s="163">
        <v>70</v>
      </c>
      <c r="G28" s="163"/>
      <c r="H28" s="163">
        <f t="shared" si="0"/>
        <v>0</v>
      </c>
      <c r="I28" s="271">
        <v>60</v>
      </c>
      <c r="J28" s="271">
        <f t="shared" si="1"/>
        <v>4200</v>
      </c>
      <c r="K28" s="271">
        <v>60</v>
      </c>
      <c r="L28" s="271">
        <f t="shared" si="2"/>
        <v>4200</v>
      </c>
      <c r="M28" s="271">
        <v>60</v>
      </c>
      <c r="N28" s="271">
        <f t="shared" si="3"/>
        <v>4200</v>
      </c>
      <c r="O28" s="271">
        <v>60</v>
      </c>
      <c r="P28" s="271">
        <f t="shared" si="4"/>
        <v>4200</v>
      </c>
      <c r="Q28" s="271">
        <v>60</v>
      </c>
      <c r="R28" s="271">
        <f t="shared" si="5"/>
        <v>4200</v>
      </c>
      <c r="S28" s="271">
        <v>60</v>
      </c>
      <c r="T28" s="271">
        <f t="shared" si="6"/>
        <v>4200</v>
      </c>
      <c r="U28" s="271"/>
      <c r="V28" s="271">
        <f t="shared" si="7"/>
        <v>0</v>
      </c>
      <c r="W28" s="271"/>
      <c r="X28" s="281">
        <f t="shared" si="8"/>
        <v>0</v>
      </c>
      <c r="Y28" s="281">
        <f t="shared" si="9"/>
        <v>360</v>
      </c>
      <c r="Z28" s="281">
        <f t="shared" si="10"/>
        <v>25200</v>
      </c>
    </row>
    <row r="29" spans="1:26" ht="15.75">
      <c r="A29" s="127">
        <v>22</v>
      </c>
      <c r="B29" s="479" t="s">
        <v>136</v>
      </c>
      <c r="C29" s="480"/>
      <c r="D29" s="481"/>
      <c r="E29" s="269" t="s">
        <v>9</v>
      </c>
      <c r="F29" s="163">
        <v>45</v>
      </c>
      <c r="G29" s="163"/>
      <c r="H29" s="163">
        <f t="shared" si="0"/>
        <v>0</v>
      </c>
      <c r="I29" s="271"/>
      <c r="J29" s="271">
        <f t="shared" si="1"/>
        <v>0</v>
      </c>
      <c r="K29" s="271"/>
      <c r="L29" s="271">
        <f t="shared" si="2"/>
        <v>0</v>
      </c>
      <c r="M29" s="271"/>
      <c r="N29" s="271">
        <f t="shared" si="3"/>
        <v>0</v>
      </c>
      <c r="O29" s="271"/>
      <c r="P29" s="271">
        <f t="shared" si="4"/>
        <v>0</v>
      </c>
      <c r="Q29" s="271"/>
      <c r="R29" s="271">
        <f t="shared" si="5"/>
        <v>0</v>
      </c>
      <c r="S29" s="271"/>
      <c r="T29" s="271">
        <f t="shared" si="6"/>
        <v>0</v>
      </c>
      <c r="U29" s="271"/>
      <c r="V29" s="271">
        <f t="shared" si="7"/>
        <v>0</v>
      </c>
      <c r="W29" s="271"/>
      <c r="X29" s="281">
        <f t="shared" si="8"/>
        <v>0</v>
      </c>
      <c r="Y29" s="281">
        <f t="shared" si="9"/>
        <v>0</v>
      </c>
      <c r="Z29" s="281">
        <f t="shared" si="10"/>
        <v>0</v>
      </c>
    </row>
    <row r="30" spans="1:26" ht="15.75">
      <c r="A30" s="127">
        <v>23</v>
      </c>
      <c r="B30" s="479" t="s">
        <v>146</v>
      </c>
      <c r="C30" s="480"/>
      <c r="D30" s="481"/>
      <c r="E30" s="269" t="s">
        <v>9</v>
      </c>
      <c r="F30" s="163">
        <v>20</v>
      </c>
      <c r="G30" s="163"/>
      <c r="H30" s="163">
        <f t="shared" si="0"/>
        <v>0</v>
      </c>
      <c r="I30" s="271"/>
      <c r="J30" s="271">
        <f t="shared" si="1"/>
        <v>0</v>
      </c>
      <c r="K30" s="271"/>
      <c r="L30" s="271">
        <f t="shared" si="2"/>
        <v>0</v>
      </c>
      <c r="M30" s="271"/>
      <c r="N30" s="271">
        <f t="shared" si="3"/>
        <v>0</v>
      </c>
      <c r="O30" s="271"/>
      <c r="P30" s="271">
        <f t="shared" si="4"/>
        <v>0</v>
      </c>
      <c r="Q30" s="271">
        <v>347</v>
      </c>
      <c r="R30" s="271">
        <f t="shared" si="5"/>
        <v>6940</v>
      </c>
      <c r="S30" s="271"/>
      <c r="T30" s="271">
        <f t="shared" si="6"/>
        <v>0</v>
      </c>
      <c r="U30" s="271"/>
      <c r="V30" s="271">
        <f t="shared" si="7"/>
        <v>0</v>
      </c>
      <c r="W30" s="271"/>
      <c r="X30" s="281">
        <f t="shared" si="8"/>
        <v>0</v>
      </c>
      <c r="Y30" s="281">
        <f t="shared" si="9"/>
        <v>347</v>
      </c>
      <c r="Z30" s="281">
        <f t="shared" si="10"/>
        <v>6940</v>
      </c>
    </row>
    <row r="31" spans="1:26" ht="15.75">
      <c r="A31" s="127">
        <v>24</v>
      </c>
      <c r="B31" s="474" t="s">
        <v>137</v>
      </c>
      <c r="C31" s="475"/>
      <c r="D31" s="475"/>
      <c r="E31" s="269" t="s">
        <v>9</v>
      </c>
      <c r="F31" s="163">
        <v>40</v>
      </c>
      <c r="G31" s="163"/>
      <c r="H31" s="163">
        <f t="shared" si="0"/>
        <v>0</v>
      </c>
      <c r="I31" s="271"/>
      <c r="J31" s="271">
        <f t="shared" si="1"/>
        <v>0</v>
      </c>
      <c r="K31" s="271"/>
      <c r="L31" s="271">
        <f t="shared" si="2"/>
        <v>0</v>
      </c>
      <c r="M31" s="271"/>
      <c r="N31" s="271">
        <f t="shared" si="3"/>
        <v>0</v>
      </c>
      <c r="O31" s="271"/>
      <c r="P31" s="271">
        <f t="shared" si="4"/>
        <v>0</v>
      </c>
      <c r="Q31" s="271"/>
      <c r="R31" s="271">
        <f t="shared" si="5"/>
        <v>0</v>
      </c>
      <c r="S31" s="271"/>
      <c r="T31" s="271">
        <f t="shared" si="6"/>
        <v>0</v>
      </c>
      <c r="U31" s="271"/>
      <c r="V31" s="271">
        <f t="shared" si="7"/>
        <v>0</v>
      </c>
      <c r="W31" s="271"/>
      <c r="X31" s="281">
        <f t="shared" si="8"/>
        <v>0</v>
      </c>
      <c r="Y31" s="281">
        <f t="shared" si="9"/>
        <v>0</v>
      </c>
      <c r="Z31" s="281">
        <f t="shared" si="10"/>
        <v>0</v>
      </c>
    </row>
    <row r="32" spans="1:26" ht="15.75">
      <c r="A32" s="127">
        <v>25</v>
      </c>
      <c r="B32" s="476" t="s">
        <v>225</v>
      </c>
      <c r="C32" s="477"/>
      <c r="D32" s="478"/>
      <c r="E32" s="269" t="s">
        <v>9</v>
      </c>
      <c r="F32" s="163">
        <v>500</v>
      </c>
      <c r="G32" s="163"/>
      <c r="H32" s="163">
        <f t="shared" si="0"/>
        <v>0</v>
      </c>
      <c r="I32" s="271"/>
      <c r="J32" s="271">
        <f t="shared" si="1"/>
        <v>0</v>
      </c>
      <c r="K32" s="271"/>
      <c r="L32" s="271">
        <f t="shared" si="2"/>
        <v>0</v>
      </c>
      <c r="M32" s="271"/>
      <c r="N32" s="271">
        <f t="shared" si="3"/>
        <v>0</v>
      </c>
      <c r="O32" s="271"/>
      <c r="P32" s="271">
        <f t="shared" si="4"/>
        <v>0</v>
      </c>
      <c r="Q32" s="271"/>
      <c r="R32" s="271">
        <f t="shared" si="5"/>
        <v>0</v>
      </c>
      <c r="S32" s="271"/>
      <c r="T32" s="271">
        <f t="shared" si="6"/>
        <v>0</v>
      </c>
      <c r="U32" s="271">
        <v>80</v>
      </c>
      <c r="V32" s="271">
        <f t="shared" si="7"/>
        <v>40000</v>
      </c>
      <c r="W32" s="271">
        <v>80</v>
      </c>
      <c r="X32" s="281">
        <f t="shared" si="8"/>
        <v>40000</v>
      </c>
      <c r="Y32" s="281">
        <f t="shared" si="9"/>
        <v>160</v>
      </c>
      <c r="Z32" s="281">
        <f t="shared" si="10"/>
        <v>80000</v>
      </c>
    </row>
    <row r="33" spans="1:26" ht="15.75">
      <c r="A33" s="127">
        <v>26</v>
      </c>
      <c r="B33" s="474" t="s">
        <v>138</v>
      </c>
      <c r="C33" s="475"/>
      <c r="D33" s="475"/>
      <c r="E33" s="269" t="s">
        <v>9</v>
      </c>
      <c r="F33" s="163">
        <v>140</v>
      </c>
      <c r="G33" s="163"/>
      <c r="H33" s="163">
        <f t="shared" si="0"/>
        <v>0</v>
      </c>
      <c r="I33" s="271">
        <v>30</v>
      </c>
      <c r="J33" s="271">
        <f t="shared" si="1"/>
        <v>4200</v>
      </c>
      <c r="K33" s="271">
        <v>30</v>
      </c>
      <c r="L33" s="271">
        <f t="shared" si="2"/>
        <v>4200</v>
      </c>
      <c r="M33" s="271">
        <v>30</v>
      </c>
      <c r="N33" s="271">
        <f t="shared" si="3"/>
        <v>4200</v>
      </c>
      <c r="O33" s="271">
        <v>30</v>
      </c>
      <c r="P33" s="271">
        <f t="shared" si="4"/>
        <v>4200</v>
      </c>
      <c r="Q33" s="271">
        <v>30</v>
      </c>
      <c r="R33" s="271">
        <f t="shared" si="5"/>
        <v>4200</v>
      </c>
      <c r="S33" s="271">
        <v>30</v>
      </c>
      <c r="T33" s="271">
        <f t="shared" si="6"/>
        <v>4200</v>
      </c>
      <c r="U33" s="271"/>
      <c r="V33" s="271">
        <f t="shared" si="7"/>
        <v>0</v>
      </c>
      <c r="W33" s="271"/>
      <c r="X33" s="281">
        <f t="shared" si="8"/>
        <v>0</v>
      </c>
      <c r="Y33" s="281">
        <f t="shared" si="9"/>
        <v>180</v>
      </c>
      <c r="Z33" s="281">
        <f t="shared" si="10"/>
        <v>25200</v>
      </c>
    </row>
    <row r="34" spans="1:26" ht="15.75">
      <c r="A34" s="127">
        <v>27</v>
      </c>
      <c r="B34" s="474" t="s">
        <v>142</v>
      </c>
      <c r="C34" s="475"/>
      <c r="D34" s="475"/>
      <c r="E34" s="269" t="s">
        <v>9</v>
      </c>
      <c r="F34" s="163">
        <v>200</v>
      </c>
      <c r="G34" s="163"/>
      <c r="H34" s="163">
        <f t="shared" si="0"/>
        <v>0</v>
      </c>
      <c r="I34" s="271"/>
      <c r="J34" s="271">
        <f t="shared" si="1"/>
        <v>0</v>
      </c>
      <c r="K34" s="271"/>
      <c r="L34" s="271">
        <f t="shared" si="2"/>
        <v>0</v>
      </c>
      <c r="M34" s="271"/>
      <c r="N34" s="271">
        <f t="shared" si="3"/>
        <v>0</v>
      </c>
      <c r="O34" s="271"/>
      <c r="P34" s="271">
        <f t="shared" si="4"/>
        <v>0</v>
      </c>
      <c r="Q34" s="271"/>
      <c r="R34" s="271">
        <f t="shared" si="5"/>
        <v>0</v>
      </c>
      <c r="S34" s="271"/>
      <c r="T34" s="271">
        <f t="shared" si="6"/>
        <v>0</v>
      </c>
      <c r="U34" s="271"/>
      <c r="V34" s="271">
        <f t="shared" si="7"/>
        <v>0</v>
      </c>
      <c r="W34" s="271"/>
      <c r="X34" s="281">
        <f t="shared" si="8"/>
        <v>0</v>
      </c>
      <c r="Y34" s="281">
        <f t="shared" si="9"/>
        <v>0</v>
      </c>
      <c r="Z34" s="281">
        <f t="shared" si="10"/>
        <v>0</v>
      </c>
    </row>
    <row r="35" spans="1:26" ht="15.75">
      <c r="A35" s="127">
        <v>28</v>
      </c>
      <c r="B35" s="479" t="s">
        <v>193</v>
      </c>
      <c r="C35" s="477"/>
      <c r="D35" s="478"/>
      <c r="E35" s="269" t="s">
        <v>9</v>
      </c>
      <c r="F35" s="163">
        <v>120</v>
      </c>
      <c r="G35" s="163"/>
      <c r="H35" s="163">
        <f t="shared" si="0"/>
        <v>0</v>
      </c>
      <c r="I35" s="271"/>
      <c r="J35" s="271">
        <f t="shared" si="1"/>
        <v>0</v>
      </c>
      <c r="K35" s="271"/>
      <c r="L35" s="271">
        <f t="shared" si="2"/>
        <v>0</v>
      </c>
      <c r="M35" s="271"/>
      <c r="N35" s="271">
        <f t="shared" si="3"/>
        <v>0</v>
      </c>
      <c r="O35" s="271"/>
      <c r="P35" s="271">
        <f t="shared" si="4"/>
        <v>0</v>
      </c>
      <c r="Q35" s="271"/>
      <c r="R35" s="271">
        <f t="shared" si="5"/>
        <v>0</v>
      </c>
      <c r="S35" s="271"/>
      <c r="T35" s="271">
        <f t="shared" si="6"/>
        <v>0</v>
      </c>
      <c r="U35" s="271"/>
      <c r="V35" s="271">
        <f t="shared" si="7"/>
        <v>0</v>
      </c>
      <c r="W35" s="271"/>
      <c r="X35" s="281">
        <f t="shared" si="8"/>
        <v>0</v>
      </c>
      <c r="Y35" s="281">
        <f t="shared" si="9"/>
        <v>0</v>
      </c>
      <c r="Z35" s="281">
        <f t="shared" si="10"/>
        <v>0</v>
      </c>
    </row>
    <row r="36" spans="1:26" ht="15.75">
      <c r="A36" s="127">
        <v>29</v>
      </c>
      <c r="B36" s="476" t="s">
        <v>226</v>
      </c>
      <c r="C36" s="477"/>
      <c r="D36" s="478"/>
      <c r="E36" s="269" t="s">
        <v>17</v>
      </c>
      <c r="F36" s="163">
        <v>5000</v>
      </c>
      <c r="G36" s="163"/>
      <c r="H36" s="163">
        <f t="shared" si="0"/>
        <v>0</v>
      </c>
      <c r="I36" s="271"/>
      <c r="J36" s="271">
        <f t="shared" si="1"/>
        <v>0</v>
      </c>
      <c r="K36" s="271"/>
      <c r="L36" s="271">
        <f t="shared" si="2"/>
        <v>0</v>
      </c>
      <c r="M36" s="271"/>
      <c r="N36" s="271">
        <f t="shared" si="3"/>
        <v>0</v>
      </c>
      <c r="O36" s="271"/>
      <c r="P36" s="271">
        <f t="shared" si="4"/>
        <v>0</v>
      </c>
      <c r="Q36" s="271"/>
      <c r="R36" s="271">
        <f t="shared" si="5"/>
        <v>0</v>
      </c>
      <c r="S36" s="271"/>
      <c r="T36" s="271">
        <f t="shared" si="6"/>
        <v>0</v>
      </c>
      <c r="U36" s="271"/>
      <c r="V36" s="271">
        <f t="shared" si="7"/>
        <v>0</v>
      </c>
      <c r="W36" s="271"/>
      <c r="X36" s="281">
        <f t="shared" si="8"/>
        <v>0</v>
      </c>
      <c r="Y36" s="281">
        <f t="shared" si="9"/>
        <v>0</v>
      </c>
      <c r="Z36" s="281">
        <f t="shared" si="10"/>
        <v>0</v>
      </c>
    </row>
    <row r="37" spans="1:26" ht="15.75">
      <c r="A37" s="127">
        <v>30</v>
      </c>
      <c r="B37" s="475" t="s">
        <v>248</v>
      </c>
      <c r="C37" s="475"/>
      <c r="D37" s="475"/>
      <c r="E37" s="269" t="s">
        <v>17</v>
      </c>
      <c r="F37" s="163">
        <v>900</v>
      </c>
      <c r="G37" s="163"/>
      <c r="H37" s="163">
        <f t="shared" si="0"/>
        <v>0</v>
      </c>
      <c r="I37" s="271"/>
      <c r="J37" s="271">
        <f t="shared" si="1"/>
        <v>0</v>
      </c>
      <c r="K37" s="271"/>
      <c r="L37" s="271">
        <f t="shared" si="2"/>
        <v>0</v>
      </c>
      <c r="M37" s="271"/>
      <c r="N37" s="271">
        <f t="shared" si="3"/>
        <v>0</v>
      </c>
      <c r="O37" s="271"/>
      <c r="P37" s="271">
        <f t="shared" si="4"/>
        <v>0</v>
      </c>
      <c r="Q37" s="271"/>
      <c r="R37" s="271">
        <f t="shared" si="5"/>
        <v>0</v>
      </c>
      <c r="S37" s="271"/>
      <c r="T37" s="271">
        <f t="shared" si="6"/>
        <v>0</v>
      </c>
      <c r="U37" s="271"/>
      <c r="V37" s="271">
        <f t="shared" si="7"/>
        <v>0</v>
      </c>
      <c r="W37" s="271"/>
      <c r="X37" s="281">
        <f t="shared" si="8"/>
        <v>0</v>
      </c>
      <c r="Y37" s="281">
        <f t="shared" si="9"/>
        <v>0</v>
      </c>
      <c r="Z37" s="281">
        <f t="shared" si="10"/>
        <v>0</v>
      </c>
    </row>
    <row r="38" spans="1:26" ht="15.75">
      <c r="A38" s="127">
        <v>31</v>
      </c>
      <c r="B38" s="476" t="s">
        <v>227</v>
      </c>
      <c r="C38" s="477"/>
      <c r="D38" s="478"/>
      <c r="E38" s="269" t="s">
        <v>17</v>
      </c>
      <c r="F38" s="163">
        <v>500</v>
      </c>
      <c r="G38" s="163">
        <v>20</v>
      </c>
      <c r="H38" s="163">
        <f t="shared" si="0"/>
        <v>10000</v>
      </c>
      <c r="I38" s="271"/>
      <c r="J38" s="271">
        <f t="shared" si="1"/>
        <v>0</v>
      </c>
      <c r="K38" s="271"/>
      <c r="L38" s="271">
        <f t="shared" si="2"/>
        <v>0</v>
      </c>
      <c r="M38" s="271"/>
      <c r="N38" s="271">
        <f t="shared" si="3"/>
        <v>0</v>
      </c>
      <c r="O38" s="271"/>
      <c r="P38" s="271">
        <f t="shared" si="4"/>
        <v>0</v>
      </c>
      <c r="Q38" s="271">
        <v>36</v>
      </c>
      <c r="R38" s="271">
        <f t="shared" si="5"/>
        <v>18000</v>
      </c>
      <c r="S38" s="271"/>
      <c r="T38" s="271">
        <f t="shared" si="6"/>
        <v>0</v>
      </c>
      <c r="U38" s="271"/>
      <c r="V38" s="271">
        <f t="shared" si="7"/>
        <v>0</v>
      </c>
      <c r="W38" s="271"/>
      <c r="X38" s="281">
        <f t="shared" si="8"/>
        <v>0</v>
      </c>
      <c r="Y38" s="281">
        <f t="shared" si="9"/>
        <v>56</v>
      </c>
      <c r="Z38" s="281">
        <f t="shared" si="10"/>
        <v>28000</v>
      </c>
    </row>
    <row r="39" spans="1:26" ht="15.75">
      <c r="A39" s="127">
        <v>32</v>
      </c>
      <c r="B39" s="474" t="s">
        <v>228</v>
      </c>
      <c r="C39" s="474"/>
      <c r="D39" s="474"/>
      <c r="E39" s="269" t="s">
        <v>9</v>
      </c>
      <c r="F39" s="163">
        <v>28</v>
      </c>
      <c r="G39" s="163"/>
      <c r="H39" s="163">
        <f t="shared" si="0"/>
        <v>0</v>
      </c>
      <c r="I39" s="271"/>
      <c r="J39" s="271">
        <f t="shared" si="1"/>
        <v>0</v>
      </c>
      <c r="K39" s="271"/>
      <c r="L39" s="271">
        <f t="shared" si="2"/>
        <v>0</v>
      </c>
      <c r="M39" s="271"/>
      <c r="N39" s="271">
        <f t="shared" si="3"/>
        <v>0</v>
      </c>
      <c r="O39" s="271"/>
      <c r="P39" s="271">
        <f t="shared" si="4"/>
        <v>0</v>
      </c>
      <c r="Q39" s="271"/>
      <c r="R39" s="271">
        <f t="shared" si="5"/>
        <v>0</v>
      </c>
      <c r="S39" s="271"/>
      <c r="T39" s="271">
        <f t="shared" si="6"/>
        <v>0</v>
      </c>
      <c r="U39" s="271"/>
      <c r="V39" s="271">
        <f t="shared" si="7"/>
        <v>0</v>
      </c>
      <c r="W39" s="271"/>
      <c r="X39" s="281">
        <f t="shared" si="8"/>
        <v>0</v>
      </c>
      <c r="Y39" s="281">
        <f t="shared" si="9"/>
        <v>0</v>
      </c>
      <c r="Z39" s="281">
        <f t="shared" si="10"/>
        <v>0</v>
      </c>
    </row>
    <row r="40" spans="1:26" ht="15.75">
      <c r="A40" s="127">
        <v>33</v>
      </c>
      <c r="B40" s="479" t="s">
        <v>139</v>
      </c>
      <c r="C40" s="480"/>
      <c r="D40" s="481"/>
      <c r="E40" s="269" t="s">
        <v>17</v>
      </c>
      <c r="F40" s="270">
        <v>120</v>
      </c>
      <c r="G40" s="163">
        <v>32</v>
      </c>
      <c r="H40" s="163">
        <f t="shared" si="0"/>
        <v>3840</v>
      </c>
      <c r="I40" s="271"/>
      <c r="J40" s="271">
        <f t="shared" si="1"/>
        <v>0</v>
      </c>
      <c r="K40" s="271"/>
      <c r="L40" s="271">
        <f t="shared" si="2"/>
        <v>0</v>
      </c>
      <c r="M40" s="271"/>
      <c r="N40" s="271">
        <f t="shared" si="3"/>
        <v>0</v>
      </c>
      <c r="O40" s="271"/>
      <c r="P40" s="271">
        <f t="shared" si="4"/>
        <v>0</v>
      </c>
      <c r="Q40" s="271">
        <v>36</v>
      </c>
      <c r="R40" s="271">
        <f t="shared" si="5"/>
        <v>4320</v>
      </c>
      <c r="S40" s="271"/>
      <c r="T40" s="271">
        <f t="shared" si="6"/>
        <v>0</v>
      </c>
      <c r="U40" s="271"/>
      <c r="V40" s="271">
        <f t="shared" si="7"/>
        <v>0</v>
      </c>
      <c r="W40" s="271"/>
      <c r="X40" s="281">
        <f t="shared" si="8"/>
        <v>0</v>
      </c>
      <c r="Y40" s="281">
        <f t="shared" si="9"/>
        <v>68</v>
      </c>
      <c r="Z40" s="281">
        <f t="shared" si="10"/>
        <v>8160</v>
      </c>
    </row>
    <row r="41" spans="1:26" ht="15.75">
      <c r="A41" s="127">
        <v>34</v>
      </c>
      <c r="B41" s="479" t="s">
        <v>140</v>
      </c>
      <c r="C41" s="480"/>
      <c r="D41" s="481"/>
      <c r="E41" s="269" t="s">
        <v>17</v>
      </c>
      <c r="F41" s="163">
        <v>1200</v>
      </c>
      <c r="G41" s="163"/>
      <c r="H41" s="163">
        <f t="shared" si="0"/>
        <v>0</v>
      </c>
      <c r="I41" s="271"/>
      <c r="J41" s="271">
        <f t="shared" si="1"/>
        <v>0</v>
      </c>
      <c r="K41" s="271"/>
      <c r="L41" s="271">
        <f t="shared" si="2"/>
        <v>0</v>
      </c>
      <c r="M41" s="271"/>
      <c r="N41" s="271">
        <f t="shared" si="3"/>
        <v>0</v>
      </c>
      <c r="O41" s="271"/>
      <c r="P41" s="271">
        <f t="shared" si="4"/>
        <v>0</v>
      </c>
      <c r="Q41" s="271"/>
      <c r="R41" s="271">
        <f t="shared" si="5"/>
        <v>0</v>
      </c>
      <c r="S41" s="271"/>
      <c r="T41" s="271">
        <f t="shared" si="6"/>
        <v>0</v>
      </c>
      <c r="U41" s="271"/>
      <c r="V41" s="271">
        <f t="shared" si="7"/>
        <v>0</v>
      </c>
      <c r="W41" s="271"/>
      <c r="X41" s="281">
        <f t="shared" si="8"/>
        <v>0</v>
      </c>
      <c r="Y41" s="281">
        <f t="shared" si="9"/>
        <v>0</v>
      </c>
      <c r="Z41" s="281">
        <f t="shared" si="10"/>
        <v>0</v>
      </c>
    </row>
    <row r="42" spans="1:26" ht="15.75">
      <c r="A42" s="127">
        <v>35</v>
      </c>
      <c r="B42" s="479" t="s">
        <v>141</v>
      </c>
      <c r="C42" s="480"/>
      <c r="D42" s="481"/>
      <c r="E42" s="269" t="s">
        <v>9</v>
      </c>
      <c r="F42" s="163">
        <v>15</v>
      </c>
      <c r="G42" s="163"/>
      <c r="H42" s="163">
        <f t="shared" si="0"/>
        <v>0</v>
      </c>
      <c r="I42" s="271"/>
      <c r="J42" s="271">
        <f t="shared" si="1"/>
        <v>0</v>
      </c>
      <c r="K42" s="271"/>
      <c r="L42" s="271">
        <f t="shared" si="2"/>
        <v>0</v>
      </c>
      <c r="M42" s="271"/>
      <c r="N42" s="271">
        <f t="shared" si="3"/>
        <v>0</v>
      </c>
      <c r="O42" s="271"/>
      <c r="P42" s="271">
        <f t="shared" si="4"/>
        <v>0</v>
      </c>
      <c r="Q42" s="271"/>
      <c r="R42" s="271">
        <f t="shared" si="5"/>
        <v>0</v>
      </c>
      <c r="S42" s="271"/>
      <c r="T42" s="271">
        <f t="shared" si="6"/>
        <v>0</v>
      </c>
      <c r="U42" s="271"/>
      <c r="V42" s="271">
        <f t="shared" si="7"/>
        <v>0</v>
      </c>
      <c r="W42" s="271"/>
      <c r="X42" s="281">
        <f t="shared" si="8"/>
        <v>0</v>
      </c>
      <c r="Y42" s="281">
        <f t="shared" si="9"/>
        <v>0</v>
      </c>
      <c r="Z42" s="281">
        <f t="shared" si="10"/>
        <v>0</v>
      </c>
    </row>
    <row r="43" spans="1:26" ht="15.75">
      <c r="A43" s="127">
        <v>36</v>
      </c>
      <c r="B43" s="474" t="s">
        <v>37</v>
      </c>
      <c r="C43" s="475"/>
      <c r="D43" s="475"/>
      <c r="E43" s="269" t="s">
        <v>9</v>
      </c>
      <c r="F43" s="163">
        <v>40</v>
      </c>
      <c r="G43" s="329"/>
      <c r="H43" s="163">
        <f t="shared" si="0"/>
        <v>0</v>
      </c>
      <c r="I43" s="273"/>
      <c r="J43" s="271">
        <f t="shared" si="1"/>
        <v>0</v>
      </c>
      <c r="K43" s="271"/>
      <c r="L43" s="271">
        <f t="shared" si="2"/>
        <v>0</v>
      </c>
      <c r="M43" s="271"/>
      <c r="N43" s="271">
        <f t="shared" si="3"/>
        <v>0</v>
      </c>
      <c r="O43" s="271"/>
      <c r="P43" s="271">
        <f t="shared" si="4"/>
        <v>0</v>
      </c>
      <c r="Q43" s="271"/>
      <c r="R43" s="271">
        <f t="shared" si="5"/>
        <v>0</v>
      </c>
      <c r="S43" s="271"/>
      <c r="T43" s="271">
        <f t="shared" si="6"/>
        <v>0</v>
      </c>
      <c r="U43" s="271"/>
      <c r="V43" s="271">
        <f t="shared" si="7"/>
        <v>0</v>
      </c>
      <c r="W43" s="271"/>
      <c r="X43" s="281">
        <f t="shared" si="8"/>
        <v>0</v>
      </c>
      <c r="Y43" s="281">
        <f t="shared" si="9"/>
        <v>0</v>
      </c>
      <c r="Z43" s="281">
        <f t="shared" si="10"/>
        <v>0</v>
      </c>
    </row>
    <row r="44" spans="1:26" ht="15.75">
      <c r="A44" s="127">
        <v>37</v>
      </c>
      <c r="B44" s="476" t="s">
        <v>231</v>
      </c>
      <c r="C44" s="477"/>
      <c r="D44" s="478"/>
      <c r="E44" s="269" t="s">
        <v>45</v>
      </c>
      <c r="F44" s="163">
        <v>4500</v>
      </c>
      <c r="G44" s="163"/>
      <c r="H44" s="163">
        <f t="shared" si="0"/>
        <v>0</v>
      </c>
      <c r="I44" s="271"/>
      <c r="J44" s="271">
        <f t="shared" si="1"/>
        <v>0</v>
      </c>
      <c r="K44" s="271"/>
      <c r="L44" s="271">
        <f t="shared" si="2"/>
        <v>0</v>
      </c>
      <c r="M44" s="271"/>
      <c r="N44" s="271">
        <f t="shared" si="3"/>
        <v>0</v>
      </c>
      <c r="O44" s="271"/>
      <c r="P44" s="271">
        <f t="shared" si="4"/>
        <v>0</v>
      </c>
      <c r="Q44" s="271"/>
      <c r="R44" s="271">
        <f t="shared" si="5"/>
        <v>0</v>
      </c>
      <c r="S44" s="271"/>
      <c r="T44" s="271">
        <f t="shared" si="6"/>
        <v>0</v>
      </c>
      <c r="U44" s="271"/>
      <c r="V44" s="271">
        <f t="shared" si="7"/>
        <v>0</v>
      </c>
      <c r="W44" s="271"/>
      <c r="X44" s="281">
        <f t="shared" si="8"/>
        <v>0</v>
      </c>
      <c r="Y44" s="281">
        <f t="shared" si="9"/>
        <v>0</v>
      </c>
      <c r="Z44" s="281">
        <f t="shared" si="10"/>
        <v>0</v>
      </c>
    </row>
    <row r="45" spans="1:26" ht="14.25">
      <c r="A45" s="127">
        <v>38</v>
      </c>
      <c r="B45" s="482" t="s">
        <v>246</v>
      </c>
      <c r="C45" s="483"/>
      <c r="D45" s="483"/>
      <c r="E45" s="269" t="s">
        <v>9</v>
      </c>
      <c r="F45" s="330">
        <v>60</v>
      </c>
      <c r="G45" s="330">
        <v>125</v>
      </c>
      <c r="H45" s="163">
        <f t="shared" si="0"/>
        <v>7500</v>
      </c>
      <c r="I45" s="271"/>
      <c r="J45" s="271">
        <f t="shared" si="1"/>
        <v>0</v>
      </c>
      <c r="K45" s="271"/>
      <c r="L45" s="271">
        <f t="shared" si="2"/>
        <v>0</v>
      </c>
      <c r="M45" s="271"/>
      <c r="N45" s="271">
        <f t="shared" si="3"/>
        <v>0</v>
      </c>
      <c r="O45" s="271"/>
      <c r="P45" s="271">
        <f t="shared" si="4"/>
        <v>0</v>
      </c>
      <c r="Q45" s="271"/>
      <c r="R45" s="271">
        <f t="shared" si="5"/>
        <v>0</v>
      </c>
      <c r="S45" s="271"/>
      <c r="T45" s="271">
        <f t="shared" si="6"/>
        <v>0</v>
      </c>
      <c r="U45" s="271"/>
      <c r="V45" s="271">
        <f t="shared" si="7"/>
        <v>0</v>
      </c>
      <c r="W45" s="271"/>
      <c r="X45" s="281">
        <f t="shared" si="8"/>
        <v>0</v>
      </c>
      <c r="Y45" s="281">
        <f t="shared" si="9"/>
        <v>125</v>
      </c>
      <c r="Z45" s="281">
        <f t="shared" si="10"/>
        <v>7500</v>
      </c>
    </row>
    <row r="46" spans="1:26" ht="14.25">
      <c r="A46" s="127">
        <v>39</v>
      </c>
      <c r="B46" s="482" t="s">
        <v>247</v>
      </c>
      <c r="C46" s="483"/>
      <c r="D46" s="483"/>
      <c r="E46" s="274" t="s">
        <v>9</v>
      </c>
      <c r="F46" s="274">
        <v>35</v>
      </c>
      <c r="G46" s="274">
        <v>108</v>
      </c>
      <c r="H46" s="163">
        <f t="shared" si="0"/>
        <v>3780</v>
      </c>
      <c r="I46" s="271"/>
      <c r="J46" s="271">
        <f t="shared" si="1"/>
        <v>0</v>
      </c>
      <c r="K46" s="271"/>
      <c r="L46" s="271">
        <f t="shared" si="2"/>
        <v>0</v>
      </c>
      <c r="M46" s="271"/>
      <c r="N46" s="271">
        <f t="shared" si="3"/>
        <v>0</v>
      </c>
      <c r="O46" s="271"/>
      <c r="P46" s="271">
        <f t="shared" si="4"/>
        <v>0</v>
      </c>
      <c r="Q46" s="271"/>
      <c r="R46" s="271">
        <f t="shared" si="5"/>
        <v>0</v>
      </c>
      <c r="S46" s="271"/>
      <c r="T46" s="271">
        <f t="shared" si="6"/>
        <v>0</v>
      </c>
      <c r="U46" s="271"/>
      <c r="V46" s="271">
        <f t="shared" si="7"/>
        <v>0</v>
      </c>
      <c r="W46" s="271"/>
      <c r="X46" s="281">
        <f t="shared" si="8"/>
        <v>0</v>
      </c>
      <c r="Y46" s="281">
        <f t="shared" si="9"/>
        <v>108</v>
      </c>
      <c r="Z46" s="281">
        <f t="shared" si="10"/>
        <v>3780</v>
      </c>
    </row>
    <row r="47" spans="1:26" ht="14.25">
      <c r="A47" s="127">
        <v>40</v>
      </c>
      <c r="B47" s="484" t="s">
        <v>229</v>
      </c>
      <c r="C47" s="485"/>
      <c r="D47" s="486"/>
      <c r="E47" s="274" t="s">
        <v>9</v>
      </c>
      <c r="F47" s="274">
        <v>250</v>
      </c>
      <c r="G47" s="274"/>
      <c r="H47" s="163">
        <f t="shared" si="0"/>
        <v>0</v>
      </c>
      <c r="I47" s="271"/>
      <c r="J47" s="271">
        <f t="shared" si="1"/>
        <v>0</v>
      </c>
      <c r="K47" s="271"/>
      <c r="L47" s="271">
        <f t="shared" si="2"/>
        <v>0</v>
      </c>
      <c r="M47" s="271"/>
      <c r="N47" s="271">
        <f t="shared" si="3"/>
        <v>0</v>
      </c>
      <c r="O47" s="271"/>
      <c r="P47" s="271">
        <f t="shared" si="4"/>
        <v>0</v>
      </c>
      <c r="Q47" s="271"/>
      <c r="R47" s="271">
        <f t="shared" si="5"/>
        <v>0</v>
      </c>
      <c r="S47" s="271"/>
      <c r="T47" s="271">
        <f t="shared" si="6"/>
        <v>0</v>
      </c>
      <c r="U47" s="271"/>
      <c r="V47" s="271">
        <f t="shared" si="7"/>
        <v>0</v>
      </c>
      <c r="W47" s="271"/>
      <c r="X47" s="281">
        <f t="shared" si="8"/>
        <v>0</v>
      </c>
      <c r="Y47" s="281">
        <f t="shared" si="9"/>
        <v>0</v>
      </c>
      <c r="Z47" s="281">
        <f t="shared" si="10"/>
        <v>0</v>
      </c>
    </row>
    <row r="48" spans="1:26" ht="14.25">
      <c r="A48" s="127">
        <v>41</v>
      </c>
      <c r="B48" s="484" t="s">
        <v>230</v>
      </c>
      <c r="C48" s="485"/>
      <c r="D48" s="486"/>
      <c r="E48" s="274" t="s">
        <v>17</v>
      </c>
      <c r="F48" s="274">
        <v>200</v>
      </c>
      <c r="G48" s="274"/>
      <c r="H48" s="163">
        <f t="shared" si="0"/>
        <v>0</v>
      </c>
      <c r="I48" s="271"/>
      <c r="J48" s="271">
        <f t="shared" si="1"/>
        <v>0</v>
      </c>
      <c r="K48" s="271"/>
      <c r="L48" s="271">
        <f t="shared" si="2"/>
        <v>0</v>
      </c>
      <c r="M48" s="271"/>
      <c r="N48" s="271">
        <f t="shared" si="3"/>
        <v>0</v>
      </c>
      <c r="O48" s="271"/>
      <c r="P48" s="271">
        <f t="shared" si="4"/>
        <v>0</v>
      </c>
      <c r="Q48" s="271"/>
      <c r="R48" s="271">
        <f t="shared" si="5"/>
        <v>0</v>
      </c>
      <c r="S48" s="271"/>
      <c r="T48" s="271">
        <f t="shared" si="6"/>
        <v>0</v>
      </c>
      <c r="U48" s="271"/>
      <c r="V48" s="271">
        <f t="shared" si="7"/>
        <v>0</v>
      </c>
      <c r="W48" s="271"/>
      <c r="X48" s="281">
        <f t="shared" si="8"/>
        <v>0</v>
      </c>
      <c r="Y48" s="281">
        <f t="shared" si="9"/>
        <v>0</v>
      </c>
      <c r="Z48" s="281">
        <f t="shared" si="10"/>
        <v>0</v>
      </c>
    </row>
    <row r="49" spans="1:26" ht="14.25">
      <c r="A49" s="127"/>
      <c r="B49" s="482" t="s">
        <v>35</v>
      </c>
      <c r="C49" s="483"/>
      <c r="D49" s="483"/>
      <c r="E49" s="259"/>
      <c r="F49" s="275"/>
      <c r="G49" s="275"/>
      <c r="H49" s="347">
        <f>SUM(H8:H48)</f>
        <v>32980</v>
      </c>
      <c r="I49" s="271"/>
      <c r="J49" s="348">
        <f>SUM(J8:J48)</f>
        <v>17900</v>
      </c>
      <c r="K49" s="271"/>
      <c r="L49" s="348">
        <f>SUM(L8:L48)</f>
        <v>17900</v>
      </c>
      <c r="M49" s="271"/>
      <c r="N49" s="348">
        <f>SUM(N8:N48)</f>
        <v>17900</v>
      </c>
      <c r="O49" s="271"/>
      <c r="P49" s="348">
        <f>SUM(P8:P48)</f>
        <v>17900</v>
      </c>
      <c r="Q49" s="271"/>
      <c r="R49" s="348">
        <f>SUM(R8:R48)</f>
        <v>47910</v>
      </c>
      <c r="S49" s="271"/>
      <c r="T49" s="348">
        <f>SUM(T8:T48)</f>
        <v>17900</v>
      </c>
      <c r="U49" s="271"/>
      <c r="V49" s="348">
        <f>SUM(V8:V48)</f>
        <v>40000</v>
      </c>
      <c r="W49" s="271"/>
      <c r="X49" s="348">
        <f>SUM(X8:X48)</f>
        <v>40000</v>
      </c>
      <c r="Y49" s="271"/>
      <c r="Z49" s="271">
        <f>SUM(Z8:Z48)</f>
        <v>250390</v>
      </c>
    </row>
  </sheetData>
  <sheetProtection/>
  <mergeCells count="66">
    <mergeCell ref="B41:D41"/>
    <mergeCell ref="B42:D42"/>
    <mergeCell ref="B43:D43"/>
    <mergeCell ref="B44:D44"/>
    <mergeCell ref="B49:D49"/>
    <mergeCell ref="B45:D45"/>
    <mergeCell ref="B46:D46"/>
    <mergeCell ref="B47:D47"/>
    <mergeCell ref="B48:D48"/>
    <mergeCell ref="B32:D32"/>
    <mergeCell ref="B33:D33"/>
    <mergeCell ref="B35:D35"/>
    <mergeCell ref="B36:D36"/>
    <mergeCell ref="B37:D37"/>
    <mergeCell ref="B38:D38"/>
    <mergeCell ref="B39:D39"/>
    <mergeCell ref="B40:D40"/>
    <mergeCell ref="B24:D24"/>
    <mergeCell ref="B25:D25"/>
    <mergeCell ref="B26:D26"/>
    <mergeCell ref="B27:D27"/>
    <mergeCell ref="B28:D28"/>
    <mergeCell ref="B29:D29"/>
    <mergeCell ref="B30:D30"/>
    <mergeCell ref="B31:D31"/>
    <mergeCell ref="B16:D16"/>
    <mergeCell ref="B17:D17"/>
    <mergeCell ref="B18:D18"/>
    <mergeCell ref="B19:D19"/>
    <mergeCell ref="B20:D20"/>
    <mergeCell ref="B21:D21"/>
    <mergeCell ref="B22:D22"/>
    <mergeCell ref="B23:D23"/>
    <mergeCell ref="Y5:Z6"/>
    <mergeCell ref="B34:D34"/>
    <mergeCell ref="B8:D8"/>
    <mergeCell ref="B9:D9"/>
    <mergeCell ref="B10:D10"/>
    <mergeCell ref="B11:D11"/>
    <mergeCell ref="B12:D12"/>
    <mergeCell ref="B13:D13"/>
    <mergeCell ref="B14:D14"/>
    <mergeCell ref="B15:D15"/>
    <mergeCell ref="S6:T6"/>
    <mergeCell ref="U6:V6"/>
    <mergeCell ref="W6:X6"/>
    <mergeCell ref="I6:J6"/>
    <mergeCell ref="K6:L6"/>
    <mergeCell ref="M6:N6"/>
    <mergeCell ref="O6:P6"/>
    <mergeCell ref="Q6:R6"/>
    <mergeCell ref="S5:T5"/>
    <mergeCell ref="U5:V5"/>
    <mergeCell ref="W5:X5"/>
    <mergeCell ref="I5:J5"/>
    <mergeCell ref="K5:L5"/>
    <mergeCell ref="M5:N5"/>
    <mergeCell ref="O5:P5"/>
    <mergeCell ref="Q5:R5"/>
    <mergeCell ref="G5:H5"/>
    <mergeCell ref="G6:H6"/>
    <mergeCell ref="A3:F3"/>
    <mergeCell ref="A5:A7"/>
    <mergeCell ref="B5:D7"/>
    <mergeCell ref="E5:E7"/>
    <mergeCell ref="F5:F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8" r:id="rId1"/>
  <colBreaks count="1" manualBreakCount="1">
    <brk id="26" max="5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V48"/>
  <sheetViews>
    <sheetView view="pageBreakPreview" zoomScale="75" zoomScaleNormal="75" zoomScaleSheetLayoutView="75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T48" sqref="T48"/>
    </sheetView>
  </sheetViews>
  <sheetFormatPr defaultColWidth="9.00390625" defaultRowHeight="12.75"/>
  <cols>
    <col min="1" max="1" width="4.75390625" style="0" customWidth="1"/>
    <col min="4" max="4" width="30.25390625" style="0" customWidth="1"/>
  </cols>
  <sheetData>
    <row r="2" spans="1:14" ht="15.75">
      <c r="A2" s="438" t="s">
        <v>232</v>
      </c>
      <c r="B2" s="495"/>
      <c r="C2" s="495"/>
      <c r="D2" s="495"/>
      <c r="E2" s="495"/>
      <c r="F2" s="495"/>
      <c r="G2" s="224"/>
      <c r="H2" s="224"/>
      <c r="I2" s="224"/>
      <c r="J2" s="224"/>
      <c r="K2" s="224"/>
      <c r="L2" s="224"/>
      <c r="M2" s="224"/>
      <c r="N2" s="224"/>
    </row>
    <row r="3" spans="1:14" ht="15.75">
      <c r="A3" s="117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ht="12.75">
      <c r="A4" s="452" t="s">
        <v>0</v>
      </c>
      <c r="B4" s="455" t="s">
        <v>1</v>
      </c>
      <c r="C4" s="456"/>
      <c r="D4" s="457"/>
      <c r="E4" s="464" t="s">
        <v>2</v>
      </c>
      <c r="F4" s="465" t="s">
        <v>36</v>
      </c>
      <c r="G4" s="494" t="s">
        <v>237</v>
      </c>
      <c r="H4" s="449"/>
      <c r="I4" s="494" t="s">
        <v>239</v>
      </c>
      <c r="J4" s="449"/>
      <c r="K4" s="491" t="s">
        <v>240</v>
      </c>
      <c r="L4" s="492"/>
      <c r="M4" s="487" t="s">
        <v>235</v>
      </c>
      <c r="N4" s="488"/>
    </row>
    <row r="5" spans="1:14" ht="12.75">
      <c r="A5" s="453"/>
      <c r="B5" s="458"/>
      <c r="C5" s="459"/>
      <c r="D5" s="460"/>
      <c r="E5" s="464"/>
      <c r="F5" s="466"/>
      <c r="G5" s="450">
        <v>6</v>
      </c>
      <c r="H5" s="451"/>
      <c r="I5" s="450" t="s">
        <v>238</v>
      </c>
      <c r="J5" s="451"/>
      <c r="K5" s="493">
        <v>4</v>
      </c>
      <c r="L5" s="493"/>
      <c r="M5" s="489"/>
      <c r="N5" s="490"/>
    </row>
    <row r="6" spans="1:14" ht="25.5">
      <c r="A6" s="454"/>
      <c r="B6" s="461"/>
      <c r="C6" s="462"/>
      <c r="D6" s="463"/>
      <c r="E6" s="464"/>
      <c r="F6" s="467"/>
      <c r="G6" s="163" t="s">
        <v>6</v>
      </c>
      <c r="H6" s="162" t="s">
        <v>7</v>
      </c>
      <c r="I6" s="163" t="s">
        <v>6</v>
      </c>
      <c r="J6" s="162" t="s">
        <v>7</v>
      </c>
      <c r="K6" s="267" t="s">
        <v>6</v>
      </c>
      <c r="L6" s="268" t="s">
        <v>7</v>
      </c>
      <c r="M6" s="163" t="s">
        <v>6</v>
      </c>
      <c r="N6" s="162" t="s">
        <v>7</v>
      </c>
    </row>
    <row r="7" spans="1:14" ht="15.75">
      <c r="A7" s="127">
        <v>1</v>
      </c>
      <c r="B7" s="474" t="s">
        <v>120</v>
      </c>
      <c r="C7" s="475"/>
      <c r="D7" s="475"/>
      <c r="E7" s="269" t="s">
        <v>17</v>
      </c>
      <c r="F7" s="270">
        <f>1.05*30000</f>
        <v>31500</v>
      </c>
      <c r="G7" s="271"/>
      <c r="H7" s="271">
        <f>F7*G7</f>
        <v>0</v>
      </c>
      <c r="I7" s="271"/>
      <c r="J7" s="271">
        <f>F7*I7</f>
        <v>0</v>
      </c>
      <c r="K7" s="346"/>
      <c r="L7" s="346">
        <f>F7*K7</f>
        <v>0</v>
      </c>
      <c r="M7" s="271">
        <f>G7+I7+K7</f>
        <v>0</v>
      </c>
      <c r="N7" s="271">
        <f>F7*M7</f>
        <v>0</v>
      </c>
    </row>
    <row r="8" spans="1:14" ht="15.75">
      <c r="A8" s="127">
        <v>2</v>
      </c>
      <c r="B8" s="476" t="s">
        <v>147</v>
      </c>
      <c r="C8" s="477"/>
      <c r="D8" s="478"/>
      <c r="E8" s="269" t="s">
        <v>17</v>
      </c>
      <c r="F8" s="163">
        <f>1.05*40000</f>
        <v>42000</v>
      </c>
      <c r="G8" s="271"/>
      <c r="H8" s="271">
        <f aca="true" t="shared" si="0" ref="H8:H47">F8*G8</f>
        <v>0</v>
      </c>
      <c r="I8" s="271"/>
      <c r="J8" s="271">
        <f aca="true" t="shared" si="1" ref="J8:J47">F8*I8</f>
        <v>0</v>
      </c>
      <c r="K8" s="346"/>
      <c r="L8" s="346">
        <f aca="true" t="shared" si="2" ref="L8:L47">F8*K8</f>
        <v>0</v>
      </c>
      <c r="M8" s="271">
        <f aca="true" t="shared" si="3" ref="M8:M47">G8+I8+K8</f>
        <v>0</v>
      </c>
      <c r="N8" s="271">
        <f aca="true" t="shared" si="4" ref="N8:N47">F8*M8</f>
        <v>0</v>
      </c>
    </row>
    <row r="9" spans="1:14" ht="15.75">
      <c r="A9" s="127">
        <v>3</v>
      </c>
      <c r="B9" s="479" t="s">
        <v>144</v>
      </c>
      <c r="C9" s="477"/>
      <c r="D9" s="478"/>
      <c r="E9" s="269" t="s">
        <v>17</v>
      </c>
      <c r="F9" s="163">
        <v>2650</v>
      </c>
      <c r="G9" s="271"/>
      <c r="H9" s="271">
        <f t="shared" si="0"/>
        <v>0</v>
      </c>
      <c r="I9" s="271"/>
      <c r="J9" s="271">
        <f t="shared" si="1"/>
        <v>0</v>
      </c>
      <c r="K9" s="346"/>
      <c r="L9" s="346">
        <f t="shared" si="2"/>
        <v>0</v>
      </c>
      <c r="M9" s="271">
        <f t="shared" si="3"/>
        <v>0</v>
      </c>
      <c r="N9" s="271">
        <f t="shared" si="4"/>
        <v>0</v>
      </c>
    </row>
    <row r="10" spans="1:14" ht="15.75">
      <c r="A10" s="127">
        <v>4</v>
      </c>
      <c r="B10" s="479" t="s">
        <v>145</v>
      </c>
      <c r="C10" s="480"/>
      <c r="D10" s="481"/>
      <c r="E10" s="269" t="s">
        <v>17</v>
      </c>
      <c r="F10" s="163">
        <v>420</v>
      </c>
      <c r="G10" s="271"/>
      <c r="H10" s="271">
        <f t="shared" si="0"/>
        <v>0</v>
      </c>
      <c r="I10" s="271"/>
      <c r="J10" s="271">
        <f t="shared" si="1"/>
        <v>0</v>
      </c>
      <c r="K10" s="346"/>
      <c r="L10" s="346">
        <f t="shared" si="2"/>
        <v>0</v>
      </c>
      <c r="M10" s="271">
        <f t="shared" si="3"/>
        <v>0</v>
      </c>
      <c r="N10" s="271">
        <f t="shared" si="4"/>
        <v>0</v>
      </c>
    </row>
    <row r="11" spans="1:14" ht="15.75">
      <c r="A11" s="127">
        <v>5</v>
      </c>
      <c r="B11" s="475" t="s">
        <v>97</v>
      </c>
      <c r="C11" s="475"/>
      <c r="D11" s="475"/>
      <c r="E11" s="269" t="s">
        <v>17</v>
      </c>
      <c r="F11" s="163">
        <v>5500</v>
      </c>
      <c r="G11" s="271"/>
      <c r="H11" s="271">
        <f t="shared" si="0"/>
        <v>0</v>
      </c>
      <c r="I11" s="271">
        <v>1</v>
      </c>
      <c r="J11" s="271">
        <f t="shared" si="1"/>
        <v>5500</v>
      </c>
      <c r="K11" s="346">
        <v>1</v>
      </c>
      <c r="L11" s="346">
        <f t="shared" si="2"/>
        <v>5500</v>
      </c>
      <c r="M11" s="271">
        <f t="shared" si="3"/>
        <v>2</v>
      </c>
      <c r="N11" s="271">
        <f t="shared" si="4"/>
        <v>11000</v>
      </c>
    </row>
    <row r="12" spans="1:14" ht="15.75">
      <c r="A12" s="127">
        <v>6</v>
      </c>
      <c r="B12" s="479" t="s">
        <v>121</v>
      </c>
      <c r="C12" s="480"/>
      <c r="D12" s="481"/>
      <c r="E12" s="269" t="s">
        <v>17</v>
      </c>
      <c r="F12" s="163">
        <v>5000</v>
      </c>
      <c r="G12" s="271"/>
      <c r="H12" s="271">
        <f t="shared" si="0"/>
        <v>0</v>
      </c>
      <c r="I12" s="271"/>
      <c r="J12" s="271">
        <f t="shared" si="1"/>
        <v>0</v>
      </c>
      <c r="K12" s="346"/>
      <c r="L12" s="346">
        <f t="shared" si="2"/>
        <v>0</v>
      </c>
      <c r="M12" s="271">
        <f t="shared" si="3"/>
        <v>0</v>
      </c>
      <c r="N12" s="271">
        <f t="shared" si="4"/>
        <v>0</v>
      </c>
    </row>
    <row r="13" spans="1:14" ht="15.75">
      <c r="A13" s="127">
        <v>7</v>
      </c>
      <c r="B13" s="476" t="s">
        <v>122</v>
      </c>
      <c r="C13" s="480"/>
      <c r="D13" s="481"/>
      <c r="E13" s="269" t="s">
        <v>17</v>
      </c>
      <c r="F13" s="163">
        <v>3500</v>
      </c>
      <c r="G13" s="271">
        <v>8</v>
      </c>
      <c r="H13" s="271">
        <f t="shared" si="0"/>
        <v>28000</v>
      </c>
      <c r="I13" s="271"/>
      <c r="J13" s="271">
        <f t="shared" si="1"/>
        <v>0</v>
      </c>
      <c r="K13" s="346">
        <v>5</v>
      </c>
      <c r="L13" s="346">
        <f t="shared" si="2"/>
        <v>17500</v>
      </c>
      <c r="M13" s="271">
        <f t="shared" si="3"/>
        <v>13</v>
      </c>
      <c r="N13" s="271">
        <f t="shared" si="4"/>
        <v>45500</v>
      </c>
    </row>
    <row r="14" spans="1:14" ht="15.75">
      <c r="A14" s="127">
        <v>8</v>
      </c>
      <c r="B14" s="474" t="s">
        <v>123</v>
      </c>
      <c r="C14" s="475"/>
      <c r="D14" s="475"/>
      <c r="E14" s="269" t="s">
        <v>17</v>
      </c>
      <c r="F14" s="163">
        <v>140</v>
      </c>
      <c r="G14" s="271">
        <v>62</v>
      </c>
      <c r="H14" s="271">
        <f t="shared" si="0"/>
        <v>8680</v>
      </c>
      <c r="I14" s="271"/>
      <c r="J14" s="271">
        <f t="shared" si="1"/>
        <v>0</v>
      </c>
      <c r="K14" s="346">
        <v>16</v>
      </c>
      <c r="L14" s="346">
        <f t="shared" si="2"/>
        <v>2240</v>
      </c>
      <c r="M14" s="271">
        <f t="shared" si="3"/>
        <v>78</v>
      </c>
      <c r="N14" s="271">
        <f t="shared" si="4"/>
        <v>10920</v>
      </c>
    </row>
    <row r="15" spans="1:14" ht="15.75">
      <c r="A15" s="127">
        <v>9</v>
      </c>
      <c r="B15" s="474" t="s">
        <v>124</v>
      </c>
      <c r="C15" s="475"/>
      <c r="D15" s="475"/>
      <c r="E15" s="269" t="s">
        <v>17</v>
      </c>
      <c r="F15" s="163">
        <v>250</v>
      </c>
      <c r="G15" s="271">
        <v>27</v>
      </c>
      <c r="H15" s="271">
        <f t="shared" si="0"/>
        <v>6750</v>
      </c>
      <c r="I15" s="271"/>
      <c r="J15" s="271">
        <f t="shared" si="1"/>
        <v>0</v>
      </c>
      <c r="K15" s="346">
        <v>12</v>
      </c>
      <c r="L15" s="346">
        <f t="shared" si="2"/>
        <v>3000</v>
      </c>
      <c r="M15" s="271">
        <f t="shared" si="3"/>
        <v>39</v>
      </c>
      <c r="N15" s="271">
        <f t="shared" si="4"/>
        <v>9750</v>
      </c>
    </row>
    <row r="16" spans="1:14" ht="15.75">
      <c r="A16" s="127">
        <v>10</v>
      </c>
      <c r="B16" s="474" t="s">
        <v>125</v>
      </c>
      <c r="C16" s="475"/>
      <c r="D16" s="475"/>
      <c r="E16" s="269" t="s">
        <v>17</v>
      </c>
      <c r="F16" s="163">
        <v>370</v>
      </c>
      <c r="G16" s="271">
        <v>8</v>
      </c>
      <c r="H16" s="271">
        <f t="shared" si="0"/>
        <v>2960</v>
      </c>
      <c r="I16" s="271">
        <v>5</v>
      </c>
      <c r="J16" s="271">
        <f t="shared" si="1"/>
        <v>1850</v>
      </c>
      <c r="K16" s="346">
        <v>4</v>
      </c>
      <c r="L16" s="346">
        <f t="shared" si="2"/>
        <v>1480</v>
      </c>
      <c r="M16" s="271">
        <f t="shared" si="3"/>
        <v>17</v>
      </c>
      <c r="N16" s="271">
        <f t="shared" si="4"/>
        <v>6290</v>
      </c>
    </row>
    <row r="17" spans="1:14" ht="15.75">
      <c r="A17" s="127">
        <v>11</v>
      </c>
      <c r="B17" s="479" t="s">
        <v>126</v>
      </c>
      <c r="C17" s="477"/>
      <c r="D17" s="478"/>
      <c r="E17" s="269" t="s">
        <v>17</v>
      </c>
      <c r="F17" s="163">
        <v>80</v>
      </c>
      <c r="G17" s="271">
        <v>35</v>
      </c>
      <c r="H17" s="271">
        <f t="shared" si="0"/>
        <v>2800</v>
      </c>
      <c r="I17" s="271"/>
      <c r="J17" s="271">
        <f t="shared" si="1"/>
        <v>0</v>
      </c>
      <c r="K17" s="346">
        <v>4</v>
      </c>
      <c r="L17" s="346">
        <f t="shared" si="2"/>
        <v>320</v>
      </c>
      <c r="M17" s="271">
        <f t="shared" si="3"/>
        <v>39</v>
      </c>
      <c r="N17" s="271">
        <f t="shared" si="4"/>
        <v>3120</v>
      </c>
    </row>
    <row r="18" spans="1:14" ht="15.75">
      <c r="A18" s="127">
        <v>12</v>
      </c>
      <c r="B18" s="479" t="s">
        <v>127</v>
      </c>
      <c r="C18" s="477"/>
      <c r="D18" s="478"/>
      <c r="E18" s="269" t="s">
        <v>17</v>
      </c>
      <c r="F18" s="163">
        <v>80</v>
      </c>
      <c r="G18" s="271">
        <v>35</v>
      </c>
      <c r="H18" s="271">
        <f t="shared" si="0"/>
        <v>2800</v>
      </c>
      <c r="I18" s="271"/>
      <c r="J18" s="271">
        <f t="shared" si="1"/>
        <v>0</v>
      </c>
      <c r="K18" s="346">
        <v>4</v>
      </c>
      <c r="L18" s="346">
        <f t="shared" si="2"/>
        <v>320</v>
      </c>
      <c r="M18" s="271">
        <f t="shared" si="3"/>
        <v>39</v>
      </c>
      <c r="N18" s="271">
        <f t="shared" si="4"/>
        <v>3120</v>
      </c>
    </row>
    <row r="19" spans="1:14" ht="15.75">
      <c r="A19" s="127">
        <v>13</v>
      </c>
      <c r="B19" s="479" t="s">
        <v>128</v>
      </c>
      <c r="C19" s="480"/>
      <c r="D19" s="481"/>
      <c r="E19" s="269" t="s">
        <v>17</v>
      </c>
      <c r="F19" s="163">
        <v>70</v>
      </c>
      <c r="G19" s="271">
        <v>27</v>
      </c>
      <c r="H19" s="271">
        <f t="shared" si="0"/>
        <v>1890</v>
      </c>
      <c r="I19" s="271">
        <v>2</v>
      </c>
      <c r="J19" s="271">
        <f t="shared" si="1"/>
        <v>140</v>
      </c>
      <c r="K19" s="346">
        <v>8</v>
      </c>
      <c r="L19" s="346">
        <f t="shared" si="2"/>
        <v>560</v>
      </c>
      <c r="M19" s="271">
        <f t="shared" si="3"/>
        <v>37</v>
      </c>
      <c r="N19" s="271">
        <f t="shared" si="4"/>
        <v>2590</v>
      </c>
    </row>
    <row r="20" spans="1:14" ht="15.75">
      <c r="A20" s="127">
        <v>14</v>
      </c>
      <c r="B20" s="479" t="s">
        <v>129</v>
      </c>
      <c r="C20" s="480"/>
      <c r="D20" s="481"/>
      <c r="E20" s="269" t="s">
        <v>17</v>
      </c>
      <c r="F20" s="163">
        <v>50</v>
      </c>
      <c r="G20" s="271">
        <v>46</v>
      </c>
      <c r="H20" s="271">
        <f t="shared" si="0"/>
        <v>2300</v>
      </c>
      <c r="I20" s="271">
        <v>21</v>
      </c>
      <c r="J20" s="271">
        <f t="shared" si="1"/>
        <v>1050</v>
      </c>
      <c r="K20" s="346">
        <v>22</v>
      </c>
      <c r="L20" s="346">
        <f t="shared" si="2"/>
        <v>1100</v>
      </c>
      <c r="M20" s="271">
        <f t="shared" si="3"/>
        <v>89</v>
      </c>
      <c r="N20" s="271">
        <f t="shared" si="4"/>
        <v>4450</v>
      </c>
    </row>
    <row r="21" spans="1:14" ht="15.75">
      <c r="A21" s="127">
        <v>15</v>
      </c>
      <c r="B21" s="479" t="s">
        <v>130</v>
      </c>
      <c r="C21" s="480"/>
      <c r="D21" s="481"/>
      <c r="E21" s="269" t="s">
        <v>17</v>
      </c>
      <c r="F21" s="163">
        <v>50</v>
      </c>
      <c r="G21" s="271">
        <v>27</v>
      </c>
      <c r="H21" s="271">
        <f t="shared" si="0"/>
        <v>1350</v>
      </c>
      <c r="I21" s="271"/>
      <c r="J21" s="271">
        <f t="shared" si="1"/>
        <v>0</v>
      </c>
      <c r="K21" s="346">
        <v>12</v>
      </c>
      <c r="L21" s="346">
        <f t="shared" si="2"/>
        <v>600</v>
      </c>
      <c r="M21" s="271">
        <f t="shared" si="3"/>
        <v>39</v>
      </c>
      <c r="N21" s="271">
        <f t="shared" si="4"/>
        <v>1950</v>
      </c>
    </row>
    <row r="22" spans="1:14" ht="15.75">
      <c r="A22" s="127">
        <v>16</v>
      </c>
      <c r="B22" s="476" t="s">
        <v>131</v>
      </c>
      <c r="C22" s="480"/>
      <c r="D22" s="481"/>
      <c r="E22" s="269" t="s">
        <v>17</v>
      </c>
      <c r="F22" s="163">
        <v>175</v>
      </c>
      <c r="G22" s="271">
        <v>18</v>
      </c>
      <c r="H22" s="271">
        <f t="shared" si="0"/>
        <v>3150</v>
      </c>
      <c r="I22" s="271"/>
      <c r="J22" s="271">
        <f t="shared" si="1"/>
        <v>0</v>
      </c>
      <c r="K22" s="346">
        <v>6</v>
      </c>
      <c r="L22" s="346">
        <f t="shared" si="2"/>
        <v>1050</v>
      </c>
      <c r="M22" s="271">
        <f t="shared" si="3"/>
        <v>24</v>
      </c>
      <c r="N22" s="271">
        <f t="shared" si="4"/>
        <v>4200</v>
      </c>
    </row>
    <row r="23" spans="1:14" ht="15.75">
      <c r="A23" s="127">
        <v>17</v>
      </c>
      <c r="B23" s="479" t="s">
        <v>132</v>
      </c>
      <c r="C23" s="480"/>
      <c r="D23" s="481"/>
      <c r="E23" s="269" t="s">
        <v>17</v>
      </c>
      <c r="F23" s="163">
        <v>350</v>
      </c>
      <c r="G23" s="271">
        <v>27</v>
      </c>
      <c r="H23" s="271">
        <f t="shared" si="0"/>
        <v>9450</v>
      </c>
      <c r="I23" s="271"/>
      <c r="J23" s="271">
        <f t="shared" si="1"/>
        <v>0</v>
      </c>
      <c r="K23" s="346">
        <v>12</v>
      </c>
      <c r="L23" s="346">
        <f t="shared" si="2"/>
        <v>4200</v>
      </c>
      <c r="M23" s="271">
        <f t="shared" si="3"/>
        <v>39</v>
      </c>
      <c r="N23" s="271">
        <f t="shared" si="4"/>
        <v>13650</v>
      </c>
    </row>
    <row r="24" spans="1:14" ht="15.75">
      <c r="A24" s="127">
        <v>18</v>
      </c>
      <c r="B24" s="479" t="s">
        <v>133</v>
      </c>
      <c r="C24" s="480"/>
      <c r="D24" s="481"/>
      <c r="E24" s="269" t="s">
        <v>9</v>
      </c>
      <c r="F24" s="163">
        <v>120</v>
      </c>
      <c r="G24" s="271"/>
      <c r="H24" s="271">
        <f t="shared" si="0"/>
        <v>0</v>
      </c>
      <c r="I24" s="271"/>
      <c r="J24" s="271">
        <f t="shared" si="1"/>
        <v>0</v>
      </c>
      <c r="K24" s="346">
        <v>6</v>
      </c>
      <c r="L24" s="346">
        <f t="shared" si="2"/>
        <v>720</v>
      </c>
      <c r="M24" s="271">
        <f t="shared" si="3"/>
        <v>6</v>
      </c>
      <c r="N24" s="271">
        <f t="shared" si="4"/>
        <v>720</v>
      </c>
    </row>
    <row r="25" spans="1:14" ht="15.75">
      <c r="A25" s="127">
        <v>19</v>
      </c>
      <c r="B25" s="479" t="s">
        <v>134</v>
      </c>
      <c r="C25" s="480"/>
      <c r="D25" s="481"/>
      <c r="E25" s="269" t="s">
        <v>17</v>
      </c>
      <c r="F25" s="163">
        <v>25</v>
      </c>
      <c r="G25" s="271"/>
      <c r="H25" s="271">
        <f t="shared" si="0"/>
        <v>0</v>
      </c>
      <c r="I25" s="271"/>
      <c r="J25" s="271">
        <f t="shared" si="1"/>
        <v>0</v>
      </c>
      <c r="K25" s="346"/>
      <c r="L25" s="346">
        <f t="shared" si="2"/>
        <v>0</v>
      </c>
      <c r="M25" s="271">
        <f t="shared" si="3"/>
        <v>0</v>
      </c>
      <c r="N25" s="271">
        <f t="shared" si="4"/>
        <v>0</v>
      </c>
    </row>
    <row r="26" spans="1:14" ht="15.75">
      <c r="A26" s="127">
        <v>20</v>
      </c>
      <c r="B26" s="479" t="s">
        <v>135</v>
      </c>
      <c r="C26" s="480"/>
      <c r="D26" s="481"/>
      <c r="E26" s="269" t="s">
        <v>17</v>
      </c>
      <c r="F26" s="163">
        <v>30</v>
      </c>
      <c r="G26" s="271"/>
      <c r="H26" s="271">
        <f t="shared" si="0"/>
        <v>0</v>
      </c>
      <c r="I26" s="271"/>
      <c r="J26" s="271">
        <f t="shared" si="1"/>
        <v>0</v>
      </c>
      <c r="K26" s="346"/>
      <c r="L26" s="346">
        <f t="shared" si="2"/>
        <v>0</v>
      </c>
      <c r="M26" s="271">
        <f t="shared" si="3"/>
        <v>0</v>
      </c>
      <c r="N26" s="271">
        <f t="shared" si="4"/>
        <v>0</v>
      </c>
    </row>
    <row r="27" spans="1:14" ht="15.75">
      <c r="A27" s="127">
        <v>21</v>
      </c>
      <c r="B27" s="476" t="s">
        <v>224</v>
      </c>
      <c r="C27" s="480"/>
      <c r="D27" s="481"/>
      <c r="E27" s="269" t="s">
        <v>9</v>
      </c>
      <c r="F27" s="163">
        <v>70</v>
      </c>
      <c r="G27" s="271">
        <v>135</v>
      </c>
      <c r="H27" s="271">
        <f t="shared" si="0"/>
        <v>9450</v>
      </c>
      <c r="I27" s="271"/>
      <c r="J27" s="271">
        <f t="shared" si="1"/>
        <v>0</v>
      </c>
      <c r="K27" s="346">
        <v>40</v>
      </c>
      <c r="L27" s="346">
        <f t="shared" si="2"/>
        <v>2800</v>
      </c>
      <c r="M27" s="271">
        <f t="shared" si="3"/>
        <v>175</v>
      </c>
      <c r="N27" s="271">
        <f t="shared" si="4"/>
        <v>12250</v>
      </c>
    </row>
    <row r="28" spans="1:14" ht="15.75">
      <c r="A28" s="127">
        <v>22</v>
      </c>
      <c r="B28" s="479" t="s">
        <v>136</v>
      </c>
      <c r="C28" s="480"/>
      <c r="D28" s="481"/>
      <c r="E28" s="269" t="s">
        <v>9</v>
      </c>
      <c r="F28" s="163">
        <v>45</v>
      </c>
      <c r="G28" s="271"/>
      <c r="H28" s="271">
        <f t="shared" si="0"/>
        <v>0</v>
      </c>
      <c r="I28" s="271">
        <v>65</v>
      </c>
      <c r="J28" s="271">
        <f t="shared" si="1"/>
        <v>2925</v>
      </c>
      <c r="K28" s="346"/>
      <c r="L28" s="346">
        <f t="shared" si="2"/>
        <v>0</v>
      </c>
      <c r="M28" s="271">
        <f t="shared" si="3"/>
        <v>65</v>
      </c>
      <c r="N28" s="271">
        <f t="shared" si="4"/>
        <v>2925</v>
      </c>
    </row>
    <row r="29" spans="1:14" ht="15.75">
      <c r="A29" s="127">
        <v>23</v>
      </c>
      <c r="B29" s="479" t="s">
        <v>146</v>
      </c>
      <c r="C29" s="480"/>
      <c r="D29" s="481"/>
      <c r="E29" s="269" t="s">
        <v>9</v>
      </c>
      <c r="F29" s="163">
        <v>20</v>
      </c>
      <c r="G29" s="271"/>
      <c r="H29" s="271">
        <f t="shared" si="0"/>
        <v>0</v>
      </c>
      <c r="I29" s="271"/>
      <c r="J29" s="271">
        <f t="shared" si="1"/>
        <v>0</v>
      </c>
      <c r="K29" s="346"/>
      <c r="L29" s="346">
        <f t="shared" si="2"/>
        <v>0</v>
      </c>
      <c r="M29" s="271">
        <f t="shared" si="3"/>
        <v>0</v>
      </c>
      <c r="N29" s="271">
        <f t="shared" si="4"/>
        <v>0</v>
      </c>
    </row>
    <row r="30" spans="1:14" ht="15.75">
      <c r="A30" s="127">
        <v>24</v>
      </c>
      <c r="B30" s="474" t="s">
        <v>137</v>
      </c>
      <c r="C30" s="475"/>
      <c r="D30" s="475"/>
      <c r="E30" s="269" t="s">
        <v>9</v>
      </c>
      <c r="F30" s="163">
        <v>40</v>
      </c>
      <c r="G30" s="271"/>
      <c r="H30" s="271">
        <f t="shared" si="0"/>
        <v>0</v>
      </c>
      <c r="I30" s="271"/>
      <c r="J30" s="271">
        <f t="shared" si="1"/>
        <v>0</v>
      </c>
      <c r="K30" s="346"/>
      <c r="L30" s="346">
        <f t="shared" si="2"/>
        <v>0</v>
      </c>
      <c r="M30" s="271">
        <f t="shared" si="3"/>
        <v>0</v>
      </c>
      <c r="N30" s="271">
        <f t="shared" si="4"/>
        <v>0</v>
      </c>
    </row>
    <row r="31" spans="1:14" ht="15.75">
      <c r="A31" s="127">
        <v>25</v>
      </c>
      <c r="B31" s="476" t="s">
        <v>225</v>
      </c>
      <c r="C31" s="477"/>
      <c r="D31" s="478"/>
      <c r="E31" s="269" t="s">
        <v>9</v>
      </c>
      <c r="F31" s="163">
        <v>500</v>
      </c>
      <c r="G31" s="271"/>
      <c r="H31" s="271">
        <f t="shared" si="0"/>
        <v>0</v>
      </c>
      <c r="I31" s="271"/>
      <c r="J31" s="271">
        <f t="shared" si="1"/>
        <v>0</v>
      </c>
      <c r="K31" s="346"/>
      <c r="L31" s="346">
        <f t="shared" si="2"/>
        <v>0</v>
      </c>
      <c r="M31" s="271">
        <f t="shared" si="3"/>
        <v>0</v>
      </c>
      <c r="N31" s="271">
        <f t="shared" si="4"/>
        <v>0</v>
      </c>
    </row>
    <row r="32" spans="1:14" ht="15.75">
      <c r="A32" s="127">
        <v>26</v>
      </c>
      <c r="B32" s="474" t="s">
        <v>138</v>
      </c>
      <c r="C32" s="475"/>
      <c r="D32" s="475"/>
      <c r="E32" s="269" t="s">
        <v>9</v>
      </c>
      <c r="F32" s="163">
        <v>140</v>
      </c>
      <c r="G32" s="271"/>
      <c r="H32" s="271">
        <f t="shared" si="0"/>
        <v>0</v>
      </c>
      <c r="I32" s="271">
        <v>152</v>
      </c>
      <c r="J32" s="271">
        <f t="shared" si="1"/>
        <v>21280</v>
      </c>
      <c r="K32" s="346"/>
      <c r="L32" s="346">
        <f t="shared" si="2"/>
        <v>0</v>
      </c>
      <c r="M32" s="271">
        <f t="shared" si="3"/>
        <v>152</v>
      </c>
      <c r="N32" s="271">
        <f t="shared" si="4"/>
        <v>21280</v>
      </c>
    </row>
    <row r="33" spans="1:14" ht="15.75">
      <c r="A33" s="127">
        <v>27</v>
      </c>
      <c r="B33" s="474" t="s">
        <v>142</v>
      </c>
      <c r="C33" s="475"/>
      <c r="D33" s="475"/>
      <c r="E33" s="269" t="s">
        <v>9</v>
      </c>
      <c r="F33" s="163">
        <v>200</v>
      </c>
      <c r="G33" s="271">
        <v>32</v>
      </c>
      <c r="H33" s="271">
        <f t="shared" si="0"/>
        <v>6400</v>
      </c>
      <c r="I33" s="271"/>
      <c r="J33" s="271">
        <f t="shared" si="1"/>
        <v>0</v>
      </c>
      <c r="K33" s="346"/>
      <c r="L33" s="346">
        <f t="shared" si="2"/>
        <v>0</v>
      </c>
      <c r="M33" s="271">
        <f t="shared" si="3"/>
        <v>32</v>
      </c>
      <c r="N33" s="271">
        <f t="shared" si="4"/>
        <v>6400</v>
      </c>
    </row>
    <row r="34" spans="1:14" ht="15.75">
      <c r="A34" s="127">
        <v>28</v>
      </c>
      <c r="B34" s="479" t="s">
        <v>193</v>
      </c>
      <c r="C34" s="477"/>
      <c r="D34" s="478"/>
      <c r="E34" s="269" t="s">
        <v>9</v>
      </c>
      <c r="F34" s="163">
        <v>120</v>
      </c>
      <c r="G34" s="271">
        <v>156</v>
      </c>
      <c r="H34" s="271">
        <f t="shared" si="0"/>
        <v>18720</v>
      </c>
      <c r="I34" s="271"/>
      <c r="J34" s="271">
        <f t="shared" si="1"/>
        <v>0</v>
      </c>
      <c r="K34" s="346">
        <v>46</v>
      </c>
      <c r="L34" s="346">
        <f t="shared" si="2"/>
        <v>5520</v>
      </c>
      <c r="M34" s="271">
        <f t="shared" si="3"/>
        <v>202</v>
      </c>
      <c r="N34" s="271">
        <f t="shared" si="4"/>
        <v>24240</v>
      </c>
    </row>
    <row r="35" spans="1:14" ht="15.75">
      <c r="A35" s="127">
        <v>29</v>
      </c>
      <c r="B35" s="476" t="s">
        <v>226</v>
      </c>
      <c r="C35" s="477"/>
      <c r="D35" s="478"/>
      <c r="E35" s="269" t="s">
        <v>17</v>
      </c>
      <c r="F35" s="163">
        <v>5000</v>
      </c>
      <c r="G35" s="271"/>
      <c r="H35" s="271">
        <f t="shared" si="0"/>
        <v>0</v>
      </c>
      <c r="I35" s="271"/>
      <c r="J35" s="271">
        <f t="shared" si="1"/>
        <v>0</v>
      </c>
      <c r="K35" s="346"/>
      <c r="L35" s="346">
        <f t="shared" si="2"/>
        <v>0</v>
      </c>
      <c r="M35" s="271">
        <f t="shared" si="3"/>
        <v>0</v>
      </c>
      <c r="N35" s="271">
        <f t="shared" si="4"/>
        <v>0</v>
      </c>
    </row>
    <row r="36" spans="1:14" ht="15.75">
      <c r="A36" s="127">
        <v>30</v>
      </c>
      <c r="B36" s="475" t="s">
        <v>248</v>
      </c>
      <c r="C36" s="475"/>
      <c r="D36" s="475"/>
      <c r="E36" s="269" t="s">
        <v>17</v>
      </c>
      <c r="F36" s="163">
        <v>900</v>
      </c>
      <c r="G36" s="271"/>
      <c r="H36" s="271">
        <f t="shared" si="0"/>
        <v>0</v>
      </c>
      <c r="I36" s="271"/>
      <c r="J36" s="271">
        <f t="shared" si="1"/>
        <v>0</v>
      </c>
      <c r="K36" s="346"/>
      <c r="L36" s="346">
        <f t="shared" si="2"/>
        <v>0</v>
      </c>
      <c r="M36" s="271">
        <f t="shared" si="3"/>
        <v>0</v>
      </c>
      <c r="N36" s="271">
        <f t="shared" si="4"/>
        <v>0</v>
      </c>
    </row>
    <row r="37" spans="1:14" ht="15.75">
      <c r="A37" s="127">
        <v>31</v>
      </c>
      <c r="B37" s="476" t="s">
        <v>227</v>
      </c>
      <c r="C37" s="477"/>
      <c r="D37" s="478"/>
      <c r="E37" s="269" t="s">
        <v>17</v>
      </c>
      <c r="F37" s="163">
        <v>500</v>
      </c>
      <c r="G37" s="271">
        <v>16</v>
      </c>
      <c r="H37" s="271">
        <f t="shared" si="0"/>
        <v>8000</v>
      </c>
      <c r="I37" s="271"/>
      <c r="J37" s="271">
        <f t="shared" si="1"/>
        <v>0</v>
      </c>
      <c r="K37" s="346">
        <v>6</v>
      </c>
      <c r="L37" s="346">
        <f t="shared" si="2"/>
        <v>3000</v>
      </c>
      <c r="M37" s="271">
        <f t="shared" si="3"/>
        <v>22</v>
      </c>
      <c r="N37" s="271">
        <f t="shared" si="4"/>
        <v>11000</v>
      </c>
    </row>
    <row r="38" spans="1:14" ht="15.75">
      <c r="A38" s="127">
        <v>32</v>
      </c>
      <c r="B38" s="474" t="s">
        <v>228</v>
      </c>
      <c r="C38" s="474"/>
      <c r="D38" s="474"/>
      <c r="E38" s="269" t="s">
        <v>9</v>
      </c>
      <c r="F38" s="163">
        <v>28</v>
      </c>
      <c r="G38" s="271">
        <v>140</v>
      </c>
      <c r="H38" s="271">
        <f t="shared" si="0"/>
        <v>3920</v>
      </c>
      <c r="I38" s="271"/>
      <c r="J38" s="271">
        <f t="shared" si="1"/>
        <v>0</v>
      </c>
      <c r="K38" s="346"/>
      <c r="L38" s="346">
        <f t="shared" si="2"/>
        <v>0</v>
      </c>
      <c r="M38" s="271">
        <f t="shared" si="3"/>
        <v>140</v>
      </c>
      <c r="N38" s="271">
        <f t="shared" si="4"/>
        <v>3920</v>
      </c>
    </row>
    <row r="39" spans="1:14" ht="15.75">
      <c r="A39" s="127">
        <v>33</v>
      </c>
      <c r="B39" s="479" t="s">
        <v>139</v>
      </c>
      <c r="C39" s="480"/>
      <c r="D39" s="481"/>
      <c r="E39" s="269" t="s">
        <v>17</v>
      </c>
      <c r="F39" s="270">
        <v>120</v>
      </c>
      <c r="G39" s="271">
        <v>18</v>
      </c>
      <c r="H39" s="271">
        <f t="shared" si="0"/>
        <v>2160</v>
      </c>
      <c r="I39" s="271"/>
      <c r="J39" s="271">
        <f t="shared" si="1"/>
        <v>0</v>
      </c>
      <c r="K39" s="346">
        <v>6</v>
      </c>
      <c r="L39" s="346">
        <f t="shared" si="2"/>
        <v>720</v>
      </c>
      <c r="M39" s="271">
        <f t="shared" si="3"/>
        <v>24</v>
      </c>
      <c r="N39" s="271">
        <f t="shared" si="4"/>
        <v>2880</v>
      </c>
    </row>
    <row r="40" spans="1:14" ht="15.75">
      <c r="A40" s="127">
        <v>34</v>
      </c>
      <c r="B40" s="479" t="s">
        <v>140</v>
      </c>
      <c r="C40" s="480"/>
      <c r="D40" s="481"/>
      <c r="E40" s="269" t="s">
        <v>17</v>
      </c>
      <c r="F40" s="163">
        <v>1200</v>
      </c>
      <c r="G40" s="271"/>
      <c r="H40" s="271">
        <f t="shared" si="0"/>
        <v>0</v>
      </c>
      <c r="I40" s="271"/>
      <c r="J40" s="271">
        <f t="shared" si="1"/>
        <v>0</v>
      </c>
      <c r="K40" s="346"/>
      <c r="L40" s="346">
        <f t="shared" si="2"/>
        <v>0</v>
      </c>
      <c r="M40" s="271">
        <f t="shared" si="3"/>
        <v>0</v>
      </c>
      <c r="N40" s="271">
        <f t="shared" si="4"/>
        <v>0</v>
      </c>
    </row>
    <row r="41" spans="1:14" ht="15.75">
      <c r="A41" s="127">
        <v>35</v>
      </c>
      <c r="B41" s="479" t="s">
        <v>141</v>
      </c>
      <c r="C41" s="480"/>
      <c r="D41" s="481"/>
      <c r="E41" s="269" t="s">
        <v>9</v>
      </c>
      <c r="F41" s="163">
        <v>15</v>
      </c>
      <c r="G41" s="271"/>
      <c r="H41" s="271">
        <f t="shared" si="0"/>
        <v>0</v>
      </c>
      <c r="I41" s="271"/>
      <c r="J41" s="271">
        <f t="shared" si="1"/>
        <v>0</v>
      </c>
      <c r="K41" s="346"/>
      <c r="L41" s="346">
        <f t="shared" si="2"/>
        <v>0</v>
      </c>
      <c r="M41" s="271">
        <f t="shared" si="3"/>
        <v>0</v>
      </c>
      <c r="N41" s="271">
        <f t="shared" si="4"/>
        <v>0</v>
      </c>
    </row>
    <row r="42" spans="1:14" ht="15.75">
      <c r="A42" s="127">
        <v>36</v>
      </c>
      <c r="B42" s="474" t="s">
        <v>37</v>
      </c>
      <c r="C42" s="475"/>
      <c r="D42" s="475"/>
      <c r="E42" s="269" t="s">
        <v>9</v>
      </c>
      <c r="F42" s="163">
        <v>40</v>
      </c>
      <c r="G42" s="273">
        <v>92</v>
      </c>
      <c r="H42" s="271">
        <f t="shared" si="0"/>
        <v>3680</v>
      </c>
      <c r="I42" s="271"/>
      <c r="J42" s="271">
        <f t="shared" si="1"/>
        <v>0</v>
      </c>
      <c r="K42" s="346"/>
      <c r="L42" s="346">
        <f t="shared" si="2"/>
        <v>0</v>
      </c>
      <c r="M42" s="271">
        <f t="shared" si="3"/>
        <v>92</v>
      </c>
      <c r="N42" s="271">
        <f t="shared" si="4"/>
        <v>3680</v>
      </c>
    </row>
    <row r="43" spans="1:14" ht="15.75">
      <c r="A43" s="127">
        <v>37</v>
      </c>
      <c r="B43" s="476" t="s">
        <v>231</v>
      </c>
      <c r="C43" s="477"/>
      <c r="D43" s="478"/>
      <c r="E43" s="269" t="s">
        <v>45</v>
      </c>
      <c r="F43" s="163">
        <v>4500</v>
      </c>
      <c r="G43" s="271"/>
      <c r="H43" s="271">
        <f t="shared" si="0"/>
        <v>0</v>
      </c>
      <c r="I43" s="271"/>
      <c r="J43" s="271">
        <f t="shared" si="1"/>
        <v>0</v>
      </c>
      <c r="K43" s="346"/>
      <c r="L43" s="346">
        <f t="shared" si="2"/>
        <v>0</v>
      </c>
      <c r="M43" s="271">
        <f t="shared" si="3"/>
        <v>0</v>
      </c>
      <c r="N43" s="271">
        <f t="shared" si="4"/>
        <v>0</v>
      </c>
    </row>
    <row r="44" spans="1:14" ht="14.25">
      <c r="A44" s="127">
        <v>38</v>
      </c>
      <c r="B44" s="482" t="s">
        <v>246</v>
      </c>
      <c r="C44" s="483"/>
      <c r="D44" s="483"/>
      <c r="E44" s="127" t="s">
        <v>9</v>
      </c>
      <c r="F44" s="222">
        <v>60</v>
      </c>
      <c r="G44" s="271"/>
      <c r="H44" s="271">
        <f t="shared" si="0"/>
        <v>0</v>
      </c>
      <c r="I44" s="271"/>
      <c r="J44" s="271">
        <f t="shared" si="1"/>
        <v>0</v>
      </c>
      <c r="K44" s="346"/>
      <c r="L44" s="346">
        <f t="shared" si="2"/>
        <v>0</v>
      </c>
      <c r="M44" s="271">
        <f t="shared" si="3"/>
        <v>0</v>
      </c>
      <c r="N44" s="271">
        <f t="shared" si="4"/>
        <v>0</v>
      </c>
    </row>
    <row r="45" spans="1:14" ht="14.25">
      <c r="A45" s="127">
        <v>39</v>
      </c>
      <c r="B45" s="482" t="s">
        <v>247</v>
      </c>
      <c r="C45" s="483"/>
      <c r="D45" s="483"/>
      <c r="E45" s="223" t="s">
        <v>9</v>
      </c>
      <c r="F45" s="223">
        <v>35</v>
      </c>
      <c r="G45" s="271"/>
      <c r="H45" s="271">
        <f t="shared" si="0"/>
        <v>0</v>
      </c>
      <c r="I45" s="271"/>
      <c r="J45" s="271">
        <f t="shared" si="1"/>
        <v>0</v>
      </c>
      <c r="K45" s="346"/>
      <c r="L45" s="346">
        <f t="shared" si="2"/>
        <v>0</v>
      </c>
      <c r="M45" s="271">
        <f t="shared" si="3"/>
        <v>0</v>
      </c>
      <c r="N45" s="271">
        <f t="shared" si="4"/>
        <v>0</v>
      </c>
    </row>
    <row r="46" spans="1:22" ht="14.25">
      <c r="A46" s="127">
        <v>40</v>
      </c>
      <c r="B46" s="484" t="s">
        <v>229</v>
      </c>
      <c r="C46" s="485"/>
      <c r="D46" s="486"/>
      <c r="E46" s="274" t="s">
        <v>9</v>
      </c>
      <c r="F46" s="274">
        <v>250</v>
      </c>
      <c r="G46" s="271"/>
      <c r="H46" s="271">
        <f t="shared" si="0"/>
        <v>0</v>
      </c>
      <c r="I46" s="271"/>
      <c r="J46" s="271">
        <f t="shared" si="1"/>
        <v>0</v>
      </c>
      <c r="K46" s="346"/>
      <c r="L46" s="346">
        <f t="shared" si="2"/>
        <v>0</v>
      </c>
      <c r="M46" s="271">
        <f t="shared" si="3"/>
        <v>0</v>
      </c>
      <c r="N46" s="271">
        <f t="shared" si="4"/>
        <v>0</v>
      </c>
      <c r="V46" s="294"/>
    </row>
    <row r="47" spans="1:14" ht="14.25">
      <c r="A47" s="127">
        <v>41</v>
      </c>
      <c r="B47" s="484" t="s">
        <v>230</v>
      </c>
      <c r="C47" s="485"/>
      <c r="D47" s="486"/>
      <c r="E47" s="274" t="s">
        <v>17</v>
      </c>
      <c r="F47" s="274">
        <v>200</v>
      </c>
      <c r="G47" s="271"/>
      <c r="H47" s="271">
        <f t="shared" si="0"/>
        <v>0</v>
      </c>
      <c r="I47" s="271"/>
      <c r="J47" s="271">
        <f t="shared" si="1"/>
        <v>0</v>
      </c>
      <c r="K47" s="346"/>
      <c r="L47" s="346">
        <f t="shared" si="2"/>
        <v>0</v>
      </c>
      <c r="M47" s="271">
        <f t="shared" si="3"/>
        <v>0</v>
      </c>
      <c r="N47" s="271">
        <f t="shared" si="4"/>
        <v>0</v>
      </c>
    </row>
    <row r="48" spans="1:14" ht="14.25">
      <c r="A48" s="127"/>
      <c r="B48" s="482" t="s">
        <v>35</v>
      </c>
      <c r="C48" s="483"/>
      <c r="D48" s="483"/>
      <c r="E48" s="259"/>
      <c r="F48" s="275"/>
      <c r="G48" s="271"/>
      <c r="H48" s="348">
        <f>SUM(H7:H47)</f>
        <v>122460</v>
      </c>
      <c r="I48" s="271"/>
      <c r="J48" s="348">
        <f>SUM(J7:J47)</f>
        <v>32745</v>
      </c>
      <c r="K48" s="272"/>
      <c r="L48" s="349">
        <f>SUM(L7:L47)</f>
        <v>50630</v>
      </c>
      <c r="M48" s="271"/>
      <c r="N48" s="271">
        <f>SUM(N7:N47)</f>
        <v>205835</v>
      </c>
    </row>
  </sheetData>
  <sheetProtection/>
  <mergeCells count="54">
    <mergeCell ref="A2:F2"/>
    <mergeCell ref="A4:A6"/>
    <mergeCell ref="B4:D6"/>
    <mergeCell ref="E4:E6"/>
    <mergeCell ref="F4:F6"/>
    <mergeCell ref="B10:D10"/>
    <mergeCell ref="B11:D11"/>
    <mergeCell ref="K4:L4"/>
    <mergeCell ref="K5:L5"/>
    <mergeCell ref="G5:H5"/>
    <mergeCell ref="I5:J5"/>
    <mergeCell ref="G4:H4"/>
    <mergeCell ref="I4:J4"/>
    <mergeCell ref="B7:D7"/>
    <mergeCell ref="B8:D8"/>
    <mergeCell ref="B9:D9"/>
    <mergeCell ref="B22:D22"/>
    <mergeCell ref="B27:D27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8:D28"/>
    <mergeCell ref="B29:D29"/>
    <mergeCell ref="B23:D23"/>
    <mergeCell ref="B24:D24"/>
    <mergeCell ref="B25:D25"/>
    <mergeCell ref="B26:D26"/>
    <mergeCell ref="B41:D41"/>
    <mergeCell ref="B42:D42"/>
    <mergeCell ref="B35:D35"/>
    <mergeCell ref="B36:D36"/>
    <mergeCell ref="B37:D37"/>
    <mergeCell ref="B38:D38"/>
    <mergeCell ref="B30:D30"/>
    <mergeCell ref="B31:D31"/>
    <mergeCell ref="B32:D32"/>
    <mergeCell ref="B34:D34"/>
    <mergeCell ref="B47:D47"/>
    <mergeCell ref="B48:D48"/>
    <mergeCell ref="M4:N5"/>
    <mergeCell ref="B33:D33"/>
    <mergeCell ref="B43:D43"/>
    <mergeCell ref="B44:D44"/>
    <mergeCell ref="B45:D45"/>
    <mergeCell ref="B46:D46"/>
    <mergeCell ref="B39:D39"/>
    <mergeCell ref="B40:D40"/>
  </mergeCells>
  <printOptions/>
  <pageMargins left="1.58" right="0.75" top="0.68" bottom="1" header="0.5" footer="0.5"/>
  <pageSetup horizontalDpi="600" verticalDpi="600" orientation="landscape" paperSize="9" scale="64" r:id="rId1"/>
  <rowBreaks count="1" manualBreakCount="1">
    <brk id="48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X48"/>
  <sheetViews>
    <sheetView view="pageBreakPreview" zoomScale="75" zoomScaleNormal="75" zoomScaleSheetLayoutView="75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Z10" sqref="Z10"/>
    </sheetView>
  </sheetViews>
  <sheetFormatPr defaultColWidth="9.00390625" defaultRowHeight="12.75"/>
  <cols>
    <col min="1" max="1" width="5.375" style="0" customWidth="1"/>
    <col min="2" max="2" width="15.00390625" style="0" customWidth="1"/>
    <col min="3" max="3" width="14.75390625" style="0" customWidth="1"/>
    <col min="4" max="4" width="22.75390625" style="0" customWidth="1"/>
    <col min="5" max="5" width="6.125" style="0" customWidth="1"/>
    <col min="16" max="16" width="9.25390625" style="0" customWidth="1"/>
  </cols>
  <sheetData>
    <row r="2" spans="1:16" ht="15.75">
      <c r="A2" s="438" t="s">
        <v>233</v>
      </c>
      <c r="B2" s="495"/>
      <c r="C2" s="495"/>
      <c r="D2" s="495"/>
      <c r="E2" s="495"/>
      <c r="F2" s="495"/>
      <c r="G2" s="116"/>
      <c r="H2" s="116"/>
      <c r="I2" s="224"/>
      <c r="J2" s="224"/>
      <c r="K2" s="224"/>
      <c r="L2" s="224"/>
      <c r="M2" s="224"/>
      <c r="N2" s="224"/>
      <c r="O2" s="224"/>
      <c r="P2" s="224"/>
    </row>
    <row r="3" spans="1:16" ht="15.75">
      <c r="A3" s="117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ht="12.75" customHeight="1">
      <c r="A4" s="452" t="s">
        <v>0</v>
      </c>
      <c r="B4" s="455" t="s">
        <v>1</v>
      </c>
      <c r="C4" s="456"/>
      <c r="D4" s="457"/>
      <c r="E4" s="464" t="s">
        <v>2</v>
      </c>
      <c r="F4" s="465" t="s">
        <v>36</v>
      </c>
      <c r="G4" s="494" t="s">
        <v>243</v>
      </c>
      <c r="H4" s="449"/>
      <c r="I4" s="494" t="s">
        <v>143</v>
      </c>
      <c r="J4" s="449"/>
      <c r="K4" s="494" t="s">
        <v>143</v>
      </c>
      <c r="L4" s="449"/>
      <c r="M4" s="494" t="s">
        <v>143</v>
      </c>
      <c r="N4" s="449"/>
      <c r="O4" s="496" t="s">
        <v>236</v>
      </c>
      <c r="P4" s="497"/>
    </row>
    <row r="5" spans="1:16" ht="12.75">
      <c r="A5" s="453"/>
      <c r="B5" s="458"/>
      <c r="C5" s="459"/>
      <c r="D5" s="460"/>
      <c r="E5" s="464"/>
      <c r="F5" s="466"/>
      <c r="G5" s="450">
        <v>31</v>
      </c>
      <c r="H5" s="451"/>
      <c r="I5" s="450">
        <v>1</v>
      </c>
      <c r="J5" s="451"/>
      <c r="K5" s="450">
        <v>8</v>
      </c>
      <c r="L5" s="451"/>
      <c r="M5" s="469">
        <v>14</v>
      </c>
      <c r="N5" s="469"/>
      <c r="O5" s="498"/>
      <c r="P5" s="499"/>
    </row>
    <row r="6" spans="1:16" ht="25.5">
      <c r="A6" s="454"/>
      <c r="B6" s="461"/>
      <c r="C6" s="462"/>
      <c r="D6" s="463"/>
      <c r="E6" s="464"/>
      <c r="F6" s="467"/>
      <c r="G6" s="163" t="s">
        <v>6</v>
      </c>
      <c r="H6" s="162" t="s">
        <v>7</v>
      </c>
      <c r="I6" s="163" t="s">
        <v>6</v>
      </c>
      <c r="J6" s="162" t="s">
        <v>7</v>
      </c>
      <c r="K6" s="163" t="s">
        <v>6</v>
      </c>
      <c r="L6" s="162" t="s">
        <v>7</v>
      </c>
      <c r="M6" s="163" t="s">
        <v>6</v>
      </c>
      <c r="N6" s="162" t="s">
        <v>7</v>
      </c>
      <c r="O6" s="163" t="s">
        <v>6</v>
      </c>
      <c r="P6" s="162" t="s">
        <v>7</v>
      </c>
    </row>
    <row r="7" spans="1:16" ht="18" customHeight="1">
      <c r="A7" s="127">
        <v>1</v>
      </c>
      <c r="B7" s="474" t="s">
        <v>120</v>
      </c>
      <c r="C7" s="475"/>
      <c r="D7" s="475"/>
      <c r="E7" s="127" t="s">
        <v>17</v>
      </c>
      <c r="F7" s="164">
        <f>1.05*30000</f>
        <v>31500</v>
      </c>
      <c r="G7" s="271"/>
      <c r="H7" s="271">
        <f>F7*G7</f>
        <v>0</v>
      </c>
      <c r="I7" s="271">
        <v>1</v>
      </c>
      <c r="J7" s="271">
        <f>F7*I7</f>
        <v>31500</v>
      </c>
      <c r="K7" s="271"/>
      <c r="L7" s="271">
        <f>F7*K7</f>
        <v>0</v>
      </c>
      <c r="M7" s="271">
        <v>1</v>
      </c>
      <c r="N7" s="271">
        <f>F7*M7</f>
        <v>31500</v>
      </c>
      <c r="O7" s="271">
        <f>G7+I7+K7+M7</f>
        <v>2</v>
      </c>
      <c r="P7" s="271">
        <f>F7*O7</f>
        <v>63000</v>
      </c>
    </row>
    <row r="8" spans="1:16" ht="18" customHeight="1">
      <c r="A8" s="127">
        <v>2</v>
      </c>
      <c r="B8" s="476" t="s">
        <v>147</v>
      </c>
      <c r="C8" s="477"/>
      <c r="D8" s="478"/>
      <c r="E8" s="127" t="s">
        <v>17</v>
      </c>
      <c r="F8" s="118">
        <f>1.05*40000</f>
        <v>42000</v>
      </c>
      <c r="G8" s="271"/>
      <c r="H8" s="271">
        <f aca="true" t="shared" si="0" ref="H8:H47">F8*G8</f>
        <v>0</v>
      </c>
      <c r="I8" s="271"/>
      <c r="J8" s="271">
        <f aca="true" t="shared" si="1" ref="J8:J47">F8*I8</f>
        <v>0</v>
      </c>
      <c r="K8" s="271"/>
      <c r="L8" s="271">
        <f aca="true" t="shared" si="2" ref="L8:L47">F8*K8</f>
        <v>0</v>
      </c>
      <c r="M8" s="271"/>
      <c r="N8" s="271">
        <f aca="true" t="shared" si="3" ref="N8:N47">F8*M8</f>
        <v>0</v>
      </c>
      <c r="O8" s="271">
        <f aca="true" t="shared" si="4" ref="O8:O47">G8+I8+K8+M8</f>
        <v>0</v>
      </c>
      <c r="P8" s="271">
        <f aca="true" t="shared" si="5" ref="P8:P47">F8*O8</f>
        <v>0</v>
      </c>
    </row>
    <row r="9" spans="1:16" ht="18" customHeight="1">
      <c r="A9" s="127">
        <v>3</v>
      </c>
      <c r="B9" s="479" t="s">
        <v>144</v>
      </c>
      <c r="C9" s="477"/>
      <c r="D9" s="478"/>
      <c r="E9" s="127" t="s">
        <v>17</v>
      </c>
      <c r="F9" s="118">
        <v>2650</v>
      </c>
      <c r="G9" s="271"/>
      <c r="H9" s="271">
        <f t="shared" si="0"/>
        <v>0</v>
      </c>
      <c r="I9" s="271"/>
      <c r="J9" s="271">
        <f t="shared" si="1"/>
        <v>0</v>
      </c>
      <c r="K9" s="271">
        <v>1</v>
      </c>
      <c r="L9" s="271">
        <f t="shared" si="2"/>
        <v>2650</v>
      </c>
      <c r="M9" s="271"/>
      <c r="N9" s="271">
        <f t="shared" si="3"/>
        <v>0</v>
      </c>
      <c r="O9" s="271">
        <f t="shared" si="4"/>
        <v>1</v>
      </c>
      <c r="P9" s="271">
        <f t="shared" si="5"/>
        <v>2650</v>
      </c>
    </row>
    <row r="10" spans="1:16" ht="18" customHeight="1">
      <c r="A10" s="127">
        <v>4</v>
      </c>
      <c r="B10" s="479" t="s">
        <v>145</v>
      </c>
      <c r="C10" s="480"/>
      <c r="D10" s="481"/>
      <c r="E10" s="127" t="s">
        <v>17</v>
      </c>
      <c r="F10" s="118">
        <v>420</v>
      </c>
      <c r="G10" s="271"/>
      <c r="H10" s="271">
        <f t="shared" si="0"/>
        <v>0</v>
      </c>
      <c r="I10" s="271"/>
      <c r="J10" s="271">
        <f t="shared" si="1"/>
        <v>0</v>
      </c>
      <c r="K10" s="271">
        <v>3</v>
      </c>
      <c r="L10" s="271">
        <f t="shared" si="2"/>
        <v>1260</v>
      </c>
      <c r="M10" s="271"/>
      <c r="N10" s="271">
        <f t="shared" si="3"/>
        <v>0</v>
      </c>
      <c r="O10" s="271">
        <f t="shared" si="4"/>
        <v>3</v>
      </c>
      <c r="P10" s="271">
        <f t="shared" si="5"/>
        <v>1260</v>
      </c>
    </row>
    <row r="11" spans="1:16" ht="18" customHeight="1">
      <c r="A11" s="127">
        <v>5</v>
      </c>
      <c r="B11" s="475" t="s">
        <v>97</v>
      </c>
      <c r="C11" s="475"/>
      <c r="D11" s="475"/>
      <c r="E11" s="127" t="s">
        <v>17</v>
      </c>
      <c r="F11" s="118">
        <v>5500</v>
      </c>
      <c r="G11" s="271"/>
      <c r="H11" s="271">
        <f t="shared" si="0"/>
        <v>0</v>
      </c>
      <c r="I11" s="271"/>
      <c r="J11" s="271">
        <f t="shared" si="1"/>
        <v>0</v>
      </c>
      <c r="K11" s="271">
        <v>1</v>
      </c>
      <c r="L11" s="271">
        <f t="shared" si="2"/>
        <v>5500</v>
      </c>
      <c r="M11" s="271">
        <v>1</v>
      </c>
      <c r="N11" s="271">
        <f t="shared" si="3"/>
        <v>5500</v>
      </c>
      <c r="O11" s="271">
        <f t="shared" si="4"/>
        <v>2</v>
      </c>
      <c r="P11" s="271">
        <f t="shared" si="5"/>
        <v>11000</v>
      </c>
    </row>
    <row r="12" spans="1:16" ht="18" customHeight="1">
      <c r="A12" s="127">
        <v>6</v>
      </c>
      <c r="B12" s="479" t="s">
        <v>121</v>
      </c>
      <c r="C12" s="480"/>
      <c r="D12" s="481"/>
      <c r="E12" s="127" t="s">
        <v>17</v>
      </c>
      <c r="F12" s="118">
        <v>5000</v>
      </c>
      <c r="G12" s="271"/>
      <c r="H12" s="271">
        <f t="shared" si="0"/>
        <v>0</v>
      </c>
      <c r="I12" s="271"/>
      <c r="J12" s="271">
        <f t="shared" si="1"/>
        <v>0</v>
      </c>
      <c r="K12" s="271"/>
      <c r="L12" s="271">
        <f t="shared" si="2"/>
        <v>0</v>
      </c>
      <c r="M12" s="271"/>
      <c r="N12" s="271">
        <f t="shared" si="3"/>
        <v>0</v>
      </c>
      <c r="O12" s="271">
        <f t="shared" si="4"/>
        <v>0</v>
      </c>
      <c r="P12" s="271">
        <f t="shared" si="5"/>
        <v>0</v>
      </c>
    </row>
    <row r="13" spans="1:16" ht="18" customHeight="1">
      <c r="A13" s="127">
        <v>7</v>
      </c>
      <c r="B13" s="476" t="s">
        <v>122</v>
      </c>
      <c r="C13" s="480"/>
      <c r="D13" s="481"/>
      <c r="E13" s="127" t="s">
        <v>17</v>
      </c>
      <c r="F13" s="118">
        <v>3500</v>
      </c>
      <c r="G13" s="271"/>
      <c r="H13" s="271">
        <f t="shared" si="0"/>
        <v>0</v>
      </c>
      <c r="I13" s="271"/>
      <c r="J13" s="271">
        <f t="shared" si="1"/>
        <v>0</v>
      </c>
      <c r="K13" s="271"/>
      <c r="L13" s="271">
        <f t="shared" si="2"/>
        <v>0</v>
      </c>
      <c r="M13" s="271"/>
      <c r="N13" s="271">
        <f t="shared" si="3"/>
        <v>0</v>
      </c>
      <c r="O13" s="271">
        <f t="shared" si="4"/>
        <v>0</v>
      </c>
      <c r="P13" s="271">
        <f t="shared" si="5"/>
        <v>0</v>
      </c>
    </row>
    <row r="14" spans="1:16" ht="18" customHeight="1">
      <c r="A14" s="127">
        <v>8</v>
      </c>
      <c r="B14" s="474" t="s">
        <v>123</v>
      </c>
      <c r="C14" s="475"/>
      <c r="D14" s="475"/>
      <c r="E14" s="127" t="s">
        <v>17</v>
      </c>
      <c r="F14" s="118">
        <v>140</v>
      </c>
      <c r="G14" s="271">
        <v>164</v>
      </c>
      <c r="H14" s="271">
        <f t="shared" si="0"/>
        <v>22960</v>
      </c>
      <c r="I14" s="271"/>
      <c r="J14" s="271">
        <f t="shared" si="1"/>
        <v>0</v>
      </c>
      <c r="K14" s="271"/>
      <c r="L14" s="271">
        <f t="shared" si="2"/>
        <v>0</v>
      </c>
      <c r="M14" s="271"/>
      <c r="N14" s="271">
        <f t="shared" si="3"/>
        <v>0</v>
      </c>
      <c r="O14" s="271">
        <f t="shared" si="4"/>
        <v>164</v>
      </c>
      <c r="P14" s="271">
        <f t="shared" si="5"/>
        <v>22960</v>
      </c>
    </row>
    <row r="15" spans="1:16" ht="18" customHeight="1">
      <c r="A15" s="127">
        <v>9</v>
      </c>
      <c r="B15" s="474" t="s">
        <v>124</v>
      </c>
      <c r="C15" s="475"/>
      <c r="D15" s="475"/>
      <c r="E15" s="127" t="s">
        <v>17</v>
      </c>
      <c r="F15" s="118">
        <v>250</v>
      </c>
      <c r="G15" s="271">
        <v>77</v>
      </c>
      <c r="H15" s="271">
        <f t="shared" si="0"/>
        <v>19250</v>
      </c>
      <c r="I15" s="271"/>
      <c r="J15" s="271">
        <f t="shared" si="1"/>
        <v>0</v>
      </c>
      <c r="K15" s="271"/>
      <c r="L15" s="271">
        <f t="shared" si="2"/>
        <v>0</v>
      </c>
      <c r="M15" s="271"/>
      <c r="N15" s="271">
        <f t="shared" si="3"/>
        <v>0</v>
      </c>
      <c r="O15" s="271">
        <f t="shared" si="4"/>
        <v>77</v>
      </c>
      <c r="P15" s="271">
        <f t="shared" si="5"/>
        <v>19250</v>
      </c>
    </row>
    <row r="16" spans="1:16" ht="18" customHeight="1">
      <c r="A16" s="127">
        <v>10</v>
      </c>
      <c r="B16" s="474" t="s">
        <v>125</v>
      </c>
      <c r="C16" s="475"/>
      <c r="D16" s="475"/>
      <c r="E16" s="127" t="s">
        <v>17</v>
      </c>
      <c r="F16" s="118">
        <v>370</v>
      </c>
      <c r="G16" s="271"/>
      <c r="H16" s="271">
        <f t="shared" si="0"/>
        <v>0</v>
      </c>
      <c r="I16" s="271"/>
      <c r="J16" s="271">
        <f t="shared" si="1"/>
        <v>0</v>
      </c>
      <c r="K16" s="271"/>
      <c r="L16" s="271">
        <f t="shared" si="2"/>
        <v>0</v>
      </c>
      <c r="M16" s="271"/>
      <c r="N16" s="271">
        <f t="shared" si="3"/>
        <v>0</v>
      </c>
      <c r="O16" s="271">
        <f t="shared" si="4"/>
        <v>0</v>
      </c>
      <c r="P16" s="271">
        <f t="shared" si="5"/>
        <v>0</v>
      </c>
    </row>
    <row r="17" spans="1:16" ht="18" customHeight="1">
      <c r="A17" s="127">
        <v>11</v>
      </c>
      <c r="B17" s="479" t="s">
        <v>126</v>
      </c>
      <c r="C17" s="477"/>
      <c r="D17" s="478"/>
      <c r="E17" s="127" t="s">
        <v>17</v>
      </c>
      <c r="F17" s="118">
        <v>80</v>
      </c>
      <c r="G17" s="271">
        <v>77</v>
      </c>
      <c r="H17" s="271">
        <f t="shared" si="0"/>
        <v>6160</v>
      </c>
      <c r="I17" s="271"/>
      <c r="J17" s="271">
        <f t="shared" si="1"/>
        <v>0</v>
      </c>
      <c r="K17" s="271"/>
      <c r="L17" s="271">
        <f t="shared" si="2"/>
        <v>0</v>
      </c>
      <c r="M17" s="271"/>
      <c r="N17" s="271">
        <f t="shared" si="3"/>
        <v>0</v>
      </c>
      <c r="O17" s="271">
        <f t="shared" si="4"/>
        <v>77</v>
      </c>
      <c r="P17" s="271">
        <f t="shared" si="5"/>
        <v>6160</v>
      </c>
    </row>
    <row r="18" spans="1:24" ht="18" customHeight="1">
      <c r="A18" s="127">
        <v>12</v>
      </c>
      <c r="B18" s="479" t="s">
        <v>127</v>
      </c>
      <c r="C18" s="477"/>
      <c r="D18" s="478"/>
      <c r="E18" s="127" t="s">
        <v>17</v>
      </c>
      <c r="F18" s="118">
        <v>80</v>
      </c>
      <c r="G18" s="271">
        <v>50</v>
      </c>
      <c r="H18" s="271">
        <f t="shared" si="0"/>
        <v>4000</v>
      </c>
      <c r="I18" s="271"/>
      <c r="J18" s="271">
        <f t="shared" si="1"/>
        <v>0</v>
      </c>
      <c r="K18" s="271"/>
      <c r="L18" s="271">
        <f t="shared" si="2"/>
        <v>0</v>
      </c>
      <c r="M18" s="271"/>
      <c r="N18" s="271">
        <f t="shared" si="3"/>
        <v>0</v>
      </c>
      <c r="O18" s="271">
        <f t="shared" si="4"/>
        <v>50</v>
      </c>
      <c r="P18" s="271">
        <f t="shared" si="5"/>
        <v>4000</v>
      </c>
      <c r="X18" s="276"/>
    </row>
    <row r="19" spans="1:16" ht="18" customHeight="1">
      <c r="A19" s="127">
        <v>13</v>
      </c>
      <c r="B19" s="479" t="s">
        <v>128</v>
      </c>
      <c r="C19" s="480"/>
      <c r="D19" s="481"/>
      <c r="E19" s="127" t="s">
        <v>17</v>
      </c>
      <c r="F19" s="118">
        <v>70</v>
      </c>
      <c r="G19" s="271">
        <v>62</v>
      </c>
      <c r="H19" s="271">
        <f t="shared" si="0"/>
        <v>4340</v>
      </c>
      <c r="I19" s="271"/>
      <c r="J19" s="271">
        <f t="shared" si="1"/>
        <v>0</v>
      </c>
      <c r="K19" s="271"/>
      <c r="L19" s="271">
        <f t="shared" si="2"/>
        <v>0</v>
      </c>
      <c r="M19" s="271"/>
      <c r="N19" s="271">
        <f t="shared" si="3"/>
        <v>0</v>
      </c>
      <c r="O19" s="271">
        <f t="shared" si="4"/>
        <v>62</v>
      </c>
      <c r="P19" s="271">
        <f t="shared" si="5"/>
        <v>4340</v>
      </c>
    </row>
    <row r="20" spans="1:16" ht="18" customHeight="1">
      <c r="A20" s="127">
        <v>14</v>
      </c>
      <c r="B20" s="479" t="s">
        <v>129</v>
      </c>
      <c r="C20" s="480"/>
      <c r="D20" s="481"/>
      <c r="E20" s="127" t="s">
        <v>17</v>
      </c>
      <c r="F20" s="118">
        <v>50</v>
      </c>
      <c r="G20" s="271">
        <v>93</v>
      </c>
      <c r="H20" s="271">
        <f t="shared" si="0"/>
        <v>4650</v>
      </c>
      <c r="I20" s="271"/>
      <c r="J20" s="271">
        <f t="shared" si="1"/>
        <v>0</v>
      </c>
      <c r="K20" s="271">
        <v>40</v>
      </c>
      <c r="L20" s="271">
        <f t="shared" si="2"/>
        <v>2000</v>
      </c>
      <c r="M20" s="271"/>
      <c r="N20" s="271">
        <f t="shared" si="3"/>
        <v>0</v>
      </c>
      <c r="O20" s="271">
        <f t="shared" si="4"/>
        <v>133</v>
      </c>
      <c r="P20" s="271">
        <f t="shared" si="5"/>
        <v>6650</v>
      </c>
    </row>
    <row r="21" spans="1:16" ht="18" customHeight="1">
      <c r="A21" s="127">
        <v>15</v>
      </c>
      <c r="B21" s="479" t="s">
        <v>130</v>
      </c>
      <c r="C21" s="480"/>
      <c r="D21" s="481"/>
      <c r="E21" s="127" t="s">
        <v>17</v>
      </c>
      <c r="F21" s="118">
        <v>50</v>
      </c>
      <c r="G21" s="271">
        <v>77</v>
      </c>
      <c r="H21" s="271">
        <f t="shared" si="0"/>
        <v>3850</v>
      </c>
      <c r="I21" s="271"/>
      <c r="J21" s="271">
        <f t="shared" si="1"/>
        <v>0</v>
      </c>
      <c r="K21" s="271"/>
      <c r="L21" s="271">
        <f t="shared" si="2"/>
        <v>0</v>
      </c>
      <c r="M21" s="271"/>
      <c r="N21" s="271">
        <f t="shared" si="3"/>
        <v>0</v>
      </c>
      <c r="O21" s="271">
        <f t="shared" si="4"/>
        <v>77</v>
      </c>
      <c r="P21" s="271">
        <f t="shared" si="5"/>
        <v>3850</v>
      </c>
    </row>
    <row r="22" spans="1:16" ht="18" customHeight="1">
      <c r="A22" s="127">
        <v>16</v>
      </c>
      <c r="B22" s="476" t="s">
        <v>131</v>
      </c>
      <c r="C22" s="480"/>
      <c r="D22" s="481"/>
      <c r="E22" s="127" t="s">
        <v>17</v>
      </c>
      <c r="F22" s="118">
        <v>175</v>
      </c>
      <c r="G22" s="271">
        <v>50</v>
      </c>
      <c r="H22" s="271">
        <f t="shared" si="0"/>
        <v>8750</v>
      </c>
      <c r="I22" s="271"/>
      <c r="J22" s="271">
        <f t="shared" si="1"/>
        <v>0</v>
      </c>
      <c r="K22" s="271"/>
      <c r="L22" s="271">
        <f t="shared" si="2"/>
        <v>0</v>
      </c>
      <c r="M22" s="271"/>
      <c r="N22" s="271">
        <f t="shared" si="3"/>
        <v>0</v>
      </c>
      <c r="O22" s="271">
        <f t="shared" si="4"/>
        <v>50</v>
      </c>
      <c r="P22" s="271">
        <f t="shared" si="5"/>
        <v>8750</v>
      </c>
    </row>
    <row r="23" spans="1:16" ht="18" customHeight="1">
      <c r="A23" s="127">
        <v>17</v>
      </c>
      <c r="B23" s="479" t="s">
        <v>132</v>
      </c>
      <c r="C23" s="480"/>
      <c r="D23" s="481"/>
      <c r="E23" s="127" t="s">
        <v>17</v>
      </c>
      <c r="F23" s="118">
        <v>350</v>
      </c>
      <c r="G23" s="271"/>
      <c r="H23" s="271">
        <f t="shared" si="0"/>
        <v>0</v>
      </c>
      <c r="I23" s="271"/>
      <c r="J23" s="271">
        <f t="shared" si="1"/>
        <v>0</v>
      </c>
      <c r="K23" s="271"/>
      <c r="L23" s="271">
        <f t="shared" si="2"/>
        <v>0</v>
      </c>
      <c r="M23" s="271"/>
      <c r="N23" s="271">
        <f t="shared" si="3"/>
        <v>0</v>
      </c>
      <c r="O23" s="271">
        <f t="shared" si="4"/>
        <v>0</v>
      </c>
      <c r="P23" s="271">
        <f t="shared" si="5"/>
        <v>0</v>
      </c>
    </row>
    <row r="24" spans="1:16" ht="18" customHeight="1">
      <c r="A24" s="127">
        <v>18</v>
      </c>
      <c r="B24" s="479" t="s">
        <v>133</v>
      </c>
      <c r="C24" s="480"/>
      <c r="D24" s="481"/>
      <c r="E24" s="127" t="s">
        <v>9</v>
      </c>
      <c r="F24" s="118">
        <v>120</v>
      </c>
      <c r="G24" s="271"/>
      <c r="H24" s="271">
        <f t="shared" si="0"/>
        <v>0</v>
      </c>
      <c r="I24" s="271"/>
      <c r="J24" s="271">
        <f t="shared" si="1"/>
        <v>0</v>
      </c>
      <c r="K24" s="271"/>
      <c r="L24" s="271">
        <f t="shared" si="2"/>
        <v>0</v>
      </c>
      <c r="M24" s="271"/>
      <c r="N24" s="271">
        <f t="shared" si="3"/>
        <v>0</v>
      </c>
      <c r="O24" s="271">
        <f t="shared" si="4"/>
        <v>0</v>
      </c>
      <c r="P24" s="271">
        <f t="shared" si="5"/>
        <v>0</v>
      </c>
    </row>
    <row r="25" spans="1:16" ht="18" customHeight="1">
      <c r="A25" s="127">
        <v>19</v>
      </c>
      <c r="B25" s="479" t="s">
        <v>134</v>
      </c>
      <c r="C25" s="480"/>
      <c r="D25" s="481"/>
      <c r="E25" s="127" t="s">
        <v>17</v>
      </c>
      <c r="F25" s="118">
        <v>25</v>
      </c>
      <c r="G25" s="271"/>
      <c r="H25" s="271">
        <f t="shared" si="0"/>
        <v>0</v>
      </c>
      <c r="I25" s="271"/>
      <c r="J25" s="271">
        <f t="shared" si="1"/>
        <v>0</v>
      </c>
      <c r="K25" s="271"/>
      <c r="L25" s="271">
        <f t="shared" si="2"/>
        <v>0</v>
      </c>
      <c r="M25" s="271"/>
      <c r="N25" s="271">
        <f t="shared" si="3"/>
        <v>0</v>
      </c>
      <c r="O25" s="271">
        <f t="shared" si="4"/>
        <v>0</v>
      </c>
      <c r="P25" s="271">
        <f t="shared" si="5"/>
        <v>0</v>
      </c>
    </row>
    <row r="26" spans="1:16" ht="18" customHeight="1">
      <c r="A26" s="127">
        <v>20</v>
      </c>
      <c r="B26" s="479" t="s">
        <v>135</v>
      </c>
      <c r="C26" s="480"/>
      <c r="D26" s="481"/>
      <c r="E26" s="127" t="s">
        <v>17</v>
      </c>
      <c r="F26" s="118">
        <v>30</v>
      </c>
      <c r="G26" s="271"/>
      <c r="H26" s="271">
        <f t="shared" si="0"/>
        <v>0</v>
      </c>
      <c r="I26" s="271"/>
      <c r="J26" s="271">
        <f t="shared" si="1"/>
        <v>0</v>
      </c>
      <c r="K26" s="271"/>
      <c r="L26" s="271">
        <f t="shared" si="2"/>
        <v>0</v>
      </c>
      <c r="M26" s="271"/>
      <c r="N26" s="271">
        <f t="shared" si="3"/>
        <v>0</v>
      </c>
      <c r="O26" s="271">
        <f t="shared" si="4"/>
        <v>0</v>
      </c>
      <c r="P26" s="271">
        <f t="shared" si="5"/>
        <v>0</v>
      </c>
    </row>
    <row r="27" spans="1:16" ht="18" customHeight="1">
      <c r="A27" s="127">
        <v>21</v>
      </c>
      <c r="B27" s="476" t="s">
        <v>224</v>
      </c>
      <c r="C27" s="480"/>
      <c r="D27" s="481"/>
      <c r="E27" s="127" t="s">
        <v>9</v>
      </c>
      <c r="F27" s="118">
        <v>70</v>
      </c>
      <c r="G27" s="271">
        <v>385</v>
      </c>
      <c r="H27" s="271">
        <f t="shared" si="0"/>
        <v>26950</v>
      </c>
      <c r="I27" s="271"/>
      <c r="J27" s="271">
        <f t="shared" si="1"/>
        <v>0</v>
      </c>
      <c r="K27" s="271"/>
      <c r="L27" s="271">
        <f t="shared" si="2"/>
        <v>0</v>
      </c>
      <c r="M27" s="271"/>
      <c r="N27" s="271">
        <f t="shared" si="3"/>
        <v>0</v>
      </c>
      <c r="O27" s="271">
        <f t="shared" si="4"/>
        <v>385</v>
      </c>
      <c r="P27" s="271">
        <f t="shared" si="5"/>
        <v>26950</v>
      </c>
    </row>
    <row r="28" spans="1:16" ht="18" customHeight="1">
      <c r="A28" s="127">
        <v>22</v>
      </c>
      <c r="B28" s="479" t="s">
        <v>136</v>
      </c>
      <c r="C28" s="480"/>
      <c r="D28" s="481"/>
      <c r="E28" s="127" t="s">
        <v>9</v>
      </c>
      <c r="F28" s="118">
        <v>45</v>
      </c>
      <c r="G28" s="271"/>
      <c r="H28" s="271">
        <f t="shared" si="0"/>
        <v>0</v>
      </c>
      <c r="I28" s="271"/>
      <c r="J28" s="271">
        <f t="shared" si="1"/>
        <v>0</v>
      </c>
      <c r="K28" s="271">
        <v>82</v>
      </c>
      <c r="L28" s="271">
        <f t="shared" si="2"/>
        <v>3690</v>
      </c>
      <c r="M28" s="271"/>
      <c r="N28" s="271">
        <f t="shared" si="3"/>
        <v>0</v>
      </c>
      <c r="O28" s="271">
        <f t="shared" si="4"/>
        <v>82</v>
      </c>
      <c r="P28" s="271">
        <f t="shared" si="5"/>
        <v>3690</v>
      </c>
    </row>
    <row r="29" spans="1:16" ht="18" customHeight="1">
      <c r="A29" s="127">
        <v>23</v>
      </c>
      <c r="B29" s="479" t="s">
        <v>146</v>
      </c>
      <c r="C29" s="480"/>
      <c r="D29" s="481"/>
      <c r="E29" s="127" t="s">
        <v>9</v>
      </c>
      <c r="F29" s="118">
        <v>20</v>
      </c>
      <c r="G29" s="271"/>
      <c r="H29" s="271">
        <f t="shared" si="0"/>
        <v>0</v>
      </c>
      <c r="I29" s="271"/>
      <c r="J29" s="271">
        <f t="shared" si="1"/>
        <v>0</v>
      </c>
      <c r="K29" s="271"/>
      <c r="L29" s="271">
        <f t="shared" si="2"/>
        <v>0</v>
      </c>
      <c r="M29" s="271"/>
      <c r="N29" s="271">
        <f t="shared" si="3"/>
        <v>0</v>
      </c>
      <c r="O29" s="271">
        <f t="shared" si="4"/>
        <v>0</v>
      </c>
      <c r="P29" s="271">
        <f t="shared" si="5"/>
        <v>0</v>
      </c>
    </row>
    <row r="30" spans="1:16" ht="18" customHeight="1">
      <c r="A30" s="127">
        <v>24</v>
      </c>
      <c r="B30" s="474" t="s">
        <v>137</v>
      </c>
      <c r="C30" s="475"/>
      <c r="D30" s="475"/>
      <c r="E30" s="127" t="s">
        <v>9</v>
      </c>
      <c r="F30" s="118">
        <v>40</v>
      </c>
      <c r="G30" s="271"/>
      <c r="H30" s="271">
        <f t="shared" si="0"/>
        <v>0</v>
      </c>
      <c r="I30" s="271"/>
      <c r="J30" s="271">
        <f t="shared" si="1"/>
        <v>0</v>
      </c>
      <c r="K30" s="271"/>
      <c r="L30" s="271">
        <f t="shared" si="2"/>
        <v>0</v>
      </c>
      <c r="M30" s="271"/>
      <c r="N30" s="271">
        <f t="shared" si="3"/>
        <v>0</v>
      </c>
      <c r="O30" s="271">
        <f t="shared" si="4"/>
        <v>0</v>
      </c>
      <c r="P30" s="271">
        <f t="shared" si="5"/>
        <v>0</v>
      </c>
    </row>
    <row r="31" spans="1:16" ht="18" customHeight="1">
      <c r="A31" s="127">
        <v>25</v>
      </c>
      <c r="B31" s="476" t="s">
        <v>225</v>
      </c>
      <c r="C31" s="477"/>
      <c r="D31" s="478"/>
      <c r="E31" s="127" t="s">
        <v>9</v>
      </c>
      <c r="F31" s="118">
        <v>500</v>
      </c>
      <c r="G31" s="271"/>
      <c r="H31" s="271">
        <f t="shared" si="0"/>
        <v>0</v>
      </c>
      <c r="I31" s="271"/>
      <c r="J31" s="271">
        <f t="shared" si="1"/>
        <v>0</v>
      </c>
      <c r="K31" s="271"/>
      <c r="L31" s="271">
        <f t="shared" si="2"/>
        <v>0</v>
      </c>
      <c r="M31" s="271"/>
      <c r="N31" s="271">
        <f t="shared" si="3"/>
        <v>0</v>
      </c>
      <c r="O31" s="271">
        <f t="shared" si="4"/>
        <v>0</v>
      </c>
      <c r="P31" s="271">
        <f t="shared" si="5"/>
        <v>0</v>
      </c>
    </row>
    <row r="32" spans="1:16" ht="18" customHeight="1">
      <c r="A32" s="127">
        <v>26</v>
      </c>
      <c r="B32" s="474" t="s">
        <v>138</v>
      </c>
      <c r="C32" s="475"/>
      <c r="D32" s="475"/>
      <c r="E32" s="127" t="s">
        <v>9</v>
      </c>
      <c r="F32" s="118">
        <v>140</v>
      </c>
      <c r="G32" s="271">
        <v>150</v>
      </c>
      <c r="H32" s="271">
        <f t="shared" si="0"/>
        <v>21000</v>
      </c>
      <c r="I32" s="271">
        <v>285</v>
      </c>
      <c r="J32" s="271">
        <f t="shared" si="1"/>
        <v>39900</v>
      </c>
      <c r="K32" s="271">
        <v>200</v>
      </c>
      <c r="L32" s="271">
        <f t="shared" si="2"/>
        <v>28000</v>
      </c>
      <c r="M32" s="271">
        <v>230</v>
      </c>
      <c r="N32" s="271">
        <f t="shared" si="3"/>
        <v>32200</v>
      </c>
      <c r="O32" s="271">
        <f t="shared" si="4"/>
        <v>865</v>
      </c>
      <c r="P32" s="271">
        <f t="shared" si="5"/>
        <v>121100</v>
      </c>
    </row>
    <row r="33" spans="1:16" ht="18" customHeight="1">
      <c r="A33" s="127">
        <v>27</v>
      </c>
      <c r="B33" s="474" t="s">
        <v>142</v>
      </c>
      <c r="C33" s="475"/>
      <c r="D33" s="475"/>
      <c r="E33" s="127" t="s">
        <v>9</v>
      </c>
      <c r="F33" s="118">
        <v>200</v>
      </c>
      <c r="G33" s="271"/>
      <c r="H33" s="271">
        <f t="shared" si="0"/>
        <v>0</v>
      </c>
      <c r="I33" s="271"/>
      <c r="J33" s="271">
        <f t="shared" si="1"/>
        <v>0</v>
      </c>
      <c r="K33" s="271"/>
      <c r="L33" s="271">
        <f t="shared" si="2"/>
        <v>0</v>
      </c>
      <c r="M33" s="271"/>
      <c r="N33" s="271">
        <f t="shared" si="3"/>
        <v>0</v>
      </c>
      <c r="O33" s="271">
        <f t="shared" si="4"/>
        <v>0</v>
      </c>
      <c r="P33" s="271">
        <f t="shared" si="5"/>
        <v>0</v>
      </c>
    </row>
    <row r="34" spans="1:16" ht="18" customHeight="1">
      <c r="A34" s="127">
        <v>28</v>
      </c>
      <c r="B34" s="479" t="s">
        <v>193</v>
      </c>
      <c r="C34" s="477"/>
      <c r="D34" s="478"/>
      <c r="E34" s="127" t="s">
        <v>9</v>
      </c>
      <c r="F34" s="118">
        <v>120</v>
      </c>
      <c r="G34" s="271"/>
      <c r="H34" s="271">
        <f t="shared" si="0"/>
        <v>0</v>
      </c>
      <c r="I34" s="271"/>
      <c r="J34" s="271">
        <f t="shared" si="1"/>
        <v>0</v>
      </c>
      <c r="K34" s="271">
        <v>30</v>
      </c>
      <c r="L34" s="271">
        <f t="shared" si="2"/>
        <v>3600</v>
      </c>
      <c r="M34" s="271"/>
      <c r="N34" s="271">
        <f t="shared" si="3"/>
        <v>0</v>
      </c>
      <c r="O34" s="271">
        <f t="shared" si="4"/>
        <v>30</v>
      </c>
      <c r="P34" s="271">
        <f t="shared" si="5"/>
        <v>3600</v>
      </c>
    </row>
    <row r="35" spans="1:16" ht="18" customHeight="1">
      <c r="A35" s="127">
        <v>29</v>
      </c>
      <c r="B35" s="476" t="s">
        <v>226</v>
      </c>
      <c r="C35" s="477"/>
      <c r="D35" s="478"/>
      <c r="E35" s="127" t="s">
        <v>17</v>
      </c>
      <c r="F35" s="118">
        <v>5000</v>
      </c>
      <c r="G35" s="271"/>
      <c r="H35" s="271">
        <f t="shared" si="0"/>
        <v>0</v>
      </c>
      <c r="I35" s="271">
        <v>1</v>
      </c>
      <c r="J35" s="271">
        <f t="shared" si="1"/>
        <v>5000</v>
      </c>
      <c r="K35" s="271"/>
      <c r="L35" s="271">
        <f t="shared" si="2"/>
        <v>0</v>
      </c>
      <c r="M35" s="271"/>
      <c r="N35" s="271">
        <f t="shared" si="3"/>
        <v>0</v>
      </c>
      <c r="O35" s="271">
        <f t="shared" si="4"/>
        <v>1</v>
      </c>
      <c r="P35" s="271">
        <f t="shared" si="5"/>
        <v>5000</v>
      </c>
    </row>
    <row r="36" spans="1:16" ht="18" customHeight="1">
      <c r="A36" s="127">
        <v>30</v>
      </c>
      <c r="B36" s="475" t="s">
        <v>248</v>
      </c>
      <c r="C36" s="475"/>
      <c r="D36" s="475"/>
      <c r="E36" s="127" t="s">
        <v>17</v>
      </c>
      <c r="F36" s="118">
        <v>900</v>
      </c>
      <c r="G36" s="271">
        <v>9</v>
      </c>
      <c r="H36" s="271">
        <f t="shared" si="0"/>
        <v>8100</v>
      </c>
      <c r="I36" s="271"/>
      <c r="J36" s="271">
        <f t="shared" si="1"/>
        <v>0</v>
      </c>
      <c r="K36" s="271"/>
      <c r="L36" s="271">
        <f t="shared" si="2"/>
        <v>0</v>
      </c>
      <c r="M36" s="271"/>
      <c r="N36" s="271">
        <f t="shared" si="3"/>
        <v>0</v>
      </c>
      <c r="O36" s="271">
        <f t="shared" si="4"/>
        <v>9</v>
      </c>
      <c r="P36" s="271">
        <f t="shared" si="5"/>
        <v>8100</v>
      </c>
    </row>
    <row r="37" spans="1:16" ht="18" customHeight="1">
      <c r="A37" s="127">
        <v>31</v>
      </c>
      <c r="B37" s="476" t="s">
        <v>227</v>
      </c>
      <c r="C37" s="477"/>
      <c r="D37" s="478"/>
      <c r="E37" s="127" t="s">
        <v>17</v>
      </c>
      <c r="F37" s="118">
        <v>500</v>
      </c>
      <c r="G37" s="271">
        <v>50</v>
      </c>
      <c r="H37" s="271">
        <f t="shared" si="0"/>
        <v>25000</v>
      </c>
      <c r="I37" s="271"/>
      <c r="J37" s="271">
        <f t="shared" si="1"/>
        <v>0</v>
      </c>
      <c r="K37" s="271"/>
      <c r="L37" s="271">
        <f t="shared" si="2"/>
        <v>0</v>
      </c>
      <c r="M37" s="271"/>
      <c r="N37" s="271">
        <f t="shared" si="3"/>
        <v>0</v>
      </c>
      <c r="O37" s="271">
        <f t="shared" si="4"/>
        <v>50</v>
      </c>
      <c r="P37" s="271">
        <f t="shared" si="5"/>
        <v>25000</v>
      </c>
    </row>
    <row r="38" spans="1:16" ht="18" customHeight="1">
      <c r="A38" s="127">
        <v>32</v>
      </c>
      <c r="B38" s="474" t="s">
        <v>228</v>
      </c>
      <c r="C38" s="474"/>
      <c r="D38" s="474"/>
      <c r="E38" s="127" t="s">
        <v>9</v>
      </c>
      <c r="F38" s="118">
        <v>28</v>
      </c>
      <c r="G38" s="271">
        <v>140</v>
      </c>
      <c r="H38" s="271">
        <f t="shared" si="0"/>
        <v>3920</v>
      </c>
      <c r="I38" s="271"/>
      <c r="J38" s="271">
        <f t="shared" si="1"/>
        <v>0</v>
      </c>
      <c r="K38" s="271"/>
      <c r="L38" s="271">
        <f t="shared" si="2"/>
        <v>0</v>
      </c>
      <c r="M38" s="271"/>
      <c r="N38" s="271">
        <f t="shared" si="3"/>
        <v>0</v>
      </c>
      <c r="O38" s="271">
        <f t="shared" si="4"/>
        <v>140</v>
      </c>
      <c r="P38" s="271">
        <f t="shared" si="5"/>
        <v>3920</v>
      </c>
    </row>
    <row r="39" spans="1:16" ht="18" customHeight="1">
      <c r="A39" s="127">
        <v>33</v>
      </c>
      <c r="B39" s="479" t="s">
        <v>139</v>
      </c>
      <c r="C39" s="480"/>
      <c r="D39" s="481"/>
      <c r="E39" s="127" t="s">
        <v>17</v>
      </c>
      <c r="F39" s="164">
        <v>120</v>
      </c>
      <c r="G39" s="273">
        <v>59</v>
      </c>
      <c r="H39" s="271">
        <f t="shared" si="0"/>
        <v>7080</v>
      </c>
      <c r="I39" s="273"/>
      <c r="J39" s="271">
        <f t="shared" si="1"/>
        <v>0</v>
      </c>
      <c r="K39" s="271"/>
      <c r="L39" s="271">
        <f t="shared" si="2"/>
        <v>0</v>
      </c>
      <c r="M39" s="271"/>
      <c r="N39" s="271">
        <f t="shared" si="3"/>
        <v>0</v>
      </c>
      <c r="O39" s="271">
        <f t="shared" si="4"/>
        <v>59</v>
      </c>
      <c r="P39" s="271">
        <f t="shared" si="5"/>
        <v>7080</v>
      </c>
    </row>
    <row r="40" spans="1:16" ht="18" customHeight="1">
      <c r="A40" s="127">
        <v>34</v>
      </c>
      <c r="B40" s="479" t="s">
        <v>140</v>
      </c>
      <c r="C40" s="480"/>
      <c r="D40" s="481"/>
      <c r="E40" s="127" t="s">
        <v>17</v>
      </c>
      <c r="F40" s="118">
        <v>1200</v>
      </c>
      <c r="G40" s="271"/>
      <c r="H40" s="271">
        <f t="shared" si="0"/>
        <v>0</v>
      </c>
      <c r="I40" s="271"/>
      <c r="J40" s="271">
        <f t="shared" si="1"/>
        <v>0</v>
      </c>
      <c r="K40" s="271"/>
      <c r="L40" s="271">
        <f t="shared" si="2"/>
        <v>0</v>
      </c>
      <c r="M40" s="271"/>
      <c r="N40" s="271">
        <f t="shared" si="3"/>
        <v>0</v>
      </c>
      <c r="O40" s="271">
        <f t="shared" si="4"/>
        <v>0</v>
      </c>
      <c r="P40" s="271">
        <f t="shared" si="5"/>
        <v>0</v>
      </c>
    </row>
    <row r="41" spans="1:16" ht="18" customHeight="1">
      <c r="A41" s="127">
        <v>35</v>
      </c>
      <c r="B41" s="479" t="s">
        <v>141</v>
      </c>
      <c r="C41" s="480"/>
      <c r="D41" s="481"/>
      <c r="E41" s="127" t="s">
        <v>9</v>
      </c>
      <c r="F41" s="118">
        <v>15</v>
      </c>
      <c r="G41" s="271"/>
      <c r="H41" s="271">
        <f t="shared" si="0"/>
        <v>0</v>
      </c>
      <c r="I41" s="271"/>
      <c r="J41" s="271">
        <f t="shared" si="1"/>
        <v>0</v>
      </c>
      <c r="K41" s="271"/>
      <c r="L41" s="271">
        <f t="shared" si="2"/>
        <v>0</v>
      </c>
      <c r="M41" s="271"/>
      <c r="N41" s="271">
        <f t="shared" si="3"/>
        <v>0</v>
      </c>
      <c r="O41" s="271">
        <f t="shared" si="4"/>
        <v>0</v>
      </c>
      <c r="P41" s="271">
        <f t="shared" si="5"/>
        <v>0</v>
      </c>
    </row>
    <row r="42" spans="1:16" ht="18" customHeight="1">
      <c r="A42" s="127">
        <v>36</v>
      </c>
      <c r="B42" s="474" t="s">
        <v>37</v>
      </c>
      <c r="C42" s="475"/>
      <c r="D42" s="475"/>
      <c r="E42" s="127" t="s">
        <v>9</v>
      </c>
      <c r="F42" s="118">
        <v>40</v>
      </c>
      <c r="G42" s="271"/>
      <c r="H42" s="271">
        <f t="shared" si="0"/>
        <v>0</v>
      </c>
      <c r="I42" s="271"/>
      <c r="J42" s="271">
        <f t="shared" si="1"/>
        <v>0</v>
      </c>
      <c r="K42" s="271"/>
      <c r="L42" s="271">
        <f t="shared" si="2"/>
        <v>0</v>
      </c>
      <c r="M42" s="271"/>
      <c r="N42" s="271">
        <f t="shared" si="3"/>
        <v>0</v>
      </c>
      <c r="O42" s="271">
        <f t="shared" si="4"/>
        <v>0</v>
      </c>
      <c r="P42" s="271">
        <f t="shared" si="5"/>
        <v>0</v>
      </c>
    </row>
    <row r="43" spans="1:16" ht="18" customHeight="1">
      <c r="A43" s="127">
        <v>37</v>
      </c>
      <c r="B43" s="476" t="s">
        <v>231</v>
      </c>
      <c r="C43" s="477"/>
      <c r="D43" s="478"/>
      <c r="E43" s="127" t="s">
        <v>45</v>
      </c>
      <c r="F43" s="118">
        <v>4500</v>
      </c>
      <c r="G43" s="271"/>
      <c r="H43" s="271">
        <f t="shared" si="0"/>
        <v>0</v>
      </c>
      <c r="I43" s="271"/>
      <c r="J43" s="271">
        <f t="shared" si="1"/>
        <v>0</v>
      </c>
      <c r="K43" s="271"/>
      <c r="L43" s="271">
        <f t="shared" si="2"/>
        <v>0</v>
      </c>
      <c r="M43" s="271">
        <v>1</v>
      </c>
      <c r="N43" s="271">
        <f t="shared" si="3"/>
        <v>4500</v>
      </c>
      <c r="O43" s="271">
        <f t="shared" si="4"/>
        <v>1</v>
      </c>
      <c r="P43" s="271">
        <f t="shared" si="5"/>
        <v>4500</v>
      </c>
    </row>
    <row r="44" spans="1:16" ht="18" customHeight="1">
      <c r="A44" s="127">
        <v>38</v>
      </c>
      <c r="B44" s="482" t="s">
        <v>246</v>
      </c>
      <c r="C44" s="483"/>
      <c r="D44" s="483"/>
      <c r="E44" s="127" t="s">
        <v>9</v>
      </c>
      <c r="F44" s="222">
        <v>60</v>
      </c>
      <c r="G44" s="271">
        <v>150</v>
      </c>
      <c r="H44" s="271">
        <f t="shared" si="0"/>
        <v>9000</v>
      </c>
      <c r="I44" s="271"/>
      <c r="J44" s="271">
        <f t="shared" si="1"/>
        <v>0</v>
      </c>
      <c r="K44" s="271"/>
      <c r="L44" s="271">
        <f t="shared" si="2"/>
        <v>0</v>
      </c>
      <c r="M44" s="271"/>
      <c r="N44" s="271">
        <f t="shared" si="3"/>
        <v>0</v>
      </c>
      <c r="O44" s="271">
        <f t="shared" si="4"/>
        <v>150</v>
      </c>
      <c r="P44" s="271">
        <f t="shared" si="5"/>
        <v>9000</v>
      </c>
    </row>
    <row r="45" spans="1:16" ht="18" customHeight="1">
      <c r="A45" s="127">
        <v>39</v>
      </c>
      <c r="B45" s="482" t="s">
        <v>247</v>
      </c>
      <c r="C45" s="483"/>
      <c r="D45" s="483"/>
      <c r="E45" s="223" t="s">
        <v>9</v>
      </c>
      <c r="F45" s="223">
        <v>35</v>
      </c>
      <c r="G45" s="271">
        <v>180</v>
      </c>
      <c r="H45" s="271">
        <f t="shared" si="0"/>
        <v>6300</v>
      </c>
      <c r="I45" s="271"/>
      <c r="J45" s="271">
        <f t="shared" si="1"/>
        <v>0</v>
      </c>
      <c r="K45" s="271"/>
      <c r="L45" s="271">
        <f t="shared" si="2"/>
        <v>0</v>
      </c>
      <c r="M45" s="271"/>
      <c r="N45" s="271">
        <f t="shared" si="3"/>
        <v>0</v>
      </c>
      <c r="O45" s="271">
        <f t="shared" si="4"/>
        <v>180</v>
      </c>
      <c r="P45" s="271">
        <f t="shared" si="5"/>
        <v>6300</v>
      </c>
    </row>
    <row r="46" spans="1:16" ht="18" customHeight="1">
      <c r="A46" s="127">
        <v>40</v>
      </c>
      <c r="B46" s="484" t="s">
        <v>229</v>
      </c>
      <c r="C46" s="485"/>
      <c r="D46" s="486"/>
      <c r="E46" s="223" t="s">
        <v>9</v>
      </c>
      <c r="F46" s="223">
        <v>250</v>
      </c>
      <c r="G46" s="271"/>
      <c r="H46" s="271">
        <f t="shared" si="0"/>
        <v>0</v>
      </c>
      <c r="I46" s="271">
        <v>10</v>
      </c>
      <c r="J46" s="271">
        <f t="shared" si="1"/>
        <v>2500</v>
      </c>
      <c r="K46" s="271"/>
      <c r="L46" s="271">
        <f t="shared" si="2"/>
        <v>0</v>
      </c>
      <c r="M46" s="271"/>
      <c r="N46" s="271">
        <f t="shared" si="3"/>
        <v>0</v>
      </c>
      <c r="O46" s="271">
        <f t="shared" si="4"/>
        <v>10</v>
      </c>
      <c r="P46" s="271">
        <f t="shared" si="5"/>
        <v>2500</v>
      </c>
    </row>
    <row r="47" spans="1:16" ht="18" customHeight="1">
      <c r="A47" s="127">
        <v>41</v>
      </c>
      <c r="B47" s="484" t="s">
        <v>230</v>
      </c>
      <c r="C47" s="485"/>
      <c r="D47" s="486"/>
      <c r="E47" s="223" t="s">
        <v>17</v>
      </c>
      <c r="F47" s="223">
        <v>200</v>
      </c>
      <c r="G47" s="271"/>
      <c r="H47" s="271">
        <f t="shared" si="0"/>
        <v>0</v>
      </c>
      <c r="I47" s="271">
        <v>4</v>
      </c>
      <c r="J47" s="271">
        <f t="shared" si="1"/>
        <v>800</v>
      </c>
      <c r="K47" s="271"/>
      <c r="L47" s="271">
        <f t="shared" si="2"/>
        <v>0</v>
      </c>
      <c r="M47" s="271"/>
      <c r="N47" s="271">
        <f t="shared" si="3"/>
        <v>0</v>
      </c>
      <c r="O47" s="271">
        <f t="shared" si="4"/>
        <v>4</v>
      </c>
      <c r="P47" s="271">
        <f t="shared" si="5"/>
        <v>800</v>
      </c>
    </row>
    <row r="48" spans="1:16" ht="18" customHeight="1">
      <c r="A48" s="127"/>
      <c r="B48" s="482" t="s">
        <v>35</v>
      </c>
      <c r="C48" s="483"/>
      <c r="D48" s="483"/>
      <c r="E48" s="6"/>
      <c r="F48" s="119"/>
      <c r="G48" s="280"/>
      <c r="H48" s="350">
        <f>SUM(H7:H47)</f>
        <v>181310</v>
      </c>
      <c r="I48" s="280"/>
      <c r="J48" s="350">
        <f>SUM(J7:J47)</f>
        <v>79700</v>
      </c>
      <c r="K48" s="271"/>
      <c r="L48" s="350">
        <f>SUM(L7:L47)</f>
        <v>46700</v>
      </c>
      <c r="M48" s="280"/>
      <c r="N48" s="350">
        <f>SUM(N7:N47)</f>
        <v>73700</v>
      </c>
      <c r="O48" s="280"/>
      <c r="P48" s="280">
        <f>SUM(P7:P47)</f>
        <v>381410</v>
      </c>
    </row>
  </sheetData>
  <sheetProtection/>
  <mergeCells count="56">
    <mergeCell ref="A2:F2"/>
    <mergeCell ref="I4:J4"/>
    <mergeCell ref="K4:L4"/>
    <mergeCell ref="M4:N4"/>
    <mergeCell ref="A4:A6"/>
    <mergeCell ref="B4:D6"/>
    <mergeCell ref="G4:H4"/>
    <mergeCell ref="G5:H5"/>
    <mergeCell ref="K5:L5"/>
    <mergeCell ref="M5:N5"/>
    <mergeCell ref="B12:D12"/>
    <mergeCell ref="B13:D13"/>
    <mergeCell ref="B7:D7"/>
    <mergeCell ref="B11:D11"/>
    <mergeCell ref="I5:J5"/>
    <mergeCell ref="B8:D8"/>
    <mergeCell ref="B9:D9"/>
    <mergeCell ref="B10:D10"/>
    <mergeCell ref="E4:E6"/>
    <mergeCell ref="F4:F6"/>
    <mergeCell ref="B14:D14"/>
    <mergeCell ref="B15:D15"/>
    <mergeCell ref="B22:D22"/>
    <mergeCell ref="B16:D16"/>
    <mergeCell ref="B17:D17"/>
    <mergeCell ref="B18:D18"/>
    <mergeCell ref="B34:D34"/>
    <mergeCell ref="B35:D35"/>
    <mergeCell ref="B25:D25"/>
    <mergeCell ref="B26:D26"/>
    <mergeCell ref="B27:D27"/>
    <mergeCell ref="B28:D28"/>
    <mergeCell ref="B29:D29"/>
    <mergeCell ref="B42:D42"/>
    <mergeCell ref="B36:D36"/>
    <mergeCell ref="B37:D37"/>
    <mergeCell ref="B38:D38"/>
    <mergeCell ref="B39:D39"/>
    <mergeCell ref="B40:D40"/>
    <mergeCell ref="B41:D41"/>
    <mergeCell ref="O4:P5"/>
    <mergeCell ref="B33:D33"/>
    <mergeCell ref="B30:D30"/>
    <mergeCell ref="B31:D31"/>
    <mergeCell ref="B32:D32"/>
    <mergeCell ref="B23:D23"/>
    <mergeCell ref="B24:D24"/>
    <mergeCell ref="B19:D19"/>
    <mergeCell ref="B20:D20"/>
    <mergeCell ref="B21:D21"/>
    <mergeCell ref="B43:D43"/>
    <mergeCell ref="B48:D48"/>
    <mergeCell ref="B44:D44"/>
    <mergeCell ref="B45:D45"/>
    <mergeCell ref="B46:D46"/>
    <mergeCell ref="B47:D47"/>
  </mergeCells>
  <printOptions/>
  <pageMargins left="1.25" right="0" top="0.79" bottom="0.1968503937007874" header="0.4" footer="0.5118110236220472"/>
  <pageSetup horizontalDpi="600" verticalDpi="600" orientation="landscape" paperSize="9" scale="56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3:N49"/>
  <sheetViews>
    <sheetView view="pageBreakPreview" zoomScaleSheetLayoutView="100" zoomScalePageLayoutView="0" workbookViewId="0" topLeftCell="A1">
      <selection activeCell="L56" sqref="L56"/>
    </sheetView>
  </sheetViews>
  <sheetFormatPr defaultColWidth="9.00390625" defaultRowHeight="12.75"/>
  <cols>
    <col min="1" max="1" width="5.25390625" style="0" customWidth="1"/>
    <col min="2" max="2" width="15.75390625" style="0" customWidth="1"/>
    <col min="3" max="3" width="14.875" style="0" customWidth="1"/>
    <col min="4" max="4" width="14.25390625" style="0" customWidth="1"/>
    <col min="5" max="5" width="5.125" style="0" customWidth="1"/>
    <col min="6" max="6" width="6.625" style="0" customWidth="1"/>
    <col min="7" max="7" width="4.25390625" style="0" customWidth="1"/>
    <col min="8" max="8" width="8.625" style="0" customWidth="1"/>
    <col min="9" max="9" width="4.875" style="0" customWidth="1"/>
    <col min="10" max="10" width="7.375" style="0" customWidth="1"/>
    <col min="11" max="11" width="5.125" style="0" customWidth="1"/>
    <col min="12" max="12" width="8.125" style="0" customWidth="1"/>
    <col min="13" max="13" width="6.00390625" style="0" customWidth="1"/>
    <col min="14" max="14" width="8.00390625" style="0" customWidth="1"/>
  </cols>
  <sheetData>
    <row r="3" spans="1:14" ht="15.75">
      <c r="A3" s="512" t="s">
        <v>241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</row>
    <row r="4" ht="13.5" thickBot="1"/>
    <row r="5" spans="1:14" ht="12.75" customHeight="1">
      <c r="A5" s="505" t="s">
        <v>0</v>
      </c>
      <c r="B5" s="508" t="s">
        <v>1</v>
      </c>
      <c r="C5" s="509"/>
      <c r="D5" s="509"/>
      <c r="E5" s="518" t="s">
        <v>2</v>
      </c>
      <c r="F5" s="521" t="s">
        <v>36</v>
      </c>
      <c r="G5" s="504" t="s">
        <v>186</v>
      </c>
      <c r="H5" s="504"/>
      <c r="I5" s="514" t="s">
        <v>188</v>
      </c>
      <c r="J5" s="515"/>
      <c r="K5" s="516" t="s">
        <v>189</v>
      </c>
      <c r="L5" s="504"/>
      <c r="M5" s="517" t="s">
        <v>73</v>
      </c>
      <c r="N5" s="515"/>
    </row>
    <row r="6" spans="1:14" ht="12.75" customHeight="1">
      <c r="A6" s="506"/>
      <c r="B6" s="458"/>
      <c r="C6" s="459"/>
      <c r="D6" s="459"/>
      <c r="E6" s="519"/>
      <c r="F6" s="522"/>
      <c r="G6" s="500" t="s">
        <v>187</v>
      </c>
      <c r="H6" s="502" t="s">
        <v>244</v>
      </c>
      <c r="I6" s="500" t="s">
        <v>187</v>
      </c>
      <c r="J6" s="502" t="s">
        <v>244</v>
      </c>
      <c r="K6" s="500" t="s">
        <v>187</v>
      </c>
      <c r="L6" s="502" t="s">
        <v>244</v>
      </c>
      <c r="M6" s="500" t="s">
        <v>187</v>
      </c>
      <c r="N6" s="502" t="s">
        <v>244</v>
      </c>
    </row>
    <row r="7" spans="1:14" ht="12.75" customHeight="1" thickBot="1">
      <c r="A7" s="507"/>
      <c r="B7" s="510"/>
      <c r="C7" s="511"/>
      <c r="D7" s="511"/>
      <c r="E7" s="520"/>
      <c r="F7" s="523"/>
      <c r="G7" s="501"/>
      <c r="H7" s="503"/>
      <c r="I7" s="501"/>
      <c r="J7" s="503"/>
      <c r="K7" s="501"/>
      <c r="L7" s="503"/>
      <c r="M7" s="501"/>
      <c r="N7" s="503"/>
    </row>
    <row r="8" spans="1:14" ht="15.75">
      <c r="A8" s="127">
        <v>1</v>
      </c>
      <c r="B8" s="474" t="s">
        <v>120</v>
      </c>
      <c r="C8" s="475"/>
      <c r="D8" s="475"/>
      <c r="E8" s="127" t="s">
        <v>17</v>
      </c>
      <c r="F8" s="164">
        <f>1.05*30000</f>
        <v>31500</v>
      </c>
      <c r="G8" s="296">
        <f>'Эл.ДУ-1'!Y8</f>
        <v>0</v>
      </c>
      <c r="H8" s="243">
        <f>'Эл.ДУ-1'!Z8</f>
        <v>0</v>
      </c>
      <c r="I8" s="239">
        <f>'Эл. ДУ-2'!M7</f>
        <v>0</v>
      </c>
      <c r="J8" s="240">
        <f>'Эл. ДУ-2'!N7</f>
        <v>0</v>
      </c>
      <c r="K8" s="241">
        <f>'Эл. ДУ-3'!O7</f>
        <v>2</v>
      </c>
      <c r="L8" s="16">
        <f>'Эл. ДУ-3'!P7</f>
        <v>63000</v>
      </c>
      <c r="M8" s="239">
        <f>G8+I8+K8</f>
        <v>2</v>
      </c>
      <c r="N8" s="266">
        <f>H8+J8+L8</f>
        <v>63000</v>
      </c>
    </row>
    <row r="9" spans="1:14" ht="15.75">
      <c r="A9" s="127">
        <v>2</v>
      </c>
      <c r="B9" s="476" t="s">
        <v>147</v>
      </c>
      <c r="C9" s="477"/>
      <c r="D9" s="478"/>
      <c r="E9" s="127" t="s">
        <v>17</v>
      </c>
      <c r="F9" s="118">
        <f>1.05*40000</f>
        <v>42000</v>
      </c>
      <c r="G9" s="296">
        <f>'Эл.ДУ-1'!Y9</f>
        <v>0</v>
      </c>
      <c r="H9" s="243">
        <f>'Эл.ДУ-1'!Z9</f>
        <v>0</v>
      </c>
      <c r="I9" s="239">
        <f>'Эл. ДУ-2'!M8</f>
        <v>0</v>
      </c>
      <c r="J9" s="240">
        <f>'Эл. ДУ-2'!N8</f>
        <v>0</v>
      </c>
      <c r="K9" s="241">
        <f>'Эл. ДУ-3'!O8</f>
        <v>0</v>
      </c>
      <c r="L9" s="16">
        <f>'Эл. ДУ-3'!P8</f>
        <v>0</v>
      </c>
      <c r="M9" s="239">
        <f aca="true" t="shared" si="0" ref="M9:M48">G9+I9+K9</f>
        <v>0</v>
      </c>
      <c r="N9" s="266">
        <f aca="true" t="shared" si="1" ref="N9:N48">H9+J9+L9</f>
        <v>0</v>
      </c>
    </row>
    <row r="10" spans="1:14" ht="15.75">
      <c r="A10" s="127">
        <v>3</v>
      </c>
      <c r="B10" s="479" t="s">
        <v>144</v>
      </c>
      <c r="C10" s="477"/>
      <c r="D10" s="478"/>
      <c r="E10" s="127" t="s">
        <v>17</v>
      </c>
      <c r="F10" s="118">
        <v>2650</v>
      </c>
      <c r="G10" s="296">
        <f>'Эл.ДУ-1'!Y10</f>
        <v>0</v>
      </c>
      <c r="H10" s="243">
        <f>'Эл.ДУ-1'!Z10</f>
        <v>0</v>
      </c>
      <c r="I10" s="239">
        <f>'Эл. ДУ-2'!M9</f>
        <v>0</v>
      </c>
      <c r="J10" s="240">
        <f>'Эл. ДУ-2'!N9</f>
        <v>0</v>
      </c>
      <c r="K10" s="241">
        <f>'Эл. ДУ-3'!O9</f>
        <v>1</v>
      </c>
      <c r="L10" s="16">
        <f>'Эл. ДУ-3'!P9</f>
        <v>2650</v>
      </c>
      <c r="M10" s="239">
        <f t="shared" si="0"/>
        <v>1</v>
      </c>
      <c r="N10" s="266">
        <f t="shared" si="1"/>
        <v>2650</v>
      </c>
    </row>
    <row r="11" spans="1:14" ht="15.75">
      <c r="A11" s="127">
        <v>4</v>
      </c>
      <c r="B11" s="479" t="s">
        <v>145</v>
      </c>
      <c r="C11" s="480"/>
      <c r="D11" s="481"/>
      <c r="E11" s="127" t="s">
        <v>17</v>
      </c>
      <c r="F11" s="118">
        <v>420</v>
      </c>
      <c r="G11" s="296">
        <f>'Эл.ДУ-1'!Y11</f>
        <v>0</v>
      </c>
      <c r="H11" s="243">
        <f>'Эл.ДУ-1'!Z11</f>
        <v>0</v>
      </c>
      <c r="I11" s="239">
        <f>'Эл. ДУ-2'!M10</f>
        <v>0</v>
      </c>
      <c r="J11" s="240">
        <f>'Эл. ДУ-2'!N10</f>
        <v>0</v>
      </c>
      <c r="K11" s="241">
        <f>'Эл. ДУ-3'!O10</f>
        <v>3</v>
      </c>
      <c r="L11" s="16">
        <f>'Эл. ДУ-3'!P10</f>
        <v>1260</v>
      </c>
      <c r="M11" s="239">
        <f t="shared" si="0"/>
        <v>3</v>
      </c>
      <c r="N11" s="266">
        <f t="shared" si="1"/>
        <v>1260</v>
      </c>
    </row>
    <row r="12" spans="1:14" ht="15.75">
      <c r="A12" s="127">
        <v>5</v>
      </c>
      <c r="B12" s="475" t="s">
        <v>97</v>
      </c>
      <c r="C12" s="475"/>
      <c r="D12" s="475"/>
      <c r="E12" s="127" t="s">
        <v>17</v>
      </c>
      <c r="F12" s="118">
        <v>5500</v>
      </c>
      <c r="G12" s="296">
        <f>'Эл.ДУ-1'!Y12</f>
        <v>0</v>
      </c>
      <c r="H12" s="243">
        <f>'Эл.ДУ-1'!Z12</f>
        <v>0</v>
      </c>
      <c r="I12" s="239">
        <f>'Эл. ДУ-2'!M11</f>
        <v>2</v>
      </c>
      <c r="J12" s="240">
        <f>'Эл. ДУ-2'!N11</f>
        <v>11000</v>
      </c>
      <c r="K12" s="241">
        <f>'Эл. ДУ-3'!O11</f>
        <v>2</v>
      </c>
      <c r="L12" s="16">
        <f>'Эл. ДУ-3'!P11</f>
        <v>11000</v>
      </c>
      <c r="M12" s="239">
        <f t="shared" si="0"/>
        <v>4</v>
      </c>
      <c r="N12" s="266">
        <f t="shared" si="1"/>
        <v>22000</v>
      </c>
    </row>
    <row r="13" spans="1:14" ht="15.75">
      <c r="A13" s="127">
        <v>6</v>
      </c>
      <c r="B13" s="479" t="s">
        <v>121</v>
      </c>
      <c r="C13" s="480"/>
      <c r="D13" s="481"/>
      <c r="E13" s="127" t="s">
        <v>17</v>
      </c>
      <c r="F13" s="118">
        <v>5000</v>
      </c>
      <c r="G13" s="296">
        <f>'Эл.ДУ-1'!Y13</f>
        <v>0</v>
      </c>
      <c r="H13" s="243">
        <f>'Эл.ДУ-1'!Z13</f>
        <v>0</v>
      </c>
      <c r="I13" s="239">
        <f>'Эл. ДУ-2'!M12</f>
        <v>0</v>
      </c>
      <c r="J13" s="240">
        <f>'Эл. ДУ-2'!N12</f>
        <v>0</v>
      </c>
      <c r="K13" s="241">
        <f>'Эл. ДУ-3'!O12</f>
        <v>0</v>
      </c>
      <c r="L13" s="16">
        <f>'Эл. ДУ-3'!P12</f>
        <v>0</v>
      </c>
      <c r="M13" s="239">
        <f t="shared" si="0"/>
        <v>0</v>
      </c>
      <c r="N13" s="266">
        <f t="shared" si="1"/>
        <v>0</v>
      </c>
    </row>
    <row r="14" spans="1:14" ht="15.75">
      <c r="A14" s="127">
        <v>7</v>
      </c>
      <c r="B14" s="476" t="s">
        <v>122</v>
      </c>
      <c r="C14" s="480"/>
      <c r="D14" s="481"/>
      <c r="E14" s="127" t="s">
        <v>17</v>
      </c>
      <c r="F14" s="118">
        <v>3500</v>
      </c>
      <c r="G14" s="296">
        <f>'Эл.ДУ-1'!Y14</f>
        <v>0</v>
      </c>
      <c r="H14" s="243">
        <f>'Эл.ДУ-1'!Z14</f>
        <v>0</v>
      </c>
      <c r="I14" s="239">
        <f>'Эл. ДУ-2'!M13</f>
        <v>13</v>
      </c>
      <c r="J14" s="240">
        <f>'Эл. ДУ-2'!N13</f>
        <v>45500</v>
      </c>
      <c r="K14" s="241">
        <f>'Эл. ДУ-3'!O13</f>
        <v>0</v>
      </c>
      <c r="L14" s="16">
        <f>'Эл. ДУ-3'!P13</f>
        <v>0</v>
      </c>
      <c r="M14" s="239">
        <f t="shared" si="0"/>
        <v>13</v>
      </c>
      <c r="N14" s="266">
        <f t="shared" si="1"/>
        <v>45500</v>
      </c>
    </row>
    <row r="15" spans="1:14" ht="15.75">
      <c r="A15" s="127">
        <v>8</v>
      </c>
      <c r="B15" s="474" t="s">
        <v>123</v>
      </c>
      <c r="C15" s="475"/>
      <c r="D15" s="475"/>
      <c r="E15" s="127" t="s">
        <v>17</v>
      </c>
      <c r="F15" s="118">
        <v>140</v>
      </c>
      <c r="G15" s="296">
        <f>'Эл.ДУ-1'!Y15</f>
        <v>0</v>
      </c>
      <c r="H15" s="243">
        <f>'Эл.ДУ-1'!Z15</f>
        <v>0</v>
      </c>
      <c r="I15" s="239">
        <f>'Эл. ДУ-2'!M14</f>
        <v>78</v>
      </c>
      <c r="J15" s="240">
        <f>'Эл. ДУ-2'!N14</f>
        <v>10920</v>
      </c>
      <c r="K15" s="241">
        <f>'Эл. ДУ-3'!O14</f>
        <v>164</v>
      </c>
      <c r="L15" s="16">
        <f>'Эл. ДУ-3'!P14</f>
        <v>22960</v>
      </c>
      <c r="M15" s="239">
        <f t="shared" si="0"/>
        <v>242</v>
      </c>
      <c r="N15" s="266">
        <f t="shared" si="1"/>
        <v>33880</v>
      </c>
    </row>
    <row r="16" spans="1:14" ht="15.75">
      <c r="A16" s="127">
        <v>9</v>
      </c>
      <c r="B16" s="474" t="s">
        <v>124</v>
      </c>
      <c r="C16" s="475"/>
      <c r="D16" s="475"/>
      <c r="E16" s="127" t="s">
        <v>17</v>
      </c>
      <c r="F16" s="118">
        <v>250</v>
      </c>
      <c r="G16" s="296">
        <f>'Эл.ДУ-1'!Y16</f>
        <v>125</v>
      </c>
      <c r="H16" s="243">
        <f>'Эл.ДУ-1'!Z16</f>
        <v>31250</v>
      </c>
      <c r="I16" s="239">
        <f>'Эл. ДУ-2'!M15</f>
        <v>39</v>
      </c>
      <c r="J16" s="240">
        <f>'Эл. ДУ-2'!N15</f>
        <v>9750</v>
      </c>
      <c r="K16" s="241">
        <f>'Эл. ДУ-3'!O15</f>
        <v>77</v>
      </c>
      <c r="L16" s="16">
        <f>'Эл. ДУ-3'!P15</f>
        <v>19250</v>
      </c>
      <c r="M16" s="239">
        <f t="shared" si="0"/>
        <v>241</v>
      </c>
      <c r="N16" s="266">
        <f t="shared" si="1"/>
        <v>60250</v>
      </c>
    </row>
    <row r="17" spans="1:14" ht="15.75">
      <c r="A17" s="127">
        <v>10</v>
      </c>
      <c r="B17" s="474" t="s">
        <v>125</v>
      </c>
      <c r="C17" s="475"/>
      <c r="D17" s="475"/>
      <c r="E17" s="127" t="s">
        <v>17</v>
      </c>
      <c r="F17" s="118">
        <v>370</v>
      </c>
      <c r="G17" s="296">
        <f>'Эл.ДУ-1'!Y17</f>
        <v>0</v>
      </c>
      <c r="H17" s="243">
        <f>'Эл.ДУ-1'!Z17</f>
        <v>0</v>
      </c>
      <c r="I17" s="239">
        <f>'Эл. ДУ-2'!M16</f>
        <v>17</v>
      </c>
      <c r="J17" s="240">
        <f>'Эл. ДУ-2'!N16</f>
        <v>6290</v>
      </c>
      <c r="K17" s="241">
        <f>'Эл. ДУ-3'!O16</f>
        <v>0</v>
      </c>
      <c r="L17" s="16">
        <f>'Эл. ДУ-3'!P16</f>
        <v>0</v>
      </c>
      <c r="M17" s="239">
        <f t="shared" si="0"/>
        <v>17</v>
      </c>
      <c r="N17" s="266">
        <f t="shared" si="1"/>
        <v>6290</v>
      </c>
    </row>
    <row r="18" spans="1:14" ht="15.75">
      <c r="A18" s="127">
        <v>11</v>
      </c>
      <c r="B18" s="479" t="s">
        <v>126</v>
      </c>
      <c r="C18" s="477"/>
      <c r="D18" s="478"/>
      <c r="E18" s="127" t="s">
        <v>17</v>
      </c>
      <c r="F18" s="118">
        <v>80</v>
      </c>
      <c r="G18" s="296">
        <f>'Эл.ДУ-1'!Y18</f>
        <v>0</v>
      </c>
      <c r="H18" s="243">
        <f>'Эл.ДУ-1'!Z18</f>
        <v>0</v>
      </c>
      <c r="I18" s="239">
        <f>'Эл. ДУ-2'!M17</f>
        <v>39</v>
      </c>
      <c r="J18" s="240">
        <f>'Эл. ДУ-2'!N17</f>
        <v>3120</v>
      </c>
      <c r="K18" s="241">
        <f>'Эл. ДУ-3'!O17</f>
        <v>77</v>
      </c>
      <c r="L18" s="16">
        <f>'Эл. ДУ-3'!P17</f>
        <v>6160</v>
      </c>
      <c r="M18" s="239">
        <f t="shared" si="0"/>
        <v>116</v>
      </c>
      <c r="N18" s="266">
        <f t="shared" si="1"/>
        <v>9280</v>
      </c>
    </row>
    <row r="19" spans="1:14" ht="15.75">
      <c r="A19" s="127">
        <v>12</v>
      </c>
      <c r="B19" s="479" t="s">
        <v>127</v>
      </c>
      <c r="C19" s="477"/>
      <c r="D19" s="478"/>
      <c r="E19" s="127" t="s">
        <v>17</v>
      </c>
      <c r="F19" s="118">
        <v>80</v>
      </c>
      <c r="G19" s="296">
        <f>'Эл.ДУ-1'!Y19</f>
        <v>120</v>
      </c>
      <c r="H19" s="243">
        <f>'Эл.ДУ-1'!Z19</f>
        <v>9600</v>
      </c>
      <c r="I19" s="239">
        <f>'Эл. ДУ-2'!M18</f>
        <v>39</v>
      </c>
      <c r="J19" s="240">
        <f>'Эл. ДУ-2'!N18</f>
        <v>3120</v>
      </c>
      <c r="K19" s="241">
        <f>'Эл. ДУ-3'!O18</f>
        <v>50</v>
      </c>
      <c r="L19" s="16">
        <f>'Эл. ДУ-3'!P18</f>
        <v>4000</v>
      </c>
      <c r="M19" s="239">
        <f t="shared" si="0"/>
        <v>209</v>
      </c>
      <c r="N19" s="266">
        <f t="shared" si="1"/>
        <v>16720</v>
      </c>
    </row>
    <row r="20" spans="1:14" ht="15.75">
      <c r="A20" s="127">
        <v>13</v>
      </c>
      <c r="B20" s="479" t="s">
        <v>128</v>
      </c>
      <c r="C20" s="480"/>
      <c r="D20" s="481"/>
      <c r="E20" s="127" t="s">
        <v>17</v>
      </c>
      <c r="F20" s="118">
        <v>70</v>
      </c>
      <c r="G20" s="296">
        <f>'Эл.ДУ-1'!Y20</f>
        <v>120</v>
      </c>
      <c r="H20" s="243">
        <f>'Эл.ДУ-1'!Z20</f>
        <v>8400</v>
      </c>
      <c r="I20" s="239">
        <f>'Эл. ДУ-2'!M19</f>
        <v>37</v>
      </c>
      <c r="J20" s="240">
        <f>'Эл. ДУ-2'!N19</f>
        <v>2590</v>
      </c>
      <c r="K20" s="241">
        <f>'Эл. ДУ-3'!O19</f>
        <v>62</v>
      </c>
      <c r="L20" s="16">
        <f>'Эл. ДУ-3'!P19</f>
        <v>4340</v>
      </c>
      <c r="M20" s="239">
        <f t="shared" si="0"/>
        <v>219</v>
      </c>
      <c r="N20" s="266">
        <f t="shared" si="1"/>
        <v>15330</v>
      </c>
    </row>
    <row r="21" spans="1:14" ht="15.75">
      <c r="A21" s="127">
        <v>14</v>
      </c>
      <c r="B21" s="479" t="s">
        <v>129</v>
      </c>
      <c r="C21" s="480"/>
      <c r="D21" s="481"/>
      <c r="E21" s="127" t="s">
        <v>17</v>
      </c>
      <c r="F21" s="118">
        <v>50</v>
      </c>
      <c r="G21" s="296">
        <f>'Эл.ДУ-1'!Y21</f>
        <v>180</v>
      </c>
      <c r="H21" s="243">
        <f>'Эл.ДУ-1'!Z21</f>
        <v>9000</v>
      </c>
      <c r="I21" s="239">
        <f>'Эл. ДУ-2'!M20</f>
        <v>89</v>
      </c>
      <c r="J21" s="240">
        <f>'Эл. ДУ-2'!N20</f>
        <v>4450</v>
      </c>
      <c r="K21" s="241">
        <f>'Эл. ДУ-3'!O20</f>
        <v>133</v>
      </c>
      <c r="L21" s="16">
        <f>'Эл. ДУ-3'!P20</f>
        <v>6650</v>
      </c>
      <c r="M21" s="239">
        <f t="shared" si="0"/>
        <v>402</v>
      </c>
      <c r="N21" s="266">
        <f t="shared" si="1"/>
        <v>20100</v>
      </c>
    </row>
    <row r="22" spans="1:14" ht="15.75">
      <c r="A22" s="127">
        <v>15</v>
      </c>
      <c r="B22" s="479" t="s">
        <v>130</v>
      </c>
      <c r="C22" s="480"/>
      <c r="D22" s="481"/>
      <c r="E22" s="127" t="s">
        <v>17</v>
      </c>
      <c r="F22" s="118">
        <v>50</v>
      </c>
      <c r="G22" s="296">
        <f>'Эл.ДУ-1'!Y22</f>
        <v>0</v>
      </c>
      <c r="H22" s="243">
        <f>'Эл.ДУ-1'!Z22</f>
        <v>0</v>
      </c>
      <c r="I22" s="239">
        <f>'Эл. ДУ-2'!M21</f>
        <v>39</v>
      </c>
      <c r="J22" s="240">
        <f>'Эл. ДУ-2'!N21</f>
        <v>1950</v>
      </c>
      <c r="K22" s="241">
        <f>'Эл. ДУ-3'!O21</f>
        <v>77</v>
      </c>
      <c r="L22" s="16">
        <f>'Эл. ДУ-3'!P21</f>
        <v>3850</v>
      </c>
      <c r="M22" s="239">
        <f t="shared" si="0"/>
        <v>116</v>
      </c>
      <c r="N22" s="266">
        <f t="shared" si="1"/>
        <v>5800</v>
      </c>
    </row>
    <row r="23" spans="1:14" ht="15.75">
      <c r="A23" s="127">
        <v>16</v>
      </c>
      <c r="B23" s="476" t="s">
        <v>131</v>
      </c>
      <c r="C23" s="480"/>
      <c r="D23" s="481"/>
      <c r="E23" s="127" t="s">
        <v>17</v>
      </c>
      <c r="F23" s="118">
        <v>175</v>
      </c>
      <c r="G23" s="296">
        <f>'Эл.ДУ-1'!Y23</f>
        <v>32</v>
      </c>
      <c r="H23" s="243">
        <f>'Эл.ДУ-1'!Z23</f>
        <v>5600</v>
      </c>
      <c r="I23" s="239">
        <f>'Эл. ДУ-2'!M22</f>
        <v>24</v>
      </c>
      <c r="J23" s="240">
        <f>'Эл. ДУ-2'!N22</f>
        <v>4200</v>
      </c>
      <c r="K23" s="241">
        <f>'Эл. ДУ-3'!O22</f>
        <v>50</v>
      </c>
      <c r="L23" s="16">
        <f>'Эл. ДУ-3'!P22</f>
        <v>8750</v>
      </c>
      <c r="M23" s="239">
        <f t="shared" si="0"/>
        <v>106</v>
      </c>
      <c r="N23" s="266">
        <f t="shared" si="1"/>
        <v>18550</v>
      </c>
    </row>
    <row r="24" spans="1:14" ht="15.75">
      <c r="A24" s="127">
        <v>17</v>
      </c>
      <c r="B24" s="479" t="s">
        <v>132</v>
      </c>
      <c r="C24" s="480"/>
      <c r="D24" s="481"/>
      <c r="E24" s="127" t="s">
        <v>17</v>
      </c>
      <c r="F24" s="118">
        <v>350</v>
      </c>
      <c r="G24" s="296">
        <f>'Эл.ДУ-1'!Y24</f>
        <v>0</v>
      </c>
      <c r="H24" s="243">
        <f>'Эл.ДУ-1'!Z24</f>
        <v>0</v>
      </c>
      <c r="I24" s="239">
        <f>'Эл. ДУ-2'!M23</f>
        <v>39</v>
      </c>
      <c r="J24" s="240">
        <f>'Эл. ДУ-2'!N23</f>
        <v>13650</v>
      </c>
      <c r="K24" s="241">
        <f>'Эл. ДУ-3'!O23</f>
        <v>0</v>
      </c>
      <c r="L24" s="16">
        <f>'Эл. ДУ-3'!P23</f>
        <v>0</v>
      </c>
      <c r="M24" s="239">
        <f t="shared" si="0"/>
        <v>39</v>
      </c>
      <c r="N24" s="266">
        <f t="shared" si="1"/>
        <v>13650</v>
      </c>
    </row>
    <row r="25" spans="1:14" ht="15.75">
      <c r="A25" s="127">
        <v>18</v>
      </c>
      <c r="B25" s="479" t="s">
        <v>133</v>
      </c>
      <c r="C25" s="480"/>
      <c r="D25" s="481"/>
      <c r="E25" s="127" t="s">
        <v>9</v>
      </c>
      <c r="F25" s="118">
        <v>120</v>
      </c>
      <c r="G25" s="296">
        <f>'Эл.ДУ-1'!Y25</f>
        <v>0</v>
      </c>
      <c r="H25" s="243">
        <f>'Эл.ДУ-1'!Z25</f>
        <v>0</v>
      </c>
      <c r="I25" s="239">
        <f>'Эл. ДУ-2'!M24</f>
        <v>6</v>
      </c>
      <c r="J25" s="240">
        <f>'Эл. ДУ-2'!N24</f>
        <v>720</v>
      </c>
      <c r="K25" s="241">
        <f>'Эл. ДУ-3'!O24</f>
        <v>0</v>
      </c>
      <c r="L25" s="16">
        <f>'Эл. ДУ-3'!P24</f>
        <v>0</v>
      </c>
      <c r="M25" s="239">
        <f t="shared" si="0"/>
        <v>6</v>
      </c>
      <c r="N25" s="266">
        <f t="shared" si="1"/>
        <v>720</v>
      </c>
    </row>
    <row r="26" spans="1:14" ht="15.75">
      <c r="A26" s="127">
        <v>19</v>
      </c>
      <c r="B26" s="479" t="s">
        <v>134</v>
      </c>
      <c r="C26" s="480"/>
      <c r="D26" s="481"/>
      <c r="E26" s="127" t="s">
        <v>17</v>
      </c>
      <c r="F26" s="118">
        <v>25</v>
      </c>
      <c r="G26" s="296">
        <f>'Эл.ДУ-1'!Y26</f>
        <v>32</v>
      </c>
      <c r="H26" s="243">
        <f>'Эл.ДУ-1'!Z26</f>
        <v>800</v>
      </c>
      <c r="I26" s="239">
        <f>'Эл. ДУ-2'!M25</f>
        <v>0</v>
      </c>
      <c r="J26" s="240">
        <f>'Эл. ДУ-2'!N25</f>
        <v>0</v>
      </c>
      <c r="K26" s="241">
        <f>'Эл. ДУ-3'!O25</f>
        <v>0</v>
      </c>
      <c r="L26" s="16">
        <f>'Эл. ДУ-3'!P25</f>
        <v>0</v>
      </c>
      <c r="M26" s="239">
        <f t="shared" si="0"/>
        <v>32</v>
      </c>
      <c r="N26" s="266">
        <f t="shared" si="1"/>
        <v>800</v>
      </c>
    </row>
    <row r="27" spans="1:14" ht="15.75">
      <c r="A27" s="127">
        <v>20</v>
      </c>
      <c r="B27" s="479" t="s">
        <v>135</v>
      </c>
      <c r="C27" s="480"/>
      <c r="D27" s="481"/>
      <c r="E27" s="127" t="s">
        <v>17</v>
      </c>
      <c r="F27" s="118">
        <v>30</v>
      </c>
      <c r="G27" s="296">
        <f>'Эл.ДУ-1'!Y27</f>
        <v>32</v>
      </c>
      <c r="H27" s="243">
        <f>'Эл.ДУ-1'!Z27</f>
        <v>960</v>
      </c>
      <c r="I27" s="239">
        <f>'Эл. ДУ-2'!M26</f>
        <v>0</v>
      </c>
      <c r="J27" s="240">
        <f>'Эл. ДУ-2'!N26</f>
        <v>0</v>
      </c>
      <c r="K27" s="241">
        <f>'Эл. ДУ-3'!O26</f>
        <v>0</v>
      </c>
      <c r="L27" s="16">
        <f>'Эл. ДУ-3'!P26</f>
        <v>0</v>
      </c>
      <c r="M27" s="239">
        <f t="shared" si="0"/>
        <v>32</v>
      </c>
      <c r="N27" s="266">
        <f t="shared" si="1"/>
        <v>960</v>
      </c>
    </row>
    <row r="28" spans="1:14" ht="15.75">
      <c r="A28" s="127">
        <v>21</v>
      </c>
      <c r="B28" s="476" t="s">
        <v>224</v>
      </c>
      <c r="C28" s="480"/>
      <c r="D28" s="481"/>
      <c r="E28" s="127" t="s">
        <v>9</v>
      </c>
      <c r="F28" s="118">
        <v>70</v>
      </c>
      <c r="G28" s="296">
        <f>'Эл.ДУ-1'!Y28</f>
        <v>360</v>
      </c>
      <c r="H28" s="243">
        <f>'Эл.ДУ-1'!Z28</f>
        <v>25200</v>
      </c>
      <c r="I28" s="239">
        <f>'Эл. ДУ-2'!M27</f>
        <v>175</v>
      </c>
      <c r="J28" s="240">
        <f>'Эл. ДУ-2'!N27</f>
        <v>12250</v>
      </c>
      <c r="K28" s="241">
        <f>'Эл. ДУ-3'!O27</f>
        <v>385</v>
      </c>
      <c r="L28" s="16">
        <f>'Эл. ДУ-3'!P27</f>
        <v>26950</v>
      </c>
      <c r="M28" s="239">
        <f t="shared" si="0"/>
        <v>920</v>
      </c>
      <c r="N28" s="266">
        <f t="shared" si="1"/>
        <v>64400</v>
      </c>
    </row>
    <row r="29" spans="1:14" ht="15.75">
      <c r="A29" s="127">
        <v>22</v>
      </c>
      <c r="B29" s="479" t="s">
        <v>136</v>
      </c>
      <c r="C29" s="480"/>
      <c r="D29" s="481"/>
      <c r="E29" s="127" t="s">
        <v>9</v>
      </c>
      <c r="F29" s="118">
        <v>45</v>
      </c>
      <c r="G29" s="296">
        <f>'Эл.ДУ-1'!Y29</f>
        <v>0</v>
      </c>
      <c r="H29" s="243">
        <f>'Эл.ДУ-1'!Z29</f>
        <v>0</v>
      </c>
      <c r="I29" s="239">
        <f>'Эл. ДУ-2'!M28</f>
        <v>65</v>
      </c>
      <c r="J29" s="240">
        <f>'Эл. ДУ-2'!N28</f>
        <v>2925</v>
      </c>
      <c r="K29" s="241">
        <f>'Эл. ДУ-3'!O28</f>
        <v>82</v>
      </c>
      <c r="L29" s="16">
        <f>'Эл. ДУ-3'!P28</f>
        <v>3690</v>
      </c>
      <c r="M29" s="239">
        <f t="shared" si="0"/>
        <v>147</v>
      </c>
      <c r="N29" s="266">
        <f t="shared" si="1"/>
        <v>6615</v>
      </c>
    </row>
    <row r="30" spans="1:14" ht="15.75">
      <c r="A30" s="127">
        <v>23</v>
      </c>
      <c r="B30" s="479" t="s">
        <v>146</v>
      </c>
      <c r="C30" s="480"/>
      <c r="D30" s="481"/>
      <c r="E30" s="127" t="s">
        <v>9</v>
      </c>
      <c r="F30" s="118">
        <v>20</v>
      </c>
      <c r="G30" s="296">
        <f>'Эл.ДУ-1'!Y30</f>
        <v>347</v>
      </c>
      <c r="H30" s="243">
        <f>'Эл.ДУ-1'!Z30</f>
        <v>6940</v>
      </c>
      <c r="I30" s="239">
        <f>'Эл. ДУ-2'!M29</f>
        <v>0</v>
      </c>
      <c r="J30" s="240">
        <f>'Эл. ДУ-2'!N29</f>
        <v>0</v>
      </c>
      <c r="K30" s="241">
        <f>'Эл. ДУ-3'!O29</f>
        <v>0</v>
      </c>
      <c r="L30" s="16">
        <f>'Эл. ДУ-3'!P29</f>
        <v>0</v>
      </c>
      <c r="M30" s="239">
        <f t="shared" si="0"/>
        <v>347</v>
      </c>
      <c r="N30" s="266">
        <f t="shared" si="1"/>
        <v>6940</v>
      </c>
    </row>
    <row r="31" spans="1:14" ht="15.75">
      <c r="A31" s="127">
        <v>24</v>
      </c>
      <c r="B31" s="474" t="s">
        <v>137</v>
      </c>
      <c r="C31" s="475"/>
      <c r="D31" s="475"/>
      <c r="E31" s="127" t="s">
        <v>9</v>
      </c>
      <c r="F31" s="118">
        <v>40</v>
      </c>
      <c r="G31" s="296">
        <f>'Эл.ДУ-1'!Y31</f>
        <v>0</v>
      </c>
      <c r="H31" s="243">
        <f>'Эл.ДУ-1'!Z31</f>
        <v>0</v>
      </c>
      <c r="I31" s="239">
        <f>'Эл. ДУ-2'!M30</f>
        <v>0</v>
      </c>
      <c r="J31" s="240">
        <f>'Эл. ДУ-2'!N30</f>
        <v>0</v>
      </c>
      <c r="K31" s="241">
        <f>'Эл. ДУ-3'!O30</f>
        <v>0</v>
      </c>
      <c r="L31" s="16">
        <f>'Эл. ДУ-3'!P30</f>
        <v>0</v>
      </c>
      <c r="M31" s="239">
        <f t="shared" si="0"/>
        <v>0</v>
      </c>
      <c r="N31" s="266">
        <f t="shared" si="1"/>
        <v>0</v>
      </c>
    </row>
    <row r="32" spans="1:14" ht="15.75">
      <c r="A32" s="127">
        <v>25</v>
      </c>
      <c r="B32" s="476" t="s">
        <v>225</v>
      </c>
      <c r="C32" s="477"/>
      <c r="D32" s="478"/>
      <c r="E32" s="127" t="s">
        <v>9</v>
      </c>
      <c r="F32" s="118">
        <v>500</v>
      </c>
      <c r="G32" s="296">
        <f>'Эл.ДУ-1'!Y32</f>
        <v>160</v>
      </c>
      <c r="H32" s="243">
        <f>'Эл.ДУ-1'!Z32</f>
        <v>80000</v>
      </c>
      <c r="I32" s="239">
        <f>'Эл. ДУ-2'!M31</f>
        <v>0</v>
      </c>
      <c r="J32" s="240">
        <f>'Эл. ДУ-2'!N31</f>
        <v>0</v>
      </c>
      <c r="K32" s="241">
        <f>'Эл. ДУ-3'!O31</f>
        <v>0</v>
      </c>
      <c r="L32" s="16">
        <f>'Эл. ДУ-3'!P31</f>
        <v>0</v>
      </c>
      <c r="M32" s="239">
        <f t="shared" si="0"/>
        <v>160</v>
      </c>
      <c r="N32" s="266">
        <f t="shared" si="1"/>
        <v>80000</v>
      </c>
    </row>
    <row r="33" spans="1:14" ht="15.75">
      <c r="A33" s="127">
        <v>26</v>
      </c>
      <c r="B33" s="474" t="s">
        <v>138</v>
      </c>
      <c r="C33" s="475"/>
      <c r="D33" s="475"/>
      <c r="E33" s="127" t="s">
        <v>9</v>
      </c>
      <c r="F33" s="118">
        <v>140</v>
      </c>
      <c r="G33" s="296">
        <f>'Эл.ДУ-1'!Y33</f>
        <v>180</v>
      </c>
      <c r="H33" s="243">
        <f>'Эл.ДУ-1'!Z33</f>
        <v>25200</v>
      </c>
      <c r="I33" s="239">
        <f>'Эл. ДУ-2'!M32</f>
        <v>152</v>
      </c>
      <c r="J33" s="240">
        <f>'Эл. ДУ-2'!N32</f>
        <v>21280</v>
      </c>
      <c r="K33" s="241">
        <f>'Эл. ДУ-3'!O32</f>
        <v>865</v>
      </c>
      <c r="L33" s="16">
        <f>'Эл. ДУ-3'!P32</f>
        <v>121100</v>
      </c>
      <c r="M33" s="239">
        <f t="shared" si="0"/>
        <v>1197</v>
      </c>
      <c r="N33" s="266">
        <f t="shared" si="1"/>
        <v>167580</v>
      </c>
    </row>
    <row r="34" spans="1:14" ht="15.75">
      <c r="A34" s="127">
        <v>27</v>
      </c>
      <c r="B34" s="474" t="s">
        <v>142</v>
      </c>
      <c r="C34" s="475"/>
      <c r="D34" s="475"/>
      <c r="E34" s="127" t="s">
        <v>9</v>
      </c>
      <c r="F34" s="118">
        <v>200</v>
      </c>
      <c r="G34" s="296">
        <f>'Эл.ДУ-1'!Y34</f>
        <v>0</v>
      </c>
      <c r="H34" s="243">
        <f>'Эл.ДУ-1'!Z34</f>
        <v>0</v>
      </c>
      <c r="I34" s="239">
        <f>'Эл. ДУ-2'!M33</f>
        <v>32</v>
      </c>
      <c r="J34" s="240">
        <f>'Эл. ДУ-2'!N33</f>
        <v>6400</v>
      </c>
      <c r="K34" s="241">
        <f>'Эл. ДУ-3'!O33</f>
        <v>0</v>
      </c>
      <c r="L34" s="16">
        <f>'Эл. ДУ-3'!P33</f>
        <v>0</v>
      </c>
      <c r="M34" s="239">
        <f t="shared" si="0"/>
        <v>32</v>
      </c>
      <c r="N34" s="266">
        <f t="shared" si="1"/>
        <v>6400</v>
      </c>
    </row>
    <row r="35" spans="1:14" ht="15.75">
      <c r="A35" s="127">
        <v>28</v>
      </c>
      <c r="B35" s="479" t="s">
        <v>193</v>
      </c>
      <c r="C35" s="477"/>
      <c r="D35" s="478"/>
      <c r="E35" s="127" t="s">
        <v>9</v>
      </c>
      <c r="F35" s="118">
        <v>120</v>
      </c>
      <c r="G35" s="296">
        <f>'Эл.ДУ-1'!Y35</f>
        <v>0</v>
      </c>
      <c r="H35" s="243">
        <f>'Эл.ДУ-1'!Z35</f>
        <v>0</v>
      </c>
      <c r="I35" s="239">
        <f>'Эл. ДУ-2'!M34</f>
        <v>202</v>
      </c>
      <c r="J35" s="240">
        <f>'Эл. ДУ-2'!N34</f>
        <v>24240</v>
      </c>
      <c r="K35" s="241">
        <f>'Эл. ДУ-3'!O34</f>
        <v>30</v>
      </c>
      <c r="L35" s="16">
        <f>'Эл. ДУ-3'!P34</f>
        <v>3600</v>
      </c>
      <c r="M35" s="239">
        <f t="shared" si="0"/>
        <v>232</v>
      </c>
      <c r="N35" s="266">
        <f t="shared" si="1"/>
        <v>27840</v>
      </c>
    </row>
    <row r="36" spans="1:14" ht="15.75">
      <c r="A36" s="127">
        <v>29</v>
      </c>
      <c r="B36" s="476" t="s">
        <v>226</v>
      </c>
      <c r="C36" s="477"/>
      <c r="D36" s="478"/>
      <c r="E36" s="127" t="s">
        <v>17</v>
      </c>
      <c r="F36" s="118">
        <v>5000</v>
      </c>
      <c r="G36" s="296">
        <f>'Эл.ДУ-1'!Y36</f>
        <v>0</v>
      </c>
      <c r="H36" s="243">
        <f>'Эл.ДУ-1'!Z36</f>
        <v>0</v>
      </c>
      <c r="I36" s="239">
        <f>'Эл. ДУ-2'!M35</f>
        <v>0</v>
      </c>
      <c r="J36" s="240">
        <f>'Эл. ДУ-2'!N35</f>
        <v>0</v>
      </c>
      <c r="K36" s="241">
        <f>'Эл. ДУ-3'!O35</f>
        <v>1</v>
      </c>
      <c r="L36" s="16">
        <f>'Эл. ДУ-3'!P35</f>
        <v>5000</v>
      </c>
      <c r="M36" s="239">
        <f t="shared" si="0"/>
        <v>1</v>
      </c>
      <c r="N36" s="266">
        <f t="shared" si="1"/>
        <v>5000</v>
      </c>
    </row>
    <row r="37" spans="1:14" ht="15.75">
      <c r="A37" s="127">
        <v>30</v>
      </c>
      <c r="B37" s="475" t="s">
        <v>248</v>
      </c>
      <c r="C37" s="475"/>
      <c r="D37" s="475"/>
      <c r="E37" s="127" t="s">
        <v>17</v>
      </c>
      <c r="F37" s="118">
        <v>900</v>
      </c>
      <c r="G37" s="296">
        <f>'Эл.ДУ-1'!Y37</f>
        <v>0</v>
      </c>
      <c r="H37" s="243">
        <f>'Эл.ДУ-1'!Z37</f>
        <v>0</v>
      </c>
      <c r="I37" s="239">
        <f>'Эл. ДУ-2'!M36</f>
        <v>0</v>
      </c>
      <c r="J37" s="240">
        <f>'Эл. ДУ-2'!N36</f>
        <v>0</v>
      </c>
      <c r="K37" s="241">
        <f>'Эл. ДУ-3'!O36</f>
        <v>9</v>
      </c>
      <c r="L37" s="16">
        <f>'Эл. ДУ-3'!P36</f>
        <v>8100</v>
      </c>
      <c r="M37" s="239">
        <f t="shared" si="0"/>
        <v>9</v>
      </c>
      <c r="N37" s="266">
        <f t="shared" si="1"/>
        <v>8100</v>
      </c>
    </row>
    <row r="38" spans="1:14" ht="15.75">
      <c r="A38" s="127">
        <v>31</v>
      </c>
      <c r="B38" s="476" t="s">
        <v>227</v>
      </c>
      <c r="C38" s="477"/>
      <c r="D38" s="478"/>
      <c r="E38" s="127" t="s">
        <v>17</v>
      </c>
      <c r="F38" s="118">
        <v>500</v>
      </c>
      <c r="G38" s="296">
        <f>'Эл.ДУ-1'!Y38</f>
        <v>56</v>
      </c>
      <c r="H38" s="243">
        <f>'Эл.ДУ-1'!Z38</f>
        <v>28000</v>
      </c>
      <c r="I38" s="239">
        <f>'Эл. ДУ-2'!M37</f>
        <v>22</v>
      </c>
      <c r="J38" s="240">
        <f>'Эл. ДУ-2'!N37</f>
        <v>11000</v>
      </c>
      <c r="K38" s="241">
        <f>'Эл. ДУ-3'!O37</f>
        <v>50</v>
      </c>
      <c r="L38" s="16">
        <f>'Эл. ДУ-3'!P37</f>
        <v>25000</v>
      </c>
      <c r="M38" s="239">
        <f t="shared" si="0"/>
        <v>128</v>
      </c>
      <c r="N38" s="266">
        <f t="shared" si="1"/>
        <v>64000</v>
      </c>
    </row>
    <row r="39" spans="1:14" ht="15.75">
      <c r="A39" s="127">
        <v>32</v>
      </c>
      <c r="B39" s="474" t="s">
        <v>228</v>
      </c>
      <c r="C39" s="474"/>
      <c r="D39" s="474"/>
      <c r="E39" s="127" t="s">
        <v>9</v>
      </c>
      <c r="F39" s="118">
        <v>28</v>
      </c>
      <c r="G39" s="296">
        <f>'Эл.ДУ-1'!Y39</f>
        <v>0</v>
      </c>
      <c r="H39" s="243">
        <f>'Эл.ДУ-1'!Z39</f>
        <v>0</v>
      </c>
      <c r="I39" s="239">
        <f>'Эл. ДУ-2'!M38</f>
        <v>140</v>
      </c>
      <c r="J39" s="240">
        <f>'Эл. ДУ-2'!N38</f>
        <v>3920</v>
      </c>
      <c r="K39" s="241">
        <f>'Эл. ДУ-3'!O38</f>
        <v>140</v>
      </c>
      <c r="L39" s="16">
        <f>'Эл. ДУ-3'!P38</f>
        <v>3920</v>
      </c>
      <c r="M39" s="239">
        <f t="shared" si="0"/>
        <v>280</v>
      </c>
      <c r="N39" s="266">
        <f t="shared" si="1"/>
        <v>7840</v>
      </c>
    </row>
    <row r="40" spans="1:14" ht="15.75">
      <c r="A40" s="127">
        <v>33</v>
      </c>
      <c r="B40" s="479" t="s">
        <v>139</v>
      </c>
      <c r="C40" s="480"/>
      <c r="D40" s="481"/>
      <c r="E40" s="127" t="s">
        <v>17</v>
      </c>
      <c r="F40" s="164">
        <v>120</v>
      </c>
      <c r="G40" s="296">
        <f>'Эл.ДУ-1'!Y40</f>
        <v>68</v>
      </c>
      <c r="H40" s="243">
        <f>'Эл.ДУ-1'!Z40</f>
        <v>8160</v>
      </c>
      <c r="I40" s="239">
        <f>'Эл. ДУ-2'!M39</f>
        <v>24</v>
      </c>
      <c r="J40" s="240">
        <f>'Эл. ДУ-2'!N39</f>
        <v>2880</v>
      </c>
      <c r="K40" s="241">
        <f>'Эл. ДУ-3'!O39</f>
        <v>59</v>
      </c>
      <c r="L40" s="16">
        <f>'Эл. ДУ-3'!P39</f>
        <v>7080</v>
      </c>
      <c r="M40" s="239">
        <f t="shared" si="0"/>
        <v>151</v>
      </c>
      <c r="N40" s="266">
        <f t="shared" si="1"/>
        <v>18120</v>
      </c>
    </row>
    <row r="41" spans="1:14" ht="15.75">
      <c r="A41" s="127">
        <v>34</v>
      </c>
      <c r="B41" s="479" t="s">
        <v>140</v>
      </c>
      <c r="C41" s="480"/>
      <c r="D41" s="481"/>
      <c r="E41" s="127" t="s">
        <v>17</v>
      </c>
      <c r="F41" s="118">
        <v>1200</v>
      </c>
      <c r="G41" s="296">
        <f>'Эл.ДУ-1'!Y41</f>
        <v>0</v>
      </c>
      <c r="H41" s="243">
        <f>'Эл.ДУ-1'!Z41</f>
        <v>0</v>
      </c>
      <c r="I41" s="239">
        <f>'Эл. ДУ-2'!M40</f>
        <v>0</v>
      </c>
      <c r="J41" s="240">
        <f>'Эл. ДУ-2'!N40</f>
        <v>0</v>
      </c>
      <c r="K41" s="241">
        <f>'Эл. ДУ-3'!O40</f>
        <v>0</v>
      </c>
      <c r="L41" s="16">
        <f>'Эл. ДУ-3'!P40</f>
        <v>0</v>
      </c>
      <c r="M41" s="239">
        <f t="shared" si="0"/>
        <v>0</v>
      </c>
      <c r="N41" s="266">
        <f t="shared" si="1"/>
        <v>0</v>
      </c>
    </row>
    <row r="42" spans="1:14" ht="15.75">
      <c r="A42" s="127">
        <v>35</v>
      </c>
      <c r="B42" s="479" t="s">
        <v>141</v>
      </c>
      <c r="C42" s="480"/>
      <c r="D42" s="481"/>
      <c r="E42" s="127" t="s">
        <v>9</v>
      </c>
      <c r="F42" s="118">
        <v>15</v>
      </c>
      <c r="G42" s="296">
        <f>'Эл.ДУ-1'!Y42</f>
        <v>0</v>
      </c>
      <c r="H42" s="243">
        <f>'Эл.ДУ-1'!Z42</f>
        <v>0</v>
      </c>
      <c r="I42" s="239">
        <f>'Эл. ДУ-2'!M41</f>
        <v>0</v>
      </c>
      <c r="J42" s="240">
        <f>'Эл. ДУ-2'!N41</f>
        <v>0</v>
      </c>
      <c r="K42" s="241">
        <f>'Эл. ДУ-3'!O41</f>
        <v>0</v>
      </c>
      <c r="L42" s="16">
        <f>'Эл. ДУ-3'!P41</f>
        <v>0</v>
      </c>
      <c r="M42" s="239">
        <f t="shared" si="0"/>
        <v>0</v>
      </c>
      <c r="N42" s="266">
        <f t="shared" si="1"/>
        <v>0</v>
      </c>
    </row>
    <row r="43" spans="1:14" ht="15.75">
      <c r="A43" s="127">
        <v>36</v>
      </c>
      <c r="B43" s="474" t="s">
        <v>37</v>
      </c>
      <c r="C43" s="475"/>
      <c r="D43" s="475"/>
      <c r="E43" s="127" t="s">
        <v>9</v>
      </c>
      <c r="F43" s="118">
        <v>40</v>
      </c>
      <c r="G43" s="296">
        <f>'Эл.ДУ-1'!Y43</f>
        <v>0</v>
      </c>
      <c r="H43" s="243">
        <f>'Эл.ДУ-1'!Z43</f>
        <v>0</v>
      </c>
      <c r="I43" s="239">
        <f>'Эл. ДУ-2'!M42</f>
        <v>92</v>
      </c>
      <c r="J43" s="240">
        <f>'Эл. ДУ-2'!N42</f>
        <v>3680</v>
      </c>
      <c r="K43" s="241">
        <f>'Эл. ДУ-3'!O42</f>
        <v>0</v>
      </c>
      <c r="L43" s="16">
        <f>'Эл. ДУ-3'!P42</f>
        <v>0</v>
      </c>
      <c r="M43" s="239">
        <f t="shared" si="0"/>
        <v>92</v>
      </c>
      <c r="N43" s="266">
        <f t="shared" si="1"/>
        <v>3680</v>
      </c>
    </row>
    <row r="44" spans="1:14" ht="15.75">
      <c r="A44" s="127">
        <v>37</v>
      </c>
      <c r="B44" s="476" t="s">
        <v>231</v>
      </c>
      <c r="C44" s="477"/>
      <c r="D44" s="478"/>
      <c r="E44" s="127" t="s">
        <v>45</v>
      </c>
      <c r="F44" s="118">
        <v>4500</v>
      </c>
      <c r="G44" s="296">
        <f>'Эл.ДУ-1'!Y44</f>
        <v>0</v>
      </c>
      <c r="H44" s="243">
        <f>'Эл.ДУ-1'!Z44</f>
        <v>0</v>
      </c>
      <c r="I44" s="239">
        <f>'Эл. ДУ-2'!M43</f>
        <v>0</v>
      </c>
      <c r="J44" s="240">
        <f>'Эл. ДУ-2'!N43</f>
        <v>0</v>
      </c>
      <c r="K44" s="241">
        <f>'Эл. ДУ-3'!O43</f>
        <v>1</v>
      </c>
      <c r="L44" s="16">
        <f>'Эл. ДУ-3'!P43</f>
        <v>4500</v>
      </c>
      <c r="M44" s="239">
        <f t="shared" si="0"/>
        <v>1</v>
      </c>
      <c r="N44" s="266">
        <f t="shared" si="1"/>
        <v>4500</v>
      </c>
    </row>
    <row r="45" spans="1:14" ht="14.25">
      <c r="A45" s="127">
        <v>38</v>
      </c>
      <c r="B45" s="482" t="s">
        <v>246</v>
      </c>
      <c r="C45" s="483"/>
      <c r="D45" s="483"/>
      <c r="E45" s="127" t="s">
        <v>9</v>
      </c>
      <c r="F45" s="222">
        <v>60</v>
      </c>
      <c r="G45" s="296">
        <f>'Эл.ДУ-1'!Y45</f>
        <v>125</v>
      </c>
      <c r="H45" s="243">
        <f>'Эл.ДУ-1'!Z45</f>
        <v>7500</v>
      </c>
      <c r="I45" s="239">
        <f>'Эл. ДУ-2'!M44</f>
        <v>0</v>
      </c>
      <c r="J45" s="240">
        <f>'Эл. ДУ-2'!N44</f>
        <v>0</v>
      </c>
      <c r="K45" s="241">
        <f>'Эл. ДУ-3'!O44</f>
        <v>150</v>
      </c>
      <c r="L45" s="16">
        <f>'Эл. ДУ-3'!P44</f>
        <v>9000</v>
      </c>
      <c r="M45" s="239">
        <f t="shared" si="0"/>
        <v>275</v>
      </c>
      <c r="N45" s="266">
        <f t="shared" si="1"/>
        <v>16500</v>
      </c>
    </row>
    <row r="46" spans="1:14" ht="14.25">
      <c r="A46" s="127">
        <v>39</v>
      </c>
      <c r="B46" s="482" t="s">
        <v>247</v>
      </c>
      <c r="C46" s="483"/>
      <c r="D46" s="483"/>
      <c r="E46" s="223" t="s">
        <v>9</v>
      </c>
      <c r="F46" s="223">
        <v>35</v>
      </c>
      <c r="G46" s="296">
        <f>'Эл.ДУ-1'!Y46</f>
        <v>108</v>
      </c>
      <c r="H46" s="243">
        <f>'Эл.ДУ-1'!Z46</f>
        <v>3780</v>
      </c>
      <c r="I46" s="239">
        <f>'Эл. ДУ-2'!M45</f>
        <v>0</v>
      </c>
      <c r="J46" s="240">
        <f>'Эл. ДУ-2'!N45</f>
        <v>0</v>
      </c>
      <c r="K46" s="241">
        <f>'Эл. ДУ-3'!O45</f>
        <v>180</v>
      </c>
      <c r="L46" s="16">
        <f>'Эл. ДУ-3'!P45</f>
        <v>6300</v>
      </c>
      <c r="M46" s="239">
        <f t="shared" si="0"/>
        <v>288</v>
      </c>
      <c r="N46" s="266">
        <f t="shared" si="1"/>
        <v>10080</v>
      </c>
    </row>
    <row r="47" spans="1:14" ht="14.25">
      <c r="A47" s="127">
        <v>40</v>
      </c>
      <c r="B47" s="484" t="s">
        <v>229</v>
      </c>
      <c r="C47" s="485"/>
      <c r="D47" s="486"/>
      <c r="E47" s="223" t="s">
        <v>9</v>
      </c>
      <c r="F47" s="223">
        <v>250</v>
      </c>
      <c r="G47" s="296">
        <f>'Эл.ДУ-1'!Y47</f>
        <v>0</v>
      </c>
      <c r="H47" s="243">
        <f>'Эл.ДУ-1'!Z47</f>
        <v>0</v>
      </c>
      <c r="I47" s="239">
        <f>'Эл. ДУ-2'!M46</f>
        <v>0</v>
      </c>
      <c r="J47" s="240">
        <f>'Эл. ДУ-2'!N46</f>
        <v>0</v>
      </c>
      <c r="K47" s="241">
        <f>'Эл. ДУ-3'!O46</f>
        <v>10</v>
      </c>
      <c r="L47" s="16">
        <f>'Эл. ДУ-3'!P46</f>
        <v>2500</v>
      </c>
      <c r="M47" s="239">
        <f t="shared" si="0"/>
        <v>10</v>
      </c>
      <c r="N47" s="266">
        <f t="shared" si="1"/>
        <v>2500</v>
      </c>
    </row>
    <row r="48" spans="1:14" ht="14.25">
      <c r="A48" s="127">
        <v>41</v>
      </c>
      <c r="B48" s="484" t="s">
        <v>230</v>
      </c>
      <c r="C48" s="485"/>
      <c r="D48" s="486"/>
      <c r="E48" s="223" t="s">
        <v>17</v>
      </c>
      <c r="F48" s="223">
        <v>200</v>
      </c>
      <c r="G48" s="296">
        <f>'Эл.ДУ-1'!Y48</f>
        <v>0</v>
      </c>
      <c r="H48" s="243">
        <f>'Эл.ДУ-1'!Z48</f>
        <v>0</v>
      </c>
      <c r="I48" s="239">
        <f>'Эл. ДУ-2'!M47</f>
        <v>0</v>
      </c>
      <c r="J48" s="240">
        <f>'Эл. ДУ-2'!N47</f>
        <v>0</v>
      </c>
      <c r="K48" s="241">
        <f>'Эл. ДУ-3'!O47</f>
        <v>4</v>
      </c>
      <c r="L48" s="16">
        <f>'Эл. ДУ-3'!P47</f>
        <v>800</v>
      </c>
      <c r="M48" s="239">
        <f t="shared" si="0"/>
        <v>4</v>
      </c>
      <c r="N48" s="266">
        <f t="shared" si="1"/>
        <v>800</v>
      </c>
    </row>
    <row r="49" spans="1:14" ht="14.25">
      <c r="A49" s="127"/>
      <c r="B49" s="482" t="s">
        <v>35</v>
      </c>
      <c r="C49" s="483"/>
      <c r="D49" s="483"/>
      <c r="E49" s="6"/>
      <c r="F49" s="119"/>
      <c r="G49" s="242"/>
      <c r="H49" s="243">
        <f>SUM(H8:H48)</f>
        <v>250390</v>
      </c>
      <c r="I49" s="239"/>
      <c r="J49" s="240">
        <f>SUM(J8:J48)</f>
        <v>205835</v>
      </c>
      <c r="K49" s="241"/>
      <c r="L49" s="16">
        <f>'Эл. ДУ-3'!P48</f>
        <v>381410</v>
      </c>
      <c r="M49" s="239"/>
      <c r="N49" s="266">
        <f>SUM(N8:N48)</f>
        <v>837635</v>
      </c>
    </row>
  </sheetData>
  <sheetProtection/>
  <mergeCells count="59">
    <mergeCell ref="B47:D47"/>
    <mergeCell ref="B48:D48"/>
    <mergeCell ref="B49:D49"/>
    <mergeCell ref="B44:D44"/>
    <mergeCell ref="B45:D45"/>
    <mergeCell ref="B34:D34"/>
    <mergeCell ref="B35:D35"/>
    <mergeCell ref="B36:D36"/>
    <mergeCell ref="B46:D46"/>
    <mergeCell ref="B38:D38"/>
    <mergeCell ref="B39:D39"/>
    <mergeCell ref="B40:D40"/>
    <mergeCell ref="B41:D41"/>
    <mergeCell ref="B42:D42"/>
    <mergeCell ref="B43:D43"/>
    <mergeCell ref="B37:D37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21:D21"/>
    <mergeCell ref="B22:D22"/>
    <mergeCell ref="B23:D23"/>
    <mergeCell ref="B24:D24"/>
    <mergeCell ref="A3:N3"/>
    <mergeCell ref="I5:J5"/>
    <mergeCell ref="K5:L5"/>
    <mergeCell ref="M5:N5"/>
    <mergeCell ref="E5:E7"/>
    <mergeCell ref="F5:F7"/>
    <mergeCell ref="M6:M7"/>
    <mergeCell ref="N6:N7"/>
    <mergeCell ref="I6:I7"/>
    <mergeCell ref="J6:J7"/>
    <mergeCell ref="B19:D19"/>
    <mergeCell ref="B20:D20"/>
    <mergeCell ref="B11:D11"/>
    <mergeCell ref="B12:D12"/>
    <mergeCell ref="B13:D13"/>
    <mergeCell ref="B14:D14"/>
    <mergeCell ref="B15:D15"/>
    <mergeCell ref="B16:D16"/>
    <mergeCell ref="B17:D17"/>
    <mergeCell ref="B18:D18"/>
    <mergeCell ref="G5:H5"/>
    <mergeCell ref="A5:A7"/>
    <mergeCell ref="B5:D7"/>
    <mergeCell ref="B8:D8"/>
    <mergeCell ref="G6:G7"/>
    <mergeCell ref="H6:H7"/>
    <mergeCell ref="K6:K7"/>
    <mergeCell ref="L6:L7"/>
    <mergeCell ref="B9:D9"/>
    <mergeCell ref="B10:D10"/>
  </mergeCells>
  <printOptions/>
  <pageMargins left="0.75" right="0.17" top="0.56" bottom="0.17" header="0.5" footer="0.5"/>
  <pageSetup horizontalDpi="600" verticalDpi="600" orientation="portrait" paperSize="9" scale="74" r:id="rId1"/>
  <colBreaks count="1" manualBreakCount="1">
    <brk id="1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B370"/>
  <sheetViews>
    <sheetView view="pageBreakPreview" zoomScale="75" zoomScaleNormal="75" zoomScaleSheetLayoutView="75" zoomScalePageLayoutView="0" workbookViewId="0" topLeftCell="A1">
      <pane xSplit="7" ySplit="5" topLeftCell="AY27" activePane="bottomRight" state="frozen"/>
      <selection pane="topLeft" activeCell="A1" sqref="A1"/>
      <selection pane="topRight" activeCell="H1" sqref="H1"/>
      <selection pane="bottomLeft" activeCell="A6" sqref="A6"/>
      <selection pane="bottomRight" activeCell="BF43" sqref="BF43"/>
    </sheetView>
  </sheetViews>
  <sheetFormatPr defaultColWidth="9.00390625" defaultRowHeight="12.75"/>
  <cols>
    <col min="1" max="1" width="4.00390625" style="0" customWidth="1"/>
    <col min="2" max="2" width="18.875" style="0" customWidth="1"/>
    <col min="3" max="3" width="13.875" style="0" customWidth="1"/>
    <col min="4" max="4" width="12.25390625" style="0" customWidth="1"/>
    <col min="5" max="5" width="23.125" style="0" customWidth="1"/>
    <col min="6" max="6" width="8.25390625" style="0" customWidth="1"/>
    <col min="7" max="7" width="7.75390625" style="0" customWidth="1"/>
    <col min="8" max="8" width="8.625" style="0" customWidth="1"/>
    <col min="9" max="9" width="10.00390625" style="0" customWidth="1"/>
    <col min="10" max="10" width="6.75390625" style="0" customWidth="1"/>
    <col min="11" max="11" width="8.875" style="0" customWidth="1"/>
    <col min="12" max="12" width="6.375" style="0" customWidth="1"/>
    <col min="13" max="13" width="8.25390625" style="0" customWidth="1"/>
    <col min="14" max="14" width="6.375" style="0" customWidth="1"/>
    <col min="15" max="15" width="9.875" style="0" customWidth="1"/>
    <col min="16" max="16" width="6.75390625" style="0" customWidth="1"/>
    <col min="17" max="17" width="7.75390625" style="0" customWidth="1"/>
    <col min="18" max="18" width="6.875" style="0" customWidth="1"/>
    <col min="19" max="19" width="8.00390625" style="0" customWidth="1"/>
    <col min="20" max="20" width="7.625" style="0" customWidth="1"/>
    <col min="21" max="21" width="7.75390625" style="0" customWidth="1"/>
    <col min="22" max="22" width="6.625" style="0" customWidth="1"/>
    <col min="23" max="23" width="9.00390625" style="0" customWidth="1"/>
    <col min="24" max="24" width="7.375" style="0" customWidth="1"/>
    <col min="25" max="25" width="8.125" style="0" customWidth="1"/>
    <col min="26" max="26" width="7.75390625" style="0" customWidth="1"/>
    <col min="27" max="27" width="7.875" style="0" customWidth="1"/>
    <col min="28" max="28" width="7.375" style="0" customWidth="1"/>
    <col min="29" max="29" width="7.75390625" style="0" customWidth="1"/>
    <col min="30" max="30" width="7.375" style="0" customWidth="1"/>
    <col min="31" max="31" width="7.875" style="0" customWidth="1"/>
    <col min="32" max="32" width="7.75390625" style="0" customWidth="1"/>
    <col min="33" max="33" width="8.75390625" style="0" customWidth="1"/>
    <col min="34" max="34" width="7.625" style="0" customWidth="1"/>
    <col min="35" max="35" width="8.125" style="0" customWidth="1"/>
    <col min="36" max="36" width="7.75390625" style="0" customWidth="1"/>
    <col min="37" max="37" width="8.875" style="0" customWidth="1"/>
    <col min="38" max="38" width="7.125" style="0" customWidth="1"/>
    <col min="39" max="39" width="7.875" style="0" customWidth="1"/>
    <col min="40" max="41" width="8.125" style="0" customWidth="1"/>
    <col min="42" max="42" width="7.125" style="0" customWidth="1"/>
    <col min="43" max="43" width="8.625" style="0" customWidth="1"/>
    <col min="44" max="44" width="7.625" style="0" customWidth="1"/>
    <col min="45" max="45" width="8.875" style="0" customWidth="1"/>
    <col min="46" max="46" width="8.75390625" style="0" customWidth="1"/>
    <col min="47" max="47" width="9.00390625" style="0" customWidth="1"/>
    <col min="48" max="48" width="8.125" style="0" customWidth="1"/>
    <col min="49" max="49" width="8.625" style="0" customWidth="1"/>
    <col min="51" max="51" width="8.25390625" style="0" customWidth="1"/>
    <col min="52" max="52" width="8.75390625" style="0" customWidth="1"/>
    <col min="53" max="61" width="9.25390625" style="0" customWidth="1"/>
    <col min="63" max="63" width="9.375" style="0" customWidth="1"/>
    <col min="64" max="65" width="9.25390625" style="0" customWidth="1"/>
    <col min="66" max="66" width="11.25390625" style="0" customWidth="1"/>
    <col min="67" max="67" width="13.00390625" style="0" customWidth="1"/>
    <col min="72" max="72" width="9.75390625" style="0" customWidth="1"/>
    <col min="73" max="73" width="10.875" style="0" customWidth="1"/>
    <col min="76" max="76" width="11.375" style="0" customWidth="1"/>
    <col min="77" max="77" width="10.875" style="0" customWidth="1"/>
    <col min="79" max="79" width="10.125" style="0" customWidth="1"/>
  </cols>
  <sheetData>
    <row r="1" spans="1:23" ht="18">
      <c r="A1" s="564" t="s">
        <v>219</v>
      </c>
      <c r="B1" s="564"/>
      <c r="C1" s="564"/>
      <c r="D1" s="564"/>
      <c r="E1" s="564"/>
      <c r="F1" s="140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140"/>
      <c r="U1" s="43"/>
      <c r="V1" s="43"/>
      <c r="W1" s="43"/>
    </row>
    <row r="2" spans="1:23" ht="18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</row>
    <row r="3" spans="1:67" ht="12.75">
      <c r="A3" s="565" t="s">
        <v>0</v>
      </c>
      <c r="B3" s="568" t="s">
        <v>41</v>
      </c>
      <c r="C3" s="568"/>
      <c r="D3" s="568"/>
      <c r="E3" s="568"/>
      <c r="F3" s="538" t="s">
        <v>2</v>
      </c>
      <c r="G3" s="539" t="s">
        <v>42</v>
      </c>
      <c r="H3" s="524" t="s">
        <v>99</v>
      </c>
      <c r="I3" s="525"/>
      <c r="J3" s="524" t="s">
        <v>99</v>
      </c>
      <c r="K3" s="525"/>
      <c r="L3" s="524" t="s">
        <v>99</v>
      </c>
      <c r="M3" s="525"/>
      <c r="N3" s="524" t="s">
        <v>99</v>
      </c>
      <c r="O3" s="525"/>
      <c r="P3" s="524" t="s">
        <v>99</v>
      </c>
      <c r="Q3" s="525"/>
      <c r="R3" s="524" t="s">
        <v>99</v>
      </c>
      <c r="S3" s="525"/>
      <c r="T3" s="524" t="s">
        <v>99</v>
      </c>
      <c r="U3" s="525"/>
      <c r="V3" s="524" t="s">
        <v>99</v>
      </c>
      <c r="W3" s="525"/>
      <c r="X3" s="524" t="s">
        <v>99</v>
      </c>
      <c r="Y3" s="525"/>
      <c r="Z3" s="526" t="s">
        <v>99</v>
      </c>
      <c r="AA3" s="527"/>
      <c r="AB3" s="524" t="s">
        <v>99</v>
      </c>
      <c r="AC3" s="525"/>
      <c r="AD3" s="524" t="s">
        <v>99</v>
      </c>
      <c r="AE3" s="525"/>
      <c r="AF3" s="524" t="s">
        <v>99</v>
      </c>
      <c r="AG3" s="525"/>
      <c r="AH3" s="524" t="s">
        <v>99</v>
      </c>
      <c r="AI3" s="525"/>
      <c r="AJ3" s="524" t="s">
        <v>99</v>
      </c>
      <c r="AK3" s="525"/>
      <c r="AL3" s="524" t="s">
        <v>99</v>
      </c>
      <c r="AM3" s="525"/>
      <c r="AN3" s="524" t="s">
        <v>99</v>
      </c>
      <c r="AO3" s="525"/>
      <c r="AP3" s="524" t="s">
        <v>99</v>
      </c>
      <c r="AQ3" s="525"/>
      <c r="AR3" s="2" t="s">
        <v>99</v>
      </c>
      <c r="AS3" s="2"/>
      <c r="AT3" s="524" t="s">
        <v>99</v>
      </c>
      <c r="AU3" s="525"/>
      <c r="AV3" s="524" t="s">
        <v>99</v>
      </c>
      <c r="AW3" s="525"/>
      <c r="AX3" s="524" t="s">
        <v>99</v>
      </c>
      <c r="AY3" s="525"/>
      <c r="AZ3" s="524" t="s">
        <v>99</v>
      </c>
      <c r="BA3" s="525"/>
      <c r="BB3" s="524" t="s">
        <v>99</v>
      </c>
      <c r="BC3" s="525"/>
      <c r="BD3" s="524" t="s">
        <v>99</v>
      </c>
      <c r="BE3" s="525"/>
      <c r="BF3" s="524" t="s">
        <v>99</v>
      </c>
      <c r="BG3" s="525"/>
      <c r="BH3" s="524" t="s">
        <v>99</v>
      </c>
      <c r="BI3" s="525"/>
      <c r="BJ3" s="207" t="s">
        <v>100</v>
      </c>
      <c r="BK3" s="2"/>
      <c r="BL3" s="524" t="s">
        <v>99</v>
      </c>
      <c r="BM3" s="525"/>
      <c r="BN3" s="524" t="s">
        <v>93</v>
      </c>
      <c r="BO3" s="525"/>
    </row>
    <row r="4" spans="1:67" ht="12.75">
      <c r="A4" s="566"/>
      <c r="B4" s="568"/>
      <c r="C4" s="568"/>
      <c r="D4" s="568"/>
      <c r="E4" s="568"/>
      <c r="F4" s="538"/>
      <c r="G4" s="538"/>
      <c r="H4" s="527" t="s">
        <v>3</v>
      </c>
      <c r="I4" s="531"/>
      <c r="J4" s="531">
        <v>2</v>
      </c>
      <c r="K4" s="531"/>
      <c r="L4" s="531">
        <v>3</v>
      </c>
      <c r="M4" s="531"/>
      <c r="N4" s="531">
        <v>4</v>
      </c>
      <c r="O4" s="531"/>
      <c r="P4" s="531">
        <v>5</v>
      </c>
      <c r="Q4" s="531"/>
      <c r="R4" s="531">
        <v>6</v>
      </c>
      <c r="S4" s="531"/>
      <c r="T4" s="531">
        <v>7</v>
      </c>
      <c r="U4" s="531"/>
      <c r="V4" s="531">
        <v>8</v>
      </c>
      <c r="W4" s="531"/>
      <c r="X4" s="531">
        <v>9</v>
      </c>
      <c r="Y4" s="531"/>
      <c r="Z4" s="531">
        <v>11</v>
      </c>
      <c r="AA4" s="531"/>
      <c r="AB4" s="531">
        <v>12</v>
      </c>
      <c r="AC4" s="531"/>
      <c r="AD4" s="531">
        <v>13</v>
      </c>
      <c r="AE4" s="531"/>
      <c r="AF4" s="531">
        <v>14</v>
      </c>
      <c r="AG4" s="531"/>
      <c r="AH4" s="531">
        <v>15</v>
      </c>
      <c r="AI4" s="531"/>
      <c r="AJ4" s="531">
        <v>16</v>
      </c>
      <c r="AK4" s="531"/>
      <c r="AL4" s="531">
        <v>17</v>
      </c>
      <c r="AM4" s="531"/>
      <c r="AN4" s="531">
        <v>18</v>
      </c>
      <c r="AO4" s="531"/>
      <c r="AP4" s="531">
        <v>19</v>
      </c>
      <c r="AQ4" s="531"/>
      <c r="AR4" s="531">
        <v>20</v>
      </c>
      <c r="AS4" s="531"/>
      <c r="AT4" s="531">
        <v>21</v>
      </c>
      <c r="AU4" s="531"/>
      <c r="AV4" s="469">
        <v>25</v>
      </c>
      <c r="AW4" s="469"/>
      <c r="AX4" s="469">
        <v>26</v>
      </c>
      <c r="AY4" s="469"/>
      <c r="AZ4" s="469">
        <v>27</v>
      </c>
      <c r="BA4" s="469"/>
      <c r="BB4" s="531">
        <v>28</v>
      </c>
      <c r="BC4" s="531"/>
      <c r="BD4" s="531">
        <v>29</v>
      </c>
      <c r="BE4" s="531"/>
      <c r="BF4" s="531">
        <v>30</v>
      </c>
      <c r="BG4" s="531"/>
      <c r="BH4" s="531">
        <v>31</v>
      </c>
      <c r="BI4" s="531"/>
      <c r="BJ4" s="531">
        <v>32</v>
      </c>
      <c r="BK4" s="531"/>
      <c r="BL4" s="531">
        <v>33</v>
      </c>
      <c r="BM4" s="531"/>
      <c r="BN4" s="548" t="s">
        <v>4</v>
      </c>
      <c r="BO4" s="548" t="s">
        <v>5</v>
      </c>
    </row>
    <row r="5" spans="1:67" ht="25.5">
      <c r="A5" s="567"/>
      <c r="B5" s="568"/>
      <c r="C5" s="568"/>
      <c r="D5" s="568"/>
      <c r="E5" s="568"/>
      <c r="F5" s="538"/>
      <c r="G5" s="538"/>
      <c r="H5" s="4" t="s">
        <v>6</v>
      </c>
      <c r="I5" s="10" t="s">
        <v>7</v>
      </c>
      <c r="J5" s="4" t="s">
        <v>6</v>
      </c>
      <c r="K5" s="10" t="s">
        <v>7</v>
      </c>
      <c r="L5" s="4" t="s">
        <v>6</v>
      </c>
      <c r="M5" s="10" t="s">
        <v>7</v>
      </c>
      <c r="N5" s="4" t="s">
        <v>6</v>
      </c>
      <c r="O5" s="10" t="s">
        <v>7</v>
      </c>
      <c r="P5" s="4" t="s">
        <v>6</v>
      </c>
      <c r="Q5" s="10" t="s">
        <v>7</v>
      </c>
      <c r="R5" s="3" t="s">
        <v>6</v>
      </c>
      <c r="S5" s="10" t="s">
        <v>7</v>
      </c>
      <c r="T5" s="3" t="s">
        <v>6</v>
      </c>
      <c r="U5" s="10" t="s">
        <v>7</v>
      </c>
      <c r="V5" s="3" t="s">
        <v>6</v>
      </c>
      <c r="W5" s="10" t="s">
        <v>7</v>
      </c>
      <c r="X5" s="3" t="s">
        <v>6</v>
      </c>
      <c r="Y5" s="10" t="s">
        <v>7</v>
      </c>
      <c r="Z5" s="3" t="s">
        <v>6</v>
      </c>
      <c r="AA5" s="10" t="s">
        <v>7</v>
      </c>
      <c r="AB5" s="3" t="s">
        <v>6</v>
      </c>
      <c r="AC5" s="10" t="s">
        <v>7</v>
      </c>
      <c r="AD5" s="3" t="s">
        <v>6</v>
      </c>
      <c r="AE5" s="10" t="s">
        <v>7</v>
      </c>
      <c r="AF5" s="3" t="s">
        <v>6</v>
      </c>
      <c r="AG5" s="10" t="s">
        <v>7</v>
      </c>
      <c r="AH5" s="3" t="s">
        <v>6</v>
      </c>
      <c r="AI5" s="10" t="s">
        <v>7</v>
      </c>
      <c r="AJ5" s="3" t="s">
        <v>6</v>
      </c>
      <c r="AK5" s="10" t="s">
        <v>7</v>
      </c>
      <c r="AL5" s="3" t="s">
        <v>6</v>
      </c>
      <c r="AM5" s="10" t="s">
        <v>7</v>
      </c>
      <c r="AN5" s="3" t="s">
        <v>6</v>
      </c>
      <c r="AO5" s="10" t="s">
        <v>7</v>
      </c>
      <c r="AP5" s="3" t="s">
        <v>6</v>
      </c>
      <c r="AQ5" s="10" t="s">
        <v>7</v>
      </c>
      <c r="AR5" s="3" t="s">
        <v>6</v>
      </c>
      <c r="AS5" s="10" t="s">
        <v>7</v>
      </c>
      <c r="AT5" s="3" t="s">
        <v>6</v>
      </c>
      <c r="AU5" s="10" t="s">
        <v>7</v>
      </c>
      <c r="AV5" s="5" t="s">
        <v>6</v>
      </c>
      <c r="AW5" s="11" t="s">
        <v>7</v>
      </c>
      <c r="AX5" s="5" t="s">
        <v>6</v>
      </c>
      <c r="AY5" s="11" t="s">
        <v>7</v>
      </c>
      <c r="AZ5" s="5"/>
      <c r="BA5" s="11" t="s">
        <v>7</v>
      </c>
      <c r="BB5" s="3" t="s">
        <v>6</v>
      </c>
      <c r="BC5" s="10" t="s">
        <v>7</v>
      </c>
      <c r="BD5" s="3" t="s">
        <v>6</v>
      </c>
      <c r="BE5" s="10" t="s">
        <v>7</v>
      </c>
      <c r="BF5" s="3" t="s">
        <v>6</v>
      </c>
      <c r="BG5" s="10" t="s">
        <v>7</v>
      </c>
      <c r="BH5" s="3" t="s">
        <v>6</v>
      </c>
      <c r="BI5" s="10" t="s">
        <v>7</v>
      </c>
      <c r="BJ5" s="3" t="s">
        <v>6</v>
      </c>
      <c r="BK5" s="10" t="s">
        <v>7</v>
      </c>
      <c r="BL5" s="3" t="s">
        <v>6</v>
      </c>
      <c r="BM5" s="10" t="s">
        <v>7</v>
      </c>
      <c r="BN5" s="548"/>
      <c r="BO5" s="548"/>
    </row>
    <row r="6" spans="1:67" ht="15">
      <c r="A6" s="226"/>
      <c r="B6" s="569" t="s">
        <v>43</v>
      </c>
      <c r="C6" s="543"/>
      <c r="D6" s="543"/>
      <c r="E6" s="543"/>
      <c r="F6" s="181"/>
      <c r="G6" s="181"/>
      <c r="H6" s="244"/>
      <c r="I6" s="11"/>
      <c r="J6" s="5"/>
      <c r="K6" s="11"/>
      <c r="L6" s="5"/>
      <c r="M6" s="11"/>
      <c r="N6" s="5"/>
      <c r="O6" s="11"/>
      <c r="P6" s="5"/>
      <c r="Q6" s="11"/>
      <c r="R6" s="5"/>
      <c r="S6" s="11"/>
      <c r="T6" s="5"/>
      <c r="U6" s="11"/>
      <c r="V6" s="5"/>
      <c r="W6" s="11"/>
      <c r="X6" s="5"/>
      <c r="Y6" s="11"/>
      <c r="Z6" s="5"/>
      <c r="AA6" s="11"/>
      <c r="AB6" s="5"/>
      <c r="AC6" s="11"/>
      <c r="AD6" s="5"/>
      <c r="AE6" s="11"/>
      <c r="AF6" s="5"/>
      <c r="AG6" s="11"/>
      <c r="AH6" s="5"/>
      <c r="AI6" s="11"/>
      <c r="AJ6" s="5"/>
      <c r="AK6" s="11"/>
      <c r="AL6" s="5"/>
      <c r="AM6" s="11"/>
      <c r="AN6" s="5"/>
      <c r="AO6" s="11"/>
      <c r="AP6" s="5"/>
      <c r="AQ6" s="11"/>
      <c r="AR6" s="5"/>
      <c r="AS6" s="11"/>
      <c r="AT6" s="5"/>
      <c r="AU6" s="11"/>
      <c r="AV6" s="5"/>
      <c r="AW6" s="11"/>
      <c r="AX6" s="5"/>
      <c r="AY6" s="11"/>
      <c r="AZ6" s="5"/>
      <c r="BA6" s="11"/>
      <c r="BB6" s="5"/>
      <c r="BC6" s="11"/>
      <c r="BD6" s="5"/>
      <c r="BE6" s="11"/>
      <c r="BF6" s="5"/>
      <c r="BG6" s="11"/>
      <c r="BH6" s="5"/>
      <c r="BI6" s="11"/>
      <c r="BJ6" s="5"/>
      <c r="BK6" s="11"/>
      <c r="BL6" s="11"/>
      <c r="BM6" s="11"/>
      <c r="BN6" s="141"/>
      <c r="BO6" s="141"/>
    </row>
    <row r="7" spans="1:67" ht="15" customHeight="1">
      <c r="A7" s="226">
        <v>1</v>
      </c>
      <c r="B7" s="535" t="s">
        <v>171</v>
      </c>
      <c r="C7" s="536"/>
      <c r="D7" s="536"/>
      <c r="E7" s="537"/>
      <c r="F7" s="111" t="s">
        <v>17</v>
      </c>
      <c r="G7" s="111">
        <v>7000</v>
      </c>
      <c r="H7" s="5"/>
      <c r="I7" s="11">
        <f>H7*G7</f>
        <v>0</v>
      </c>
      <c r="J7" s="5"/>
      <c r="K7" s="11">
        <f>J7*G7</f>
        <v>0</v>
      </c>
      <c r="L7" s="5"/>
      <c r="M7" s="11">
        <f>L7*G7</f>
        <v>0</v>
      </c>
      <c r="N7" s="5"/>
      <c r="O7" s="11">
        <f>N7*G7</f>
        <v>0</v>
      </c>
      <c r="P7" s="5"/>
      <c r="Q7" s="11">
        <f>P7*G7</f>
        <v>0</v>
      </c>
      <c r="R7" s="5"/>
      <c r="S7" s="11">
        <f>R7*G7</f>
        <v>0</v>
      </c>
      <c r="T7" s="5"/>
      <c r="U7" s="11">
        <f>T7*G7</f>
        <v>0</v>
      </c>
      <c r="V7" s="5"/>
      <c r="W7" s="11">
        <f>V7*G7</f>
        <v>0</v>
      </c>
      <c r="X7" s="5"/>
      <c r="Y7" s="11">
        <f>X7*G7</f>
        <v>0</v>
      </c>
      <c r="Z7" s="5"/>
      <c r="AA7" s="11">
        <f>Z7*G7</f>
        <v>0</v>
      </c>
      <c r="AB7" s="5"/>
      <c r="AC7" s="11">
        <f>AB7*G7</f>
        <v>0</v>
      </c>
      <c r="AD7" s="5"/>
      <c r="AE7" s="11">
        <f>AD7*G7</f>
        <v>0</v>
      </c>
      <c r="AF7" s="5"/>
      <c r="AG7" s="11">
        <f>AF7*G7</f>
        <v>0</v>
      </c>
      <c r="AH7" s="5"/>
      <c r="AI7" s="11">
        <f>AH7*G7</f>
        <v>0</v>
      </c>
      <c r="AJ7" s="5"/>
      <c r="AK7" s="11">
        <f>AJ7*G7</f>
        <v>0</v>
      </c>
      <c r="AL7" s="11"/>
      <c r="AM7" s="11">
        <f>AL7*G7</f>
        <v>0</v>
      </c>
      <c r="AN7" s="11"/>
      <c r="AO7" s="11">
        <f>AN7*G7</f>
        <v>0</v>
      </c>
      <c r="AP7" s="11"/>
      <c r="AQ7" s="11">
        <f>AP7*G7</f>
        <v>0</v>
      </c>
      <c r="AR7" s="11"/>
      <c r="AS7" s="11">
        <f>AR7*G7</f>
        <v>0</v>
      </c>
      <c r="AT7" s="11"/>
      <c r="AU7" s="11">
        <f>AT7*G7</f>
        <v>0</v>
      </c>
      <c r="AV7" s="11"/>
      <c r="AW7" s="11">
        <f>AV7*G7</f>
        <v>0</v>
      </c>
      <c r="AX7" s="11"/>
      <c r="AY7" s="11">
        <f>AX7*G7</f>
        <v>0</v>
      </c>
      <c r="AZ7" s="11"/>
      <c r="BA7" s="11">
        <f>AZ7*G7</f>
        <v>0</v>
      </c>
      <c r="BB7" s="11"/>
      <c r="BC7" s="11">
        <f>BB7*G7</f>
        <v>0</v>
      </c>
      <c r="BD7" s="5"/>
      <c r="BE7" s="11">
        <f>BD7*G7</f>
        <v>0</v>
      </c>
      <c r="BF7" s="5"/>
      <c r="BG7" s="11">
        <f>BF7*G7</f>
        <v>0</v>
      </c>
      <c r="BH7" s="5"/>
      <c r="BI7" s="11">
        <f>BH7*G7</f>
        <v>0</v>
      </c>
      <c r="BJ7" s="5"/>
      <c r="BK7" s="11">
        <f>BJ7*G7</f>
        <v>0</v>
      </c>
      <c r="BL7" s="5"/>
      <c r="BM7" s="11">
        <f>BL7*G7</f>
        <v>0</v>
      </c>
      <c r="BN7" s="11">
        <f>H7+J7+L7+N7+P7+R7+T7+V7+X7+Z7+AB7+AD7+AF7+AH7+AJ7+AL7+AN7+AP7+AR7+AT7+AV7+AX7+AZ7+BB7+BD7+BF7+BH7+BJ7+BL7</f>
        <v>0</v>
      </c>
      <c r="BO7" s="11">
        <f>I7+K7+M7+O7+Q7+S7+U7+W7+Y7+AA7+AC7+AE7+AG7+AI7+AK7+AM7+AO7+AQ7+AS7+AU7+AW7+AY7+BA7+BC7+BE7+BG7+BI7+BK7+BM7</f>
        <v>0</v>
      </c>
    </row>
    <row r="8" spans="1:67" ht="20.25" customHeight="1">
      <c r="A8" s="226">
        <v>2</v>
      </c>
      <c r="B8" s="535" t="s">
        <v>105</v>
      </c>
      <c r="C8" s="536"/>
      <c r="D8" s="536"/>
      <c r="E8" s="537"/>
      <c r="F8" s="111" t="s">
        <v>44</v>
      </c>
      <c r="G8" s="111">
        <v>9000</v>
      </c>
      <c r="H8" s="5"/>
      <c r="I8" s="5">
        <f>H8*G8</f>
        <v>0</v>
      </c>
      <c r="J8" s="5"/>
      <c r="K8" s="5">
        <f>J8*G8</f>
        <v>0</v>
      </c>
      <c r="L8" s="5"/>
      <c r="M8" s="5">
        <f>L8*G8</f>
        <v>0</v>
      </c>
      <c r="N8" s="5"/>
      <c r="O8" s="5">
        <f>N8*G8</f>
        <v>0</v>
      </c>
      <c r="P8" s="5"/>
      <c r="Q8" s="5">
        <f>P8*G8</f>
        <v>0</v>
      </c>
      <c r="R8" s="5"/>
      <c r="S8" s="5">
        <f>R8*G8</f>
        <v>0</v>
      </c>
      <c r="T8" s="5"/>
      <c r="U8" s="5">
        <f>T8*G8</f>
        <v>0</v>
      </c>
      <c r="V8" s="5"/>
      <c r="W8" s="5">
        <f>V8*G8</f>
        <v>0</v>
      </c>
      <c r="X8" s="5"/>
      <c r="Y8" s="5">
        <f>X8*G8</f>
        <v>0</v>
      </c>
      <c r="Z8" s="5"/>
      <c r="AA8" s="5">
        <f>Z8*G8</f>
        <v>0</v>
      </c>
      <c r="AB8" s="5"/>
      <c r="AC8" s="5">
        <f>AB8*G8</f>
        <v>0</v>
      </c>
      <c r="AD8" s="5"/>
      <c r="AE8" s="5">
        <f>AD8*G8</f>
        <v>0</v>
      </c>
      <c r="AF8" s="5"/>
      <c r="AG8" s="5">
        <f>AF8*G8</f>
        <v>0</v>
      </c>
      <c r="AH8" s="5"/>
      <c r="AI8" s="6">
        <f>AH8*G8</f>
        <v>0</v>
      </c>
      <c r="AJ8" s="5"/>
      <c r="AK8" s="5">
        <f>AJ8*G8</f>
        <v>0</v>
      </c>
      <c r="AL8" s="5"/>
      <c r="AM8" s="5">
        <f>AL8*G8</f>
        <v>0</v>
      </c>
      <c r="AN8" s="5"/>
      <c r="AO8" s="5">
        <f>AN8*G8</f>
        <v>0</v>
      </c>
      <c r="AP8" s="5"/>
      <c r="AQ8" s="5">
        <f>AP8*G8</f>
        <v>0</v>
      </c>
      <c r="AR8" s="5"/>
      <c r="AS8" s="5">
        <f>AR8*G8</f>
        <v>0</v>
      </c>
      <c r="AT8" s="5"/>
      <c r="AU8" s="5">
        <f>AT8*G8</f>
        <v>0</v>
      </c>
      <c r="AV8" s="5"/>
      <c r="AW8" s="5">
        <f>AV8*G8</f>
        <v>0</v>
      </c>
      <c r="AX8" s="5"/>
      <c r="AY8" s="5">
        <f>AX8*G8</f>
        <v>0</v>
      </c>
      <c r="AZ8" s="5"/>
      <c r="BA8" s="5">
        <f>AZ8*G8</f>
        <v>0</v>
      </c>
      <c r="BB8" s="5"/>
      <c r="BC8" s="5">
        <f>BB8*G8</f>
        <v>0</v>
      </c>
      <c r="BD8" s="5"/>
      <c r="BE8" s="5">
        <f>BD8*G8</f>
        <v>0</v>
      </c>
      <c r="BF8" s="5"/>
      <c r="BG8" s="5">
        <f>BF8*G8</f>
        <v>0</v>
      </c>
      <c r="BH8" s="5"/>
      <c r="BI8" s="5">
        <f>BH8*G8</f>
        <v>0</v>
      </c>
      <c r="BJ8" s="5"/>
      <c r="BK8" s="5">
        <f>BJ8*G8</f>
        <v>0</v>
      </c>
      <c r="BL8" s="5"/>
      <c r="BM8" s="5">
        <f>BL8*G8</f>
        <v>0</v>
      </c>
      <c r="BN8" s="11">
        <f aca="true" t="shared" si="0" ref="BN8:BN60">H8+J8+L8+N8+P8+R8+T8+V8+X8+Z8+AB8+AD8+AF8+AH8+AJ8+AL8+AN8+AP8+AR8+AT8+AV8+AX8+AZ8+BB8+BD8+BF8+BH8+BJ8+BL8</f>
        <v>0</v>
      </c>
      <c r="BO8" s="11">
        <f aca="true" t="shared" si="1" ref="BO8:BO61">I8+K8+M8+O8+Q8+S8+U8+W8+Y8+AA8+AC8+AE8+AG8+AI8+AK8+AM8+AO8+AQ8+AS8+AU8+AW8+AY8+BA8+BC8+BE8+BG8+BI8+BK8+BM8</f>
        <v>0</v>
      </c>
    </row>
    <row r="9" spans="1:67" ht="17.25" customHeight="1">
      <c r="A9" s="226">
        <v>3</v>
      </c>
      <c r="B9" s="528" t="s">
        <v>223</v>
      </c>
      <c r="C9" s="536"/>
      <c r="D9" s="536"/>
      <c r="E9" s="537"/>
      <c r="F9" s="111" t="s">
        <v>45</v>
      </c>
      <c r="G9" s="111">
        <v>320</v>
      </c>
      <c r="H9" s="5"/>
      <c r="I9" s="5">
        <f>H9*G9</f>
        <v>0</v>
      </c>
      <c r="J9" s="5"/>
      <c r="K9" s="5">
        <f>J9*G9</f>
        <v>0</v>
      </c>
      <c r="L9" s="5"/>
      <c r="M9" s="5">
        <f>L9*G9</f>
        <v>0</v>
      </c>
      <c r="N9" s="5"/>
      <c r="O9" s="5">
        <f>N9*G9</f>
        <v>0</v>
      </c>
      <c r="P9" s="5"/>
      <c r="Q9" s="5">
        <f>P9*G9</f>
        <v>0</v>
      </c>
      <c r="R9" s="5"/>
      <c r="S9" s="5">
        <f>R9*G9</f>
        <v>0</v>
      </c>
      <c r="T9" s="5"/>
      <c r="U9" s="5">
        <f>T9*G9</f>
        <v>0</v>
      </c>
      <c r="V9" s="5"/>
      <c r="W9" s="5">
        <f>V9*G9</f>
        <v>0</v>
      </c>
      <c r="X9" s="5"/>
      <c r="Y9" s="5">
        <f>X9*G9</f>
        <v>0</v>
      </c>
      <c r="Z9" s="5"/>
      <c r="AA9" s="5">
        <f>Z9*G9</f>
        <v>0</v>
      </c>
      <c r="AB9" s="5"/>
      <c r="AC9" s="5">
        <f>AB9*G9</f>
        <v>0</v>
      </c>
      <c r="AD9" s="5"/>
      <c r="AE9" s="5">
        <f>AD9*G9</f>
        <v>0</v>
      </c>
      <c r="AF9" s="5"/>
      <c r="AG9" s="5">
        <f>AF9*G9</f>
        <v>0</v>
      </c>
      <c r="AH9" s="5"/>
      <c r="AI9" s="6">
        <f>AH9*G9</f>
        <v>0</v>
      </c>
      <c r="AJ9" s="5"/>
      <c r="AK9" s="5">
        <f>AJ9*G9</f>
        <v>0</v>
      </c>
      <c r="AL9" s="5"/>
      <c r="AM9" s="5">
        <f>AL9*G9</f>
        <v>0</v>
      </c>
      <c r="AN9" s="5"/>
      <c r="AO9" s="5">
        <f>AN9*G9</f>
        <v>0</v>
      </c>
      <c r="AP9" s="5"/>
      <c r="AQ9" s="5">
        <f>AP9*G9</f>
        <v>0</v>
      </c>
      <c r="AR9" s="5"/>
      <c r="AS9" s="5">
        <f>AR9*G9</f>
        <v>0</v>
      </c>
      <c r="AT9" s="5"/>
      <c r="AU9" s="5">
        <f>AT9*G9</f>
        <v>0</v>
      </c>
      <c r="AV9" s="5"/>
      <c r="AW9" s="5">
        <f>AV9*G9</f>
        <v>0</v>
      </c>
      <c r="AX9" s="5"/>
      <c r="AY9" s="5">
        <f>AX9*G9</f>
        <v>0</v>
      </c>
      <c r="AZ9" s="5"/>
      <c r="BA9" s="5">
        <f>AZ9*G9</f>
        <v>0</v>
      </c>
      <c r="BB9" s="5"/>
      <c r="BC9" s="5">
        <f>BB9*G9</f>
        <v>0</v>
      </c>
      <c r="BD9" s="5"/>
      <c r="BE9" s="5">
        <f>BD9*G9</f>
        <v>0</v>
      </c>
      <c r="BF9" s="5"/>
      <c r="BG9" s="5">
        <f>BF9*G9</f>
        <v>0</v>
      </c>
      <c r="BH9" s="5"/>
      <c r="BI9" s="5">
        <f>BH9*G9</f>
        <v>0</v>
      </c>
      <c r="BJ9" s="5"/>
      <c r="BK9" s="5">
        <f>BJ9*G9</f>
        <v>0</v>
      </c>
      <c r="BL9" s="5"/>
      <c r="BM9" s="5">
        <f>BL9*G9</f>
        <v>0</v>
      </c>
      <c r="BN9" s="11">
        <f t="shared" si="0"/>
        <v>0</v>
      </c>
      <c r="BO9" s="11">
        <f t="shared" si="1"/>
        <v>0</v>
      </c>
    </row>
    <row r="10" spans="1:67" ht="15" customHeight="1">
      <c r="A10" s="226">
        <v>4</v>
      </c>
      <c r="B10" s="528" t="s">
        <v>222</v>
      </c>
      <c r="C10" s="536"/>
      <c r="D10" s="536"/>
      <c r="E10" s="537"/>
      <c r="F10" s="111" t="s">
        <v>45</v>
      </c>
      <c r="G10" s="111">
        <v>60</v>
      </c>
      <c r="H10" s="5"/>
      <c r="I10" s="5">
        <f aca="true" t="shared" si="2" ref="I10:I61">H10*G10</f>
        <v>0</v>
      </c>
      <c r="J10" s="5"/>
      <c r="K10" s="5">
        <f aca="true" t="shared" si="3" ref="K10:K56">J10*G10</f>
        <v>0</v>
      </c>
      <c r="L10" s="5"/>
      <c r="M10" s="5">
        <f aca="true" t="shared" si="4" ref="M10:M61">L10*G10</f>
        <v>0</v>
      </c>
      <c r="N10" s="5"/>
      <c r="O10" s="5">
        <f aca="true" t="shared" si="5" ref="O10:O61">N10*G10</f>
        <v>0</v>
      </c>
      <c r="P10" s="5"/>
      <c r="Q10" s="5">
        <f aca="true" t="shared" si="6" ref="Q10:Q61">P10*G10</f>
        <v>0</v>
      </c>
      <c r="R10" s="5"/>
      <c r="S10" s="5">
        <f aca="true" t="shared" si="7" ref="S10:S61">R10*G10</f>
        <v>0</v>
      </c>
      <c r="T10" s="5"/>
      <c r="U10" s="5">
        <f aca="true" t="shared" si="8" ref="U10:U61">T10*G10</f>
        <v>0</v>
      </c>
      <c r="V10" s="5"/>
      <c r="W10" s="5">
        <f aca="true" t="shared" si="9" ref="W10:W61">V10*G10</f>
        <v>0</v>
      </c>
      <c r="X10" s="5"/>
      <c r="Y10" s="5">
        <f aca="true" t="shared" si="10" ref="Y10:Y61">X10*G10</f>
        <v>0</v>
      </c>
      <c r="Z10" s="5"/>
      <c r="AA10" s="5">
        <f aca="true" t="shared" si="11" ref="AA10:AA61">Z10*G10</f>
        <v>0</v>
      </c>
      <c r="AB10" s="5"/>
      <c r="AC10" s="5">
        <f aca="true" t="shared" si="12" ref="AC10:AC61">AB10*G10</f>
        <v>0</v>
      </c>
      <c r="AD10" s="5"/>
      <c r="AE10" s="5">
        <f aca="true" t="shared" si="13" ref="AE10:AE61">AD10*G10</f>
        <v>0</v>
      </c>
      <c r="AF10" s="5"/>
      <c r="AG10" s="5">
        <f aca="true" t="shared" si="14" ref="AG10:AG61">AF10*G10</f>
        <v>0</v>
      </c>
      <c r="AH10" s="5"/>
      <c r="AI10" s="6">
        <f aca="true" t="shared" si="15" ref="AI10:AI61">AH10*G10</f>
        <v>0</v>
      </c>
      <c r="AJ10" s="5"/>
      <c r="AK10" s="5">
        <f aca="true" t="shared" si="16" ref="AK10:AK61">AJ10*G10</f>
        <v>0</v>
      </c>
      <c r="AL10" s="5"/>
      <c r="AM10" s="5">
        <f aca="true" t="shared" si="17" ref="AM10:AM61">AL10*G10</f>
        <v>0</v>
      </c>
      <c r="AN10" s="5"/>
      <c r="AO10" s="5">
        <f aca="true" t="shared" si="18" ref="AO10:AO61">AN10*G10</f>
        <v>0</v>
      </c>
      <c r="AP10" s="5"/>
      <c r="AQ10" s="5">
        <f aca="true" t="shared" si="19" ref="AQ10:AQ60">AP10*G10</f>
        <v>0</v>
      </c>
      <c r="AR10" s="5"/>
      <c r="AS10" s="5">
        <f aca="true" t="shared" si="20" ref="AS10:AS60">AR10*G10</f>
        <v>0</v>
      </c>
      <c r="AT10" s="5"/>
      <c r="AU10" s="5">
        <f aca="true" t="shared" si="21" ref="AU10:AU60">AT10*G10</f>
        <v>0</v>
      </c>
      <c r="AV10" s="5"/>
      <c r="AW10" s="5">
        <f aca="true" t="shared" si="22" ref="AW10:AW61">AV10*G10</f>
        <v>0</v>
      </c>
      <c r="AX10" s="5"/>
      <c r="AY10" s="5">
        <f aca="true" t="shared" si="23" ref="AY10:AY60">AX10*G10</f>
        <v>0</v>
      </c>
      <c r="AZ10" s="5"/>
      <c r="BA10" s="5">
        <f aca="true" t="shared" si="24" ref="BA10:BA61">AZ10*G10</f>
        <v>0</v>
      </c>
      <c r="BB10" s="5"/>
      <c r="BC10" s="5">
        <f aca="true" t="shared" si="25" ref="BC10:BC61">BB10*G10</f>
        <v>0</v>
      </c>
      <c r="BD10" s="5"/>
      <c r="BE10" s="5">
        <f aca="true" t="shared" si="26" ref="BE10:BE55">BD10*G10</f>
        <v>0</v>
      </c>
      <c r="BF10" s="5"/>
      <c r="BG10" s="5">
        <f aca="true" t="shared" si="27" ref="BG10:BG61">BF10*G10</f>
        <v>0</v>
      </c>
      <c r="BH10" s="5"/>
      <c r="BI10" s="5">
        <f aca="true" t="shared" si="28" ref="BI10:BI60">BH10*G10</f>
        <v>0</v>
      </c>
      <c r="BJ10" s="5"/>
      <c r="BK10" s="5">
        <f aca="true" t="shared" si="29" ref="BK10:BK60">BJ10*G10</f>
        <v>0</v>
      </c>
      <c r="BL10" s="5"/>
      <c r="BM10" s="5">
        <f aca="true" t="shared" si="30" ref="BM10:BM61">BL10*G10</f>
        <v>0</v>
      </c>
      <c r="BN10" s="11">
        <f t="shared" si="0"/>
        <v>0</v>
      </c>
      <c r="BO10" s="11">
        <f t="shared" si="1"/>
        <v>0</v>
      </c>
    </row>
    <row r="11" spans="1:67" ht="15.75" customHeight="1">
      <c r="A11" s="226">
        <v>5</v>
      </c>
      <c r="B11" s="528" t="s">
        <v>76</v>
      </c>
      <c r="C11" s="529"/>
      <c r="D11" s="529"/>
      <c r="E11" s="530"/>
      <c r="F11" s="111" t="s">
        <v>45</v>
      </c>
      <c r="G11" s="111">
        <v>840</v>
      </c>
      <c r="H11" s="5"/>
      <c r="I11" s="5">
        <f t="shared" si="2"/>
        <v>0</v>
      </c>
      <c r="J11" s="5"/>
      <c r="K11" s="5">
        <f t="shared" si="3"/>
        <v>0</v>
      </c>
      <c r="L11" s="5"/>
      <c r="M11" s="5">
        <f t="shared" si="4"/>
        <v>0</v>
      </c>
      <c r="N11" s="5"/>
      <c r="O11" s="5">
        <f t="shared" si="5"/>
        <v>0</v>
      </c>
      <c r="P11" s="5"/>
      <c r="Q11" s="5">
        <f t="shared" si="6"/>
        <v>0</v>
      </c>
      <c r="R11" s="5"/>
      <c r="S11" s="5">
        <f t="shared" si="7"/>
        <v>0</v>
      </c>
      <c r="T11" s="5"/>
      <c r="U11" s="5">
        <f t="shared" si="8"/>
        <v>0</v>
      </c>
      <c r="V11" s="5"/>
      <c r="W11" s="5">
        <f t="shared" si="9"/>
        <v>0</v>
      </c>
      <c r="X11" s="5"/>
      <c r="Y11" s="5">
        <f t="shared" si="10"/>
        <v>0</v>
      </c>
      <c r="Z11" s="5"/>
      <c r="AA11" s="5">
        <f t="shared" si="11"/>
        <v>0</v>
      </c>
      <c r="AB11" s="5"/>
      <c r="AC11" s="5">
        <f t="shared" si="12"/>
        <v>0</v>
      </c>
      <c r="AD11" s="5"/>
      <c r="AE11" s="5">
        <f t="shared" si="13"/>
        <v>0</v>
      </c>
      <c r="AF11" s="5"/>
      <c r="AG11" s="5">
        <f t="shared" si="14"/>
        <v>0</v>
      </c>
      <c r="AH11" s="5"/>
      <c r="AI11" s="6">
        <f t="shared" si="15"/>
        <v>0</v>
      </c>
      <c r="AJ11" s="5"/>
      <c r="AK11" s="5">
        <f t="shared" si="16"/>
        <v>0</v>
      </c>
      <c r="AL11" s="5"/>
      <c r="AM11" s="5">
        <f t="shared" si="17"/>
        <v>0</v>
      </c>
      <c r="AN11" s="5"/>
      <c r="AO11" s="5">
        <f t="shared" si="18"/>
        <v>0</v>
      </c>
      <c r="AP11" s="5"/>
      <c r="AQ11" s="5">
        <f t="shared" si="19"/>
        <v>0</v>
      </c>
      <c r="AR11" s="5"/>
      <c r="AS11" s="5">
        <f t="shared" si="20"/>
        <v>0</v>
      </c>
      <c r="AT11" s="5"/>
      <c r="AU11" s="5">
        <f t="shared" si="21"/>
        <v>0</v>
      </c>
      <c r="AV11" s="5"/>
      <c r="AW11" s="5">
        <f t="shared" si="22"/>
        <v>0</v>
      </c>
      <c r="AX11" s="5"/>
      <c r="AY11" s="5">
        <f t="shared" si="23"/>
        <v>0</v>
      </c>
      <c r="AZ11" s="5"/>
      <c r="BA11" s="5">
        <f t="shared" si="24"/>
        <v>0</v>
      </c>
      <c r="BB11" s="5"/>
      <c r="BC11" s="5">
        <f t="shared" si="25"/>
        <v>0</v>
      </c>
      <c r="BD11" s="5"/>
      <c r="BE11" s="5">
        <f t="shared" si="26"/>
        <v>0</v>
      </c>
      <c r="BF11" s="5"/>
      <c r="BG11" s="5">
        <f t="shared" si="27"/>
        <v>0</v>
      </c>
      <c r="BH11" s="5"/>
      <c r="BI11" s="5">
        <f t="shared" si="28"/>
        <v>0</v>
      </c>
      <c r="BJ11" s="5"/>
      <c r="BK11" s="5">
        <f t="shared" si="29"/>
        <v>0</v>
      </c>
      <c r="BL11" s="5"/>
      <c r="BM11" s="5">
        <f t="shared" si="30"/>
        <v>0</v>
      </c>
      <c r="BN11" s="11">
        <f t="shared" si="0"/>
        <v>0</v>
      </c>
      <c r="BO11" s="11">
        <f t="shared" si="1"/>
        <v>0</v>
      </c>
    </row>
    <row r="12" spans="1:67" ht="17.25" customHeight="1">
      <c r="A12" s="226">
        <v>6</v>
      </c>
      <c r="B12" s="528" t="s">
        <v>198</v>
      </c>
      <c r="C12" s="529"/>
      <c r="D12" s="529"/>
      <c r="E12" s="530"/>
      <c r="F12" s="111" t="s">
        <v>106</v>
      </c>
      <c r="G12" s="111">
        <v>250</v>
      </c>
      <c r="H12" s="5"/>
      <c r="I12" s="5">
        <f t="shared" si="2"/>
        <v>0</v>
      </c>
      <c r="J12" s="5"/>
      <c r="K12" s="5">
        <f t="shared" si="3"/>
        <v>0</v>
      </c>
      <c r="L12" s="5"/>
      <c r="M12" s="5">
        <f t="shared" si="4"/>
        <v>0</v>
      </c>
      <c r="N12" s="5"/>
      <c r="O12" s="5">
        <f t="shared" si="5"/>
        <v>0</v>
      </c>
      <c r="P12" s="5"/>
      <c r="Q12" s="5">
        <f t="shared" si="6"/>
        <v>0</v>
      </c>
      <c r="R12" s="5"/>
      <c r="S12" s="5">
        <f t="shared" si="7"/>
        <v>0</v>
      </c>
      <c r="T12" s="5"/>
      <c r="U12" s="5">
        <f t="shared" si="8"/>
        <v>0</v>
      </c>
      <c r="V12" s="5"/>
      <c r="W12" s="5">
        <f t="shared" si="9"/>
        <v>0</v>
      </c>
      <c r="X12" s="5"/>
      <c r="Y12" s="5">
        <f>X12*G12</f>
        <v>0</v>
      </c>
      <c r="Z12" s="5"/>
      <c r="AA12" s="5">
        <f t="shared" si="11"/>
        <v>0</v>
      </c>
      <c r="AB12" s="5"/>
      <c r="AC12" s="5">
        <f t="shared" si="12"/>
        <v>0</v>
      </c>
      <c r="AD12" s="5"/>
      <c r="AE12" s="5">
        <f t="shared" si="13"/>
        <v>0</v>
      </c>
      <c r="AF12" s="5"/>
      <c r="AG12" s="5">
        <f t="shared" si="14"/>
        <v>0</v>
      </c>
      <c r="AH12" s="5"/>
      <c r="AI12" s="6">
        <f t="shared" si="15"/>
        <v>0</v>
      </c>
      <c r="AJ12" s="5"/>
      <c r="AK12" s="5">
        <f t="shared" si="16"/>
        <v>0</v>
      </c>
      <c r="AL12" s="5"/>
      <c r="AM12" s="5">
        <f t="shared" si="17"/>
        <v>0</v>
      </c>
      <c r="AN12" s="5"/>
      <c r="AO12" s="5">
        <f t="shared" si="18"/>
        <v>0</v>
      </c>
      <c r="AP12" s="5"/>
      <c r="AQ12" s="5">
        <f t="shared" si="19"/>
        <v>0</v>
      </c>
      <c r="AR12" s="5"/>
      <c r="AS12" s="5">
        <f t="shared" si="20"/>
        <v>0</v>
      </c>
      <c r="AT12" s="5"/>
      <c r="AU12" s="5">
        <f t="shared" si="21"/>
        <v>0</v>
      </c>
      <c r="AV12" s="5"/>
      <c r="AW12" s="5">
        <f t="shared" si="22"/>
        <v>0</v>
      </c>
      <c r="AX12" s="5"/>
      <c r="AY12" s="5">
        <f t="shared" si="23"/>
        <v>0</v>
      </c>
      <c r="AZ12" s="5"/>
      <c r="BA12" s="5">
        <f t="shared" si="24"/>
        <v>0</v>
      </c>
      <c r="BB12" s="5"/>
      <c r="BC12" s="5">
        <f t="shared" si="25"/>
        <v>0</v>
      </c>
      <c r="BD12" s="5"/>
      <c r="BE12" s="5">
        <f t="shared" si="26"/>
        <v>0</v>
      </c>
      <c r="BF12" s="5"/>
      <c r="BG12" s="5">
        <f t="shared" si="27"/>
        <v>0</v>
      </c>
      <c r="BH12" s="5"/>
      <c r="BI12" s="5">
        <f t="shared" si="28"/>
        <v>0</v>
      </c>
      <c r="BJ12" s="5"/>
      <c r="BK12" s="5">
        <f t="shared" si="29"/>
        <v>0</v>
      </c>
      <c r="BL12" s="5"/>
      <c r="BM12" s="5">
        <f t="shared" si="30"/>
        <v>0</v>
      </c>
      <c r="BN12" s="11">
        <f t="shared" si="0"/>
        <v>0</v>
      </c>
      <c r="BO12" s="11">
        <f t="shared" si="1"/>
        <v>0</v>
      </c>
    </row>
    <row r="13" spans="1:67" ht="16.5" customHeight="1">
      <c r="A13" s="226">
        <v>7</v>
      </c>
      <c r="B13" s="528" t="s">
        <v>218</v>
      </c>
      <c r="C13" s="529"/>
      <c r="D13" s="529"/>
      <c r="E13" s="530"/>
      <c r="F13" s="111" t="s">
        <v>45</v>
      </c>
      <c r="G13" s="111">
        <v>400</v>
      </c>
      <c r="H13" s="5">
        <v>50</v>
      </c>
      <c r="I13" s="5">
        <f t="shared" si="2"/>
        <v>20000</v>
      </c>
      <c r="J13" s="5"/>
      <c r="K13" s="5">
        <f t="shared" si="3"/>
        <v>0</v>
      </c>
      <c r="L13" s="5">
        <v>100</v>
      </c>
      <c r="M13" s="5">
        <f t="shared" si="4"/>
        <v>40000</v>
      </c>
      <c r="N13" s="5"/>
      <c r="O13" s="5">
        <f t="shared" si="5"/>
        <v>0</v>
      </c>
      <c r="P13" s="5"/>
      <c r="Q13" s="5">
        <f t="shared" si="6"/>
        <v>0</v>
      </c>
      <c r="R13" s="5">
        <v>100</v>
      </c>
      <c r="S13" s="5">
        <f t="shared" si="7"/>
        <v>40000</v>
      </c>
      <c r="T13" s="5"/>
      <c r="U13" s="5">
        <f t="shared" si="8"/>
        <v>0</v>
      </c>
      <c r="V13" s="5"/>
      <c r="W13" s="5">
        <f t="shared" si="9"/>
        <v>0</v>
      </c>
      <c r="X13" s="5"/>
      <c r="Y13" s="5">
        <f>X13*G13</f>
        <v>0</v>
      </c>
      <c r="Z13" s="5">
        <v>100</v>
      </c>
      <c r="AA13" s="5">
        <f t="shared" si="11"/>
        <v>40000</v>
      </c>
      <c r="AB13" s="5"/>
      <c r="AC13" s="5">
        <f t="shared" si="12"/>
        <v>0</v>
      </c>
      <c r="AD13" s="5"/>
      <c r="AE13" s="5">
        <f t="shared" si="13"/>
        <v>0</v>
      </c>
      <c r="AF13" s="5">
        <v>50</v>
      </c>
      <c r="AG13" s="5">
        <f t="shared" si="14"/>
        <v>20000</v>
      </c>
      <c r="AH13" s="5"/>
      <c r="AI13" s="6">
        <f t="shared" si="15"/>
        <v>0</v>
      </c>
      <c r="AJ13" s="5">
        <v>200</v>
      </c>
      <c r="AK13" s="5">
        <f t="shared" si="16"/>
        <v>80000</v>
      </c>
      <c r="AL13" s="5">
        <v>100</v>
      </c>
      <c r="AM13" s="5">
        <f t="shared" si="17"/>
        <v>40000</v>
      </c>
      <c r="AN13" s="5"/>
      <c r="AO13" s="5">
        <f t="shared" si="18"/>
        <v>0</v>
      </c>
      <c r="AP13" s="5">
        <v>50</v>
      </c>
      <c r="AQ13" s="5">
        <f t="shared" si="19"/>
        <v>20000</v>
      </c>
      <c r="AR13" s="5"/>
      <c r="AS13" s="5">
        <f t="shared" si="20"/>
        <v>0</v>
      </c>
      <c r="AT13" s="5"/>
      <c r="AU13" s="5">
        <f t="shared" si="21"/>
        <v>0</v>
      </c>
      <c r="AV13" s="5"/>
      <c r="AW13" s="5">
        <f t="shared" si="22"/>
        <v>0</v>
      </c>
      <c r="AX13" s="5"/>
      <c r="AY13" s="5">
        <f t="shared" si="23"/>
        <v>0</v>
      </c>
      <c r="AZ13" s="5"/>
      <c r="BA13" s="5">
        <f t="shared" si="24"/>
        <v>0</v>
      </c>
      <c r="BB13" s="5"/>
      <c r="BC13" s="5">
        <f t="shared" si="25"/>
        <v>0</v>
      </c>
      <c r="BD13" s="5">
        <v>300</v>
      </c>
      <c r="BE13" s="5">
        <f t="shared" si="26"/>
        <v>120000</v>
      </c>
      <c r="BF13" s="5"/>
      <c r="BG13" s="5">
        <f t="shared" si="27"/>
        <v>0</v>
      </c>
      <c r="BH13" s="5"/>
      <c r="BI13" s="5">
        <f t="shared" si="28"/>
        <v>0</v>
      </c>
      <c r="BJ13" s="5"/>
      <c r="BK13" s="5">
        <f t="shared" si="29"/>
        <v>0</v>
      </c>
      <c r="BL13" s="5"/>
      <c r="BM13" s="5">
        <f t="shared" si="30"/>
        <v>0</v>
      </c>
      <c r="BN13" s="11">
        <f t="shared" si="0"/>
        <v>1050</v>
      </c>
      <c r="BO13" s="11">
        <f t="shared" si="1"/>
        <v>420000</v>
      </c>
    </row>
    <row r="14" spans="1:67" ht="18" customHeight="1">
      <c r="A14" s="226">
        <v>8</v>
      </c>
      <c r="B14" s="528" t="s">
        <v>104</v>
      </c>
      <c r="C14" s="529"/>
      <c r="D14" s="529"/>
      <c r="E14" s="530"/>
      <c r="F14" s="111" t="s">
        <v>45</v>
      </c>
      <c r="G14" s="111">
        <v>1100</v>
      </c>
      <c r="H14" s="5"/>
      <c r="I14" s="5">
        <f t="shared" si="2"/>
        <v>0</v>
      </c>
      <c r="J14" s="5"/>
      <c r="K14" s="5">
        <f t="shared" si="3"/>
        <v>0</v>
      </c>
      <c r="L14" s="5"/>
      <c r="M14" s="5">
        <f t="shared" si="4"/>
        <v>0</v>
      </c>
      <c r="N14" s="5"/>
      <c r="O14" s="5">
        <f t="shared" si="5"/>
        <v>0</v>
      </c>
      <c r="P14" s="5"/>
      <c r="Q14" s="5">
        <f t="shared" si="6"/>
        <v>0</v>
      </c>
      <c r="R14" s="5"/>
      <c r="S14" s="5">
        <f t="shared" si="7"/>
        <v>0</v>
      </c>
      <c r="T14" s="5"/>
      <c r="U14" s="5">
        <f t="shared" si="8"/>
        <v>0</v>
      </c>
      <c r="V14" s="5"/>
      <c r="W14" s="5">
        <f t="shared" si="9"/>
        <v>0</v>
      </c>
      <c r="X14" s="5"/>
      <c r="Y14" s="5">
        <f t="shared" si="10"/>
        <v>0</v>
      </c>
      <c r="Z14" s="5"/>
      <c r="AA14" s="5">
        <f t="shared" si="11"/>
        <v>0</v>
      </c>
      <c r="AB14" s="5"/>
      <c r="AC14" s="5">
        <f t="shared" si="12"/>
        <v>0</v>
      </c>
      <c r="AD14" s="5"/>
      <c r="AE14" s="5">
        <f t="shared" si="13"/>
        <v>0</v>
      </c>
      <c r="AF14" s="5"/>
      <c r="AG14" s="5">
        <f t="shared" si="14"/>
        <v>0</v>
      </c>
      <c r="AH14" s="5"/>
      <c r="AI14" s="6">
        <f t="shared" si="15"/>
        <v>0</v>
      </c>
      <c r="AJ14" s="5"/>
      <c r="AK14" s="5">
        <f t="shared" si="16"/>
        <v>0</v>
      </c>
      <c r="AL14" s="5"/>
      <c r="AM14" s="5">
        <f t="shared" si="17"/>
        <v>0</v>
      </c>
      <c r="AN14" s="5"/>
      <c r="AO14" s="5">
        <f t="shared" si="18"/>
        <v>0</v>
      </c>
      <c r="AP14" s="5"/>
      <c r="AQ14" s="5">
        <f t="shared" si="19"/>
        <v>0</v>
      </c>
      <c r="AR14" s="5"/>
      <c r="AS14" s="5">
        <f t="shared" si="20"/>
        <v>0</v>
      </c>
      <c r="AT14" s="5"/>
      <c r="AU14" s="5">
        <f t="shared" si="21"/>
        <v>0</v>
      </c>
      <c r="AV14" s="5"/>
      <c r="AW14" s="5">
        <f t="shared" si="22"/>
        <v>0</v>
      </c>
      <c r="AX14" s="5"/>
      <c r="AY14" s="5">
        <f t="shared" si="23"/>
        <v>0</v>
      </c>
      <c r="AZ14" s="5"/>
      <c r="BA14" s="5">
        <f t="shared" si="24"/>
        <v>0</v>
      </c>
      <c r="BB14" s="5"/>
      <c r="BC14" s="5">
        <f t="shared" si="25"/>
        <v>0</v>
      </c>
      <c r="BD14" s="5"/>
      <c r="BE14" s="5">
        <f t="shared" si="26"/>
        <v>0</v>
      </c>
      <c r="BF14" s="5"/>
      <c r="BG14" s="5">
        <f t="shared" si="27"/>
        <v>0</v>
      </c>
      <c r="BH14" s="5"/>
      <c r="BI14" s="5">
        <f t="shared" si="28"/>
        <v>0</v>
      </c>
      <c r="BJ14" s="5"/>
      <c r="BK14" s="5">
        <f t="shared" si="29"/>
        <v>0</v>
      </c>
      <c r="BL14" s="5"/>
      <c r="BM14" s="5">
        <f t="shared" si="30"/>
        <v>0</v>
      </c>
      <c r="BN14" s="11">
        <f t="shared" si="0"/>
        <v>0</v>
      </c>
      <c r="BO14" s="11">
        <f t="shared" si="1"/>
        <v>0</v>
      </c>
    </row>
    <row r="15" spans="1:67" ht="16.5" customHeight="1">
      <c r="A15" s="226"/>
      <c r="B15" s="569" t="s">
        <v>47</v>
      </c>
      <c r="C15" s="543"/>
      <c r="D15" s="543"/>
      <c r="E15" s="544"/>
      <c r="F15" s="111"/>
      <c r="G15" s="111"/>
      <c r="H15" s="5"/>
      <c r="I15" s="5">
        <f t="shared" si="2"/>
        <v>0</v>
      </c>
      <c r="J15" s="5"/>
      <c r="K15" s="5">
        <f t="shared" si="3"/>
        <v>0</v>
      </c>
      <c r="L15" s="5"/>
      <c r="M15" s="5">
        <f t="shared" si="4"/>
        <v>0</v>
      </c>
      <c r="N15" s="5"/>
      <c r="O15" s="5">
        <f t="shared" si="5"/>
        <v>0</v>
      </c>
      <c r="P15" s="5"/>
      <c r="Q15" s="5">
        <f t="shared" si="6"/>
        <v>0</v>
      </c>
      <c r="R15" s="5"/>
      <c r="S15" s="5">
        <f t="shared" si="7"/>
        <v>0</v>
      </c>
      <c r="T15" s="5"/>
      <c r="U15" s="5">
        <f t="shared" si="8"/>
        <v>0</v>
      </c>
      <c r="V15" s="5"/>
      <c r="W15" s="5">
        <f t="shared" si="9"/>
        <v>0</v>
      </c>
      <c r="X15" s="5"/>
      <c r="Y15" s="5">
        <f t="shared" si="10"/>
        <v>0</v>
      </c>
      <c r="Z15" s="5"/>
      <c r="AA15" s="5">
        <f t="shared" si="11"/>
        <v>0</v>
      </c>
      <c r="AB15" s="5"/>
      <c r="AC15" s="5">
        <f t="shared" si="12"/>
        <v>0</v>
      </c>
      <c r="AD15" s="5"/>
      <c r="AE15" s="5">
        <f t="shared" si="13"/>
        <v>0</v>
      </c>
      <c r="AF15" s="5"/>
      <c r="AG15" s="5">
        <f t="shared" si="14"/>
        <v>0</v>
      </c>
      <c r="AH15" s="5"/>
      <c r="AI15" s="6">
        <f t="shared" si="15"/>
        <v>0</v>
      </c>
      <c r="AJ15" s="5"/>
      <c r="AK15" s="5">
        <f t="shared" si="16"/>
        <v>0</v>
      </c>
      <c r="AL15" s="5"/>
      <c r="AM15" s="5">
        <f t="shared" si="17"/>
        <v>0</v>
      </c>
      <c r="AN15" s="5"/>
      <c r="AO15" s="5">
        <f t="shared" si="18"/>
        <v>0</v>
      </c>
      <c r="AP15" s="5"/>
      <c r="AQ15" s="5">
        <f t="shared" si="19"/>
        <v>0</v>
      </c>
      <c r="AR15" s="5"/>
      <c r="AS15" s="5">
        <f t="shared" si="20"/>
        <v>0</v>
      </c>
      <c r="AT15" s="5"/>
      <c r="AU15" s="5">
        <f t="shared" si="21"/>
        <v>0</v>
      </c>
      <c r="AV15" s="5"/>
      <c r="AW15" s="5">
        <f t="shared" si="22"/>
        <v>0</v>
      </c>
      <c r="AX15" s="5"/>
      <c r="AY15" s="5">
        <f t="shared" si="23"/>
        <v>0</v>
      </c>
      <c r="AZ15" s="5"/>
      <c r="BA15" s="5">
        <f t="shared" si="24"/>
        <v>0</v>
      </c>
      <c r="BB15" s="5"/>
      <c r="BC15" s="5">
        <f t="shared" si="25"/>
        <v>0</v>
      </c>
      <c r="BD15" s="5"/>
      <c r="BE15" s="5">
        <f t="shared" si="26"/>
        <v>0</v>
      </c>
      <c r="BF15" s="5"/>
      <c r="BG15" s="5">
        <f t="shared" si="27"/>
        <v>0</v>
      </c>
      <c r="BH15" s="5"/>
      <c r="BI15" s="5">
        <f t="shared" si="28"/>
        <v>0</v>
      </c>
      <c r="BJ15" s="5"/>
      <c r="BK15" s="5">
        <f t="shared" si="29"/>
        <v>0</v>
      </c>
      <c r="BL15" s="5"/>
      <c r="BM15" s="5">
        <f t="shared" si="30"/>
        <v>0</v>
      </c>
      <c r="BN15" s="11">
        <f t="shared" si="0"/>
        <v>0</v>
      </c>
      <c r="BO15" s="11">
        <f t="shared" si="1"/>
        <v>0</v>
      </c>
    </row>
    <row r="16" spans="1:67" ht="20.25" customHeight="1">
      <c r="A16" s="226">
        <v>9</v>
      </c>
      <c r="B16" s="528" t="s">
        <v>169</v>
      </c>
      <c r="C16" s="529"/>
      <c r="D16" s="529"/>
      <c r="E16" s="530"/>
      <c r="F16" s="111" t="s">
        <v>46</v>
      </c>
      <c r="G16" s="111">
        <v>550</v>
      </c>
      <c r="H16" s="5"/>
      <c r="I16" s="5">
        <f t="shared" si="2"/>
        <v>0</v>
      </c>
      <c r="J16" s="5"/>
      <c r="K16" s="5">
        <f t="shared" si="3"/>
        <v>0</v>
      </c>
      <c r="L16" s="5"/>
      <c r="M16" s="5">
        <f t="shared" si="4"/>
        <v>0</v>
      </c>
      <c r="N16" s="5"/>
      <c r="O16" s="5">
        <f t="shared" si="5"/>
        <v>0</v>
      </c>
      <c r="P16" s="5"/>
      <c r="Q16" s="5">
        <f t="shared" si="6"/>
        <v>0</v>
      </c>
      <c r="R16" s="5"/>
      <c r="S16" s="5">
        <f t="shared" si="7"/>
        <v>0</v>
      </c>
      <c r="T16" s="5"/>
      <c r="U16" s="5">
        <f t="shared" si="8"/>
        <v>0</v>
      </c>
      <c r="V16" s="5"/>
      <c r="W16" s="5">
        <f t="shared" si="9"/>
        <v>0</v>
      </c>
      <c r="X16" s="5"/>
      <c r="Y16" s="5">
        <f t="shared" si="10"/>
        <v>0</v>
      </c>
      <c r="Z16" s="5"/>
      <c r="AA16" s="5">
        <f t="shared" si="11"/>
        <v>0</v>
      </c>
      <c r="AB16" s="5"/>
      <c r="AC16" s="5">
        <f t="shared" si="12"/>
        <v>0</v>
      </c>
      <c r="AD16" s="5"/>
      <c r="AE16" s="5">
        <f t="shared" si="13"/>
        <v>0</v>
      </c>
      <c r="AF16" s="5"/>
      <c r="AG16" s="5">
        <f t="shared" si="14"/>
        <v>0</v>
      </c>
      <c r="AH16" s="5"/>
      <c r="AI16" s="6">
        <f t="shared" si="15"/>
        <v>0</v>
      </c>
      <c r="AJ16" s="5"/>
      <c r="AK16" s="5">
        <f t="shared" si="16"/>
        <v>0</v>
      </c>
      <c r="AL16" s="5"/>
      <c r="AM16" s="5">
        <f t="shared" si="17"/>
        <v>0</v>
      </c>
      <c r="AN16" s="5"/>
      <c r="AO16" s="5">
        <f t="shared" si="18"/>
        <v>0</v>
      </c>
      <c r="AP16" s="5"/>
      <c r="AQ16" s="5">
        <f t="shared" si="19"/>
        <v>0</v>
      </c>
      <c r="AR16" s="5"/>
      <c r="AS16" s="5">
        <f t="shared" si="20"/>
        <v>0</v>
      </c>
      <c r="AT16" s="5"/>
      <c r="AU16" s="5">
        <f t="shared" si="21"/>
        <v>0</v>
      </c>
      <c r="AV16" s="5"/>
      <c r="AW16" s="5">
        <f t="shared" si="22"/>
        <v>0</v>
      </c>
      <c r="AX16" s="5"/>
      <c r="AY16" s="5">
        <f t="shared" si="23"/>
        <v>0</v>
      </c>
      <c r="AZ16" s="5"/>
      <c r="BA16" s="5">
        <f t="shared" si="24"/>
        <v>0</v>
      </c>
      <c r="BB16" s="5"/>
      <c r="BC16" s="5">
        <f t="shared" si="25"/>
        <v>0</v>
      </c>
      <c r="BD16" s="5"/>
      <c r="BE16" s="5">
        <f t="shared" si="26"/>
        <v>0</v>
      </c>
      <c r="BF16" s="5"/>
      <c r="BG16" s="5">
        <f t="shared" si="27"/>
        <v>0</v>
      </c>
      <c r="BH16" s="5"/>
      <c r="BI16" s="5">
        <f t="shared" si="28"/>
        <v>0</v>
      </c>
      <c r="BJ16" s="5"/>
      <c r="BK16" s="5">
        <f t="shared" si="29"/>
        <v>0</v>
      </c>
      <c r="BL16" s="5"/>
      <c r="BM16" s="5">
        <f t="shared" si="30"/>
        <v>0</v>
      </c>
      <c r="BN16" s="11">
        <f t="shared" si="0"/>
        <v>0</v>
      </c>
      <c r="BO16" s="11">
        <f t="shared" si="1"/>
        <v>0</v>
      </c>
    </row>
    <row r="17" spans="1:67" ht="17.25" customHeight="1">
      <c r="A17" s="226">
        <v>10</v>
      </c>
      <c r="B17" s="528" t="s">
        <v>250</v>
      </c>
      <c r="C17" s="529"/>
      <c r="D17" s="529"/>
      <c r="E17" s="530"/>
      <c r="F17" s="111" t="s">
        <v>17</v>
      </c>
      <c r="G17" s="111">
        <v>4800</v>
      </c>
      <c r="H17" s="5"/>
      <c r="I17" s="5">
        <f>H17*G17</f>
        <v>0</v>
      </c>
      <c r="J17" s="5"/>
      <c r="K17" s="5">
        <f>J17*G17</f>
        <v>0</v>
      </c>
      <c r="L17" s="5"/>
      <c r="M17" s="5">
        <f>L17*G17</f>
        <v>0</v>
      </c>
      <c r="N17" s="5"/>
      <c r="O17" s="5">
        <f>N17*G17</f>
        <v>0</v>
      </c>
      <c r="P17" s="5"/>
      <c r="Q17" s="5">
        <f>P17*G17</f>
        <v>0</v>
      </c>
      <c r="R17" s="5"/>
      <c r="S17" s="5">
        <f>R17*G17</f>
        <v>0</v>
      </c>
      <c r="T17" s="5"/>
      <c r="U17" s="5">
        <f>T17*G17</f>
        <v>0</v>
      </c>
      <c r="V17" s="5"/>
      <c r="W17" s="5">
        <f>V17*G17</f>
        <v>0</v>
      </c>
      <c r="X17" s="5">
        <v>2</v>
      </c>
      <c r="Y17" s="5">
        <f>X17*G17</f>
        <v>9600</v>
      </c>
      <c r="Z17" s="5">
        <v>2</v>
      </c>
      <c r="AA17" s="5">
        <f>Z17*G17</f>
        <v>9600</v>
      </c>
      <c r="AB17" s="5"/>
      <c r="AC17" s="5">
        <f>AB17*G17</f>
        <v>0</v>
      </c>
      <c r="AD17" s="5"/>
      <c r="AE17" s="5">
        <f>AD17*G17</f>
        <v>0</v>
      </c>
      <c r="AF17" s="5">
        <v>1</v>
      </c>
      <c r="AG17" s="5">
        <f>AF17*G17</f>
        <v>4800</v>
      </c>
      <c r="AH17" s="5"/>
      <c r="AI17" s="6">
        <f>AH17*G17</f>
        <v>0</v>
      </c>
      <c r="AJ17" s="5"/>
      <c r="AK17" s="5">
        <f>AJ17*G17</f>
        <v>0</v>
      </c>
      <c r="AL17" s="5">
        <v>4</v>
      </c>
      <c r="AM17" s="5">
        <f>AL17*G17</f>
        <v>19200</v>
      </c>
      <c r="AN17" s="5"/>
      <c r="AO17" s="5">
        <f>AN17*G17</f>
        <v>0</v>
      </c>
      <c r="AP17" s="5"/>
      <c r="AQ17" s="5">
        <f>AP17*G17</f>
        <v>0</v>
      </c>
      <c r="AR17" s="5"/>
      <c r="AS17" s="5">
        <f>AR17*G17</f>
        <v>0</v>
      </c>
      <c r="AT17" s="5"/>
      <c r="AU17" s="5">
        <f>AT17*G17</f>
        <v>0</v>
      </c>
      <c r="AV17" s="5"/>
      <c r="AW17" s="5">
        <f>AV17*G17</f>
        <v>0</v>
      </c>
      <c r="AX17" s="5"/>
      <c r="AY17" s="5">
        <f>AX17*G17</f>
        <v>0</v>
      </c>
      <c r="AZ17" s="5"/>
      <c r="BA17" s="5">
        <f>AZ17*G17</f>
        <v>0</v>
      </c>
      <c r="BB17" s="5"/>
      <c r="BC17" s="5">
        <f>BB17*G17</f>
        <v>0</v>
      </c>
      <c r="BD17" s="5"/>
      <c r="BE17" s="5">
        <f>BD17*G17</f>
        <v>0</v>
      </c>
      <c r="BF17" s="5"/>
      <c r="BG17" s="5">
        <f>BF17*G17</f>
        <v>0</v>
      </c>
      <c r="BH17" s="5"/>
      <c r="BI17" s="5">
        <f>BH17*G17</f>
        <v>0</v>
      </c>
      <c r="BJ17" s="5"/>
      <c r="BK17" s="5">
        <f>BJ17*G17</f>
        <v>0</v>
      </c>
      <c r="BL17" s="5"/>
      <c r="BM17" s="5">
        <f>BL17*G17</f>
        <v>0</v>
      </c>
      <c r="BN17" s="11">
        <f>H17+J17+L17+N17+P17+R17+T17+V17+X17+Z17+AB17+AD17+AF17+AH17+AJ17+AL17+AN17+AP17+AR17+AT17+AV17+AX17+AZ17+BB17+BD17+BF17+BH17+BJ17+BL17</f>
        <v>9</v>
      </c>
      <c r="BO17" s="11">
        <f t="shared" si="1"/>
        <v>43200</v>
      </c>
    </row>
    <row r="18" spans="1:67" ht="15.75" customHeight="1">
      <c r="A18" s="226">
        <v>11</v>
      </c>
      <c r="B18" s="535" t="s">
        <v>190</v>
      </c>
      <c r="C18" s="529"/>
      <c r="D18" s="529"/>
      <c r="E18" s="530"/>
      <c r="F18" s="111" t="s">
        <v>45</v>
      </c>
      <c r="G18" s="111">
        <v>2700</v>
      </c>
      <c r="H18" s="5"/>
      <c r="I18" s="5">
        <f t="shared" si="2"/>
        <v>0</v>
      </c>
      <c r="J18" s="5"/>
      <c r="K18" s="5">
        <f t="shared" si="3"/>
        <v>0</v>
      </c>
      <c r="L18" s="5"/>
      <c r="M18" s="5">
        <f t="shared" si="4"/>
        <v>0</v>
      </c>
      <c r="N18" s="5">
        <v>20</v>
      </c>
      <c r="O18" s="5">
        <f t="shared" si="5"/>
        <v>54000</v>
      </c>
      <c r="P18" s="5"/>
      <c r="Q18" s="5">
        <f t="shared" si="6"/>
        <v>0</v>
      </c>
      <c r="R18" s="5"/>
      <c r="S18" s="5">
        <f t="shared" si="7"/>
        <v>0</v>
      </c>
      <c r="T18" s="5"/>
      <c r="U18" s="5">
        <f t="shared" si="8"/>
        <v>0</v>
      </c>
      <c r="V18" s="5"/>
      <c r="W18" s="5">
        <f t="shared" si="9"/>
        <v>0</v>
      </c>
      <c r="X18" s="5"/>
      <c r="Y18" s="5">
        <f t="shared" si="10"/>
        <v>0</v>
      </c>
      <c r="Z18" s="5"/>
      <c r="AA18" s="5">
        <f t="shared" si="11"/>
        <v>0</v>
      </c>
      <c r="AB18" s="5">
        <v>20</v>
      </c>
      <c r="AC18" s="5">
        <f t="shared" si="12"/>
        <v>54000</v>
      </c>
      <c r="AD18" s="5"/>
      <c r="AE18" s="5">
        <f t="shared" si="13"/>
        <v>0</v>
      </c>
      <c r="AF18" s="5"/>
      <c r="AG18" s="5">
        <f t="shared" si="14"/>
        <v>0</v>
      </c>
      <c r="AH18" s="5"/>
      <c r="AI18" s="6">
        <f t="shared" si="15"/>
        <v>0</v>
      </c>
      <c r="AJ18" s="5"/>
      <c r="AK18" s="5">
        <f t="shared" si="16"/>
        <v>0</v>
      </c>
      <c r="AL18" s="5"/>
      <c r="AM18" s="5">
        <f t="shared" si="17"/>
        <v>0</v>
      </c>
      <c r="AN18" s="5"/>
      <c r="AO18" s="5">
        <f t="shared" si="18"/>
        <v>0</v>
      </c>
      <c r="AP18" s="5"/>
      <c r="AQ18" s="5">
        <f t="shared" si="19"/>
        <v>0</v>
      </c>
      <c r="AR18" s="5"/>
      <c r="AS18" s="5">
        <f t="shared" si="20"/>
        <v>0</v>
      </c>
      <c r="AT18" s="5"/>
      <c r="AU18" s="5">
        <f t="shared" si="21"/>
        <v>0</v>
      </c>
      <c r="AV18" s="5"/>
      <c r="AW18" s="5">
        <f t="shared" si="22"/>
        <v>0</v>
      </c>
      <c r="AX18" s="5"/>
      <c r="AY18" s="5">
        <f t="shared" si="23"/>
        <v>0</v>
      </c>
      <c r="AZ18" s="5"/>
      <c r="BA18" s="5">
        <f t="shared" si="24"/>
        <v>0</v>
      </c>
      <c r="BB18" s="5"/>
      <c r="BC18" s="5">
        <f t="shared" si="25"/>
        <v>0</v>
      </c>
      <c r="BD18" s="5"/>
      <c r="BE18" s="5">
        <f t="shared" si="26"/>
        <v>0</v>
      </c>
      <c r="BF18" s="5"/>
      <c r="BG18" s="5">
        <f t="shared" si="27"/>
        <v>0</v>
      </c>
      <c r="BH18" s="5"/>
      <c r="BI18" s="5">
        <f t="shared" si="28"/>
        <v>0</v>
      </c>
      <c r="BJ18" s="5"/>
      <c r="BK18" s="5">
        <f t="shared" si="29"/>
        <v>0</v>
      </c>
      <c r="BL18" s="5"/>
      <c r="BM18" s="5">
        <f t="shared" si="30"/>
        <v>0</v>
      </c>
      <c r="BN18" s="11">
        <f t="shared" si="0"/>
        <v>40</v>
      </c>
      <c r="BO18" s="11">
        <f t="shared" si="1"/>
        <v>108000</v>
      </c>
    </row>
    <row r="19" spans="1:76" s="110" customFormat="1" ht="17.25" customHeight="1">
      <c r="A19" s="226">
        <v>12</v>
      </c>
      <c r="B19" s="535" t="s">
        <v>48</v>
      </c>
      <c r="C19" s="536"/>
      <c r="D19" s="536"/>
      <c r="E19" s="537"/>
      <c r="F19" s="111" t="s">
        <v>45</v>
      </c>
      <c r="G19" s="111">
        <v>770</v>
      </c>
      <c r="H19" s="5"/>
      <c r="I19" s="5">
        <f t="shared" si="2"/>
        <v>0</v>
      </c>
      <c r="J19" s="5"/>
      <c r="K19" s="5">
        <f t="shared" si="3"/>
        <v>0</v>
      </c>
      <c r="L19" s="5"/>
      <c r="M19" s="5">
        <f t="shared" si="4"/>
        <v>0</v>
      </c>
      <c r="N19" s="5"/>
      <c r="O19" s="5">
        <f t="shared" si="5"/>
        <v>0</v>
      </c>
      <c r="P19" s="5"/>
      <c r="Q19" s="5">
        <f t="shared" si="6"/>
        <v>0</v>
      </c>
      <c r="R19" s="5"/>
      <c r="S19" s="5">
        <f t="shared" si="7"/>
        <v>0</v>
      </c>
      <c r="T19" s="5"/>
      <c r="U19" s="5">
        <f>T19*G19</f>
        <v>0</v>
      </c>
      <c r="V19" s="5"/>
      <c r="W19" s="5">
        <f t="shared" si="9"/>
        <v>0</v>
      </c>
      <c r="X19" s="5">
        <v>14.4</v>
      </c>
      <c r="Y19" s="5">
        <f t="shared" si="10"/>
        <v>11088</v>
      </c>
      <c r="Z19" s="5"/>
      <c r="AA19" s="5">
        <f t="shared" si="11"/>
        <v>0</v>
      </c>
      <c r="AB19" s="5"/>
      <c r="AC19" s="5">
        <f t="shared" si="12"/>
        <v>0</v>
      </c>
      <c r="AD19" s="5"/>
      <c r="AE19" s="5">
        <f t="shared" si="13"/>
        <v>0</v>
      </c>
      <c r="AF19" s="5"/>
      <c r="AG19" s="5">
        <f t="shared" si="14"/>
        <v>0</v>
      </c>
      <c r="AH19" s="5"/>
      <c r="AI19" s="6">
        <f t="shared" si="15"/>
        <v>0</v>
      </c>
      <c r="AJ19" s="5"/>
      <c r="AK19" s="5">
        <f t="shared" si="16"/>
        <v>0</v>
      </c>
      <c r="AL19" s="5">
        <v>12</v>
      </c>
      <c r="AM19" s="5">
        <f t="shared" si="17"/>
        <v>9240</v>
      </c>
      <c r="AN19" s="5"/>
      <c r="AO19" s="5">
        <f t="shared" si="18"/>
        <v>0</v>
      </c>
      <c r="AP19" s="5"/>
      <c r="AQ19" s="5">
        <f t="shared" si="19"/>
        <v>0</v>
      </c>
      <c r="AR19" s="5"/>
      <c r="AS19" s="5">
        <f t="shared" si="20"/>
        <v>0</v>
      </c>
      <c r="AT19" s="5"/>
      <c r="AU19" s="5">
        <f t="shared" si="21"/>
        <v>0</v>
      </c>
      <c r="AV19" s="5">
        <v>56</v>
      </c>
      <c r="AW19" s="5">
        <f t="shared" si="22"/>
        <v>43120</v>
      </c>
      <c r="AX19" s="5"/>
      <c r="AY19" s="5">
        <f t="shared" si="23"/>
        <v>0</v>
      </c>
      <c r="AZ19" s="5"/>
      <c r="BA19" s="5">
        <f t="shared" si="24"/>
        <v>0</v>
      </c>
      <c r="BB19" s="5"/>
      <c r="BC19" s="5">
        <f t="shared" si="25"/>
        <v>0</v>
      </c>
      <c r="BD19" s="5">
        <v>30</v>
      </c>
      <c r="BE19" s="5">
        <f t="shared" si="26"/>
        <v>23100</v>
      </c>
      <c r="BF19" s="5"/>
      <c r="BG19" s="5">
        <f t="shared" si="27"/>
        <v>0</v>
      </c>
      <c r="BH19" s="5"/>
      <c r="BI19" s="5">
        <f t="shared" si="28"/>
        <v>0</v>
      </c>
      <c r="BJ19" s="5"/>
      <c r="BK19" s="5">
        <f t="shared" si="29"/>
        <v>0</v>
      </c>
      <c r="BL19" s="5"/>
      <c r="BM19" s="5">
        <f t="shared" si="30"/>
        <v>0</v>
      </c>
      <c r="BN19" s="11">
        <f t="shared" si="0"/>
        <v>112.4</v>
      </c>
      <c r="BO19" s="11">
        <f t="shared" si="1"/>
        <v>86548</v>
      </c>
      <c r="BP19" s="57"/>
      <c r="BQ19" s="57"/>
      <c r="BR19" s="57"/>
      <c r="BS19" s="57"/>
      <c r="BT19" s="57"/>
      <c r="BU19" s="57"/>
      <c r="BV19" s="57"/>
      <c r="BW19" s="57"/>
      <c r="BX19" s="57"/>
    </row>
    <row r="20" spans="1:67" ht="17.25" customHeight="1">
      <c r="A20" s="226">
        <v>13</v>
      </c>
      <c r="B20" s="535" t="s">
        <v>109</v>
      </c>
      <c r="C20" s="536"/>
      <c r="D20" s="536"/>
      <c r="E20" s="537"/>
      <c r="F20" s="111" t="s">
        <v>106</v>
      </c>
      <c r="G20" s="111">
        <v>250</v>
      </c>
      <c r="H20" s="5"/>
      <c r="I20" s="5">
        <f t="shared" si="2"/>
        <v>0</v>
      </c>
      <c r="J20" s="5"/>
      <c r="K20" s="5">
        <f t="shared" si="3"/>
        <v>0</v>
      </c>
      <c r="L20" s="5"/>
      <c r="M20" s="5">
        <f t="shared" si="4"/>
        <v>0</v>
      </c>
      <c r="N20" s="5"/>
      <c r="O20" s="5">
        <f t="shared" si="5"/>
        <v>0</v>
      </c>
      <c r="P20" s="5"/>
      <c r="Q20" s="5">
        <f t="shared" si="6"/>
        <v>0</v>
      </c>
      <c r="R20" s="5"/>
      <c r="S20" s="5">
        <f t="shared" si="7"/>
        <v>0</v>
      </c>
      <c r="T20" s="5"/>
      <c r="U20" s="5">
        <f t="shared" si="8"/>
        <v>0</v>
      </c>
      <c r="V20" s="5"/>
      <c r="W20" s="5">
        <f t="shared" si="9"/>
        <v>0</v>
      </c>
      <c r="X20" s="5">
        <v>25</v>
      </c>
      <c r="Y20" s="5">
        <f t="shared" si="10"/>
        <v>6250</v>
      </c>
      <c r="Z20" s="5"/>
      <c r="AA20" s="5">
        <f t="shared" si="11"/>
        <v>0</v>
      </c>
      <c r="AB20" s="5"/>
      <c r="AC20" s="5">
        <f t="shared" si="12"/>
        <v>0</v>
      </c>
      <c r="AD20" s="5"/>
      <c r="AE20" s="5">
        <f t="shared" si="13"/>
        <v>0</v>
      </c>
      <c r="AF20" s="5"/>
      <c r="AG20" s="5">
        <f t="shared" si="14"/>
        <v>0</v>
      </c>
      <c r="AH20" s="5"/>
      <c r="AI20" s="6">
        <f t="shared" si="15"/>
        <v>0</v>
      </c>
      <c r="AJ20" s="5"/>
      <c r="AK20" s="5">
        <f t="shared" si="16"/>
        <v>0</v>
      </c>
      <c r="AL20" s="5">
        <v>20</v>
      </c>
      <c r="AM20" s="5">
        <f t="shared" si="17"/>
        <v>5000</v>
      </c>
      <c r="AN20" s="5"/>
      <c r="AO20" s="5">
        <f t="shared" si="18"/>
        <v>0</v>
      </c>
      <c r="AP20" s="5"/>
      <c r="AQ20" s="5">
        <f t="shared" si="19"/>
        <v>0</v>
      </c>
      <c r="AR20" s="5"/>
      <c r="AS20" s="5">
        <f t="shared" si="20"/>
        <v>0</v>
      </c>
      <c r="AT20" s="5"/>
      <c r="AU20" s="5">
        <f t="shared" si="21"/>
        <v>0</v>
      </c>
      <c r="AV20" s="5">
        <v>60</v>
      </c>
      <c r="AW20" s="5">
        <f t="shared" si="22"/>
        <v>15000</v>
      </c>
      <c r="AX20" s="5"/>
      <c r="AY20" s="5">
        <f t="shared" si="23"/>
        <v>0</v>
      </c>
      <c r="AZ20" s="5"/>
      <c r="BA20" s="5">
        <f t="shared" si="24"/>
        <v>0</v>
      </c>
      <c r="BB20" s="5"/>
      <c r="BC20" s="5">
        <f t="shared" si="25"/>
        <v>0</v>
      </c>
      <c r="BD20" s="5">
        <v>30</v>
      </c>
      <c r="BE20" s="5">
        <f t="shared" si="26"/>
        <v>7500</v>
      </c>
      <c r="BF20" s="5"/>
      <c r="BG20" s="5">
        <f t="shared" si="27"/>
        <v>0</v>
      </c>
      <c r="BH20" s="5"/>
      <c r="BI20" s="5">
        <f t="shared" si="28"/>
        <v>0</v>
      </c>
      <c r="BJ20" s="5"/>
      <c r="BK20" s="5">
        <f t="shared" si="29"/>
        <v>0</v>
      </c>
      <c r="BL20" s="5"/>
      <c r="BM20" s="5">
        <f t="shared" si="30"/>
        <v>0</v>
      </c>
      <c r="BN20" s="11">
        <f t="shared" si="0"/>
        <v>135</v>
      </c>
      <c r="BO20" s="11">
        <f t="shared" si="1"/>
        <v>33750</v>
      </c>
    </row>
    <row r="21" spans="1:67" ht="18" customHeight="1">
      <c r="A21" s="226">
        <v>14</v>
      </c>
      <c r="B21" s="535" t="s">
        <v>170</v>
      </c>
      <c r="C21" s="536"/>
      <c r="D21" s="536"/>
      <c r="E21" s="537"/>
      <c r="F21" s="111" t="s">
        <v>45</v>
      </c>
      <c r="G21" s="111">
        <v>450</v>
      </c>
      <c r="H21" s="5"/>
      <c r="I21" s="5">
        <f t="shared" si="2"/>
        <v>0</v>
      </c>
      <c r="J21" s="5"/>
      <c r="K21" s="5">
        <f t="shared" si="3"/>
        <v>0</v>
      </c>
      <c r="L21" s="5"/>
      <c r="M21" s="5">
        <f t="shared" si="4"/>
        <v>0</v>
      </c>
      <c r="N21" s="5"/>
      <c r="O21" s="5">
        <f t="shared" si="5"/>
        <v>0</v>
      </c>
      <c r="P21" s="5"/>
      <c r="Q21" s="5">
        <f t="shared" si="6"/>
        <v>0</v>
      </c>
      <c r="R21" s="5"/>
      <c r="S21" s="5">
        <f t="shared" si="7"/>
        <v>0</v>
      </c>
      <c r="T21" s="5"/>
      <c r="U21" s="5">
        <f t="shared" si="8"/>
        <v>0</v>
      </c>
      <c r="V21" s="5"/>
      <c r="W21" s="5">
        <f>V21*G21</f>
        <v>0</v>
      </c>
      <c r="X21" s="5"/>
      <c r="Y21" s="5">
        <f>X21*G21</f>
        <v>0</v>
      </c>
      <c r="Z21" s="5"/>
      <c r="AA21" s="5">
        <f>Z21*G21</f>
        <v>0</v>
      </c>
      <c r="AB21" s="5"/>
      <c r="AC21" s="5">
        <f>AB21*G21</f>
        <v>0</v>
      </c>
      <c r="AD21" s="5"/>
      <c r="AE21" s="5">
        <f>AD21*G21</f>
        <v>0</v>
      </c>
      <c r="AF21" s="5"/>
      <c r="AG21" s="5">
        <f>AF21*G21</f>
        <v>0</v>
      </c>
      <c r="AH21" s="5"/>
      <c r="AI21" s="6">
        <f>AH21*G21</f>
        <v>0</v>
      </c>
      <c r="AJ21" s="5"/>
      <c r="AK21" s="5">
        <f>AJ21*G21</f>
        <v>0</v>
      </c>
      <c r="AL21" s="5"/>
      <c r="AM21" s="5">
        <f>AL21*G21</f>
        <v>0</v>
      </c>
      <c r="AN21" s="5"/>
      <c r="AO21" s="5">
        <f>AN21*G21</f>
        <v>0</v>
      </c>
      <c r="AP21" s="5"/>
      <c r="AQ21" s="5">
        <f>AP21*G21</f>
        <v>0</v>
      </c>
      <c r="AR21" s="5"/>
      <c r="AS21" s="5">
        <f>AR21*G21</f>
        <v>0</v>
      </c>
      <c r="AT21" s="5"/>
      <c r="AU21" s="5">
        <f>AT21*G21</f>
        <v>0</v>
      </c>
      <c r="AV21" s="5"/>
      <c r="AW21" s="5">
        <f>AV21*G21</f>
        <v>0</v>
      </c>
      <c r="AX21" s="5"/>
      <c r="AY21" s="5">
        <f>AX21*G21</f>
        <v>0</v>
      </c>
      <c r="AZ21" s="5"/>
      <c r="BA21" s="5">
        <f>AZ21*G21</f>
        <v>0</v>
      </c>
      <c r="BB21" s="5"/>
      <c r="BC21" s="5">
        <f>BB21*G21</f>
        <v>0</v>
      </c>
      <c r="BD21" s="5"/>
      <c r="BE21" s="5">
        <f>BD21*G21</f>
        <v>0</v>
      </c>
      <c r="BF21" s="5"/>
      <c r="BG21" s="5">
        <f>BF21*G21</f>
        <v>0</v>
      </c>
      <c r="BH21" s="5"/>
      <c r="BI21" s="5">
        <f>BH21*G21</f>
        <v>0</v>
      </c>
      <c r="BJ21" s="5"/>
      <c r="BK21" s="5">
        <f>BJ21*G21</f>
        <v>0</v>
      </c>
      <c r="BL21" s="5"/>
      <c r="BM21" s="5">
        <f>BL21*G21</f>
        <v>0</v>
      </c>
      <c r="BN21" s="11">
        <f t="shared" si="0"/>
        <v>0</v>
      </c>
      <c r="BO21" s="11">
        <f t="shared" si="1"/>
        <v>0</v>
      </c>
    </row>
    <row r="22" spans="1:67" ht="18" customHeight="1">
      <c r="A22" s="226">
        <v>15</v>
      </c>
      <c r="B22" s="528" t="s">
        <v>156</v>
      </c>
      <c r="C22" s="536"/>
      <c r="D22" s="536"/>
      <c r="E22" s="537"/>
      <c r="F22" s="111" t="s">
        <v>45</v>
      </c>
      <c r="G22" s="111">
        <v>860</v>
      </c>
      <c r="H22" s="5"/>
      <c r="I22" s="5">
        <f t="shared" si="2"/>
        <v>0</v>
      </c>
      <c r="J22" s="5"/>
      <c r="K22" s="5">
        <f t="shared" si="3"/>
        <v>0</v>
      </c>
      <c r="L22" s="5"/>
      <c r="M22" s="5">
        <f t="shared" si="4"/>
        <v>0</v>
      </c>
      <c r="N22" s="5"/>
      <c r="O22" s="5">
        <f t="shared" si="5"/>
        <v>0</v>
      </c>
      <c r="P22" s="5"/>
      <c r="Q22" s="5">
        <f t="shared" si="6"/>
        <v>0</v>
      </c>
      <c r="R22" s="5"/>
      <c r="S22" s="5">
        <f t="shared" si="7"/>
        <v>0</v>
      </c>
      <c r="T22" s="5"/>
      <c r="U22" s="5">
        <f t="shared" si="8"/>
        <v>0</v>
      </c>
      <c r="V22" s="5"/>
      <c r="W22" s="5">
        <f t="shared" si="9"/>
        <v>0</v>
      </c>
      <c r="X22" s="5"/>
      <c r="Y22" s="5">
        <f t="shared" si="10"/>
        <v>0</v>
      </c>
      <c r="Z22" s="5"/>
      <c r="AA22" s="5">
        <f t="shared" si="11"/>
        <v>0</v>
      </c>
      <c r="AB22" s="5"/>
      <c r="AC22" s="5">
        <f t="shared" si="12"/>
        <v>0</v>
      </c>
      <c r="AD22" s="5"/>
      <c r="AE22" s="5">
        <f t="shared" si="13"/>
        <v>0</v>
      </c>
      <c r="AF22" s="5"/>
      <c r="AG22" s="5">
        <f t="shared" si="14"/>
        <v>0</v>
      </c>
      <c r="AH22" s="5"/>
      <c r="AI22" s="6">
        <f t="shared" si="15"/>
        <v>0</v>
      </c>
      <c r="AJ22" s="5"/>
      <c r="AK22" s="5">
        <f t="shared" si="16"/>
        <v>0</v>
      </c>
      <c r="AL22" s="5"/>
      <c r="AM22" s="5">
        <f t="shared" si="17"/>
        <v>0</v>
      </c>
      <c r="AN22" s="5"/>
      <c r="AO22" s="5">
        <f t="shared" si="18"/>
        <v>0</v>
      </c>
      <c r="AP22" s="5"/>
      <c r="AQ22" s="5">
        <f t="shared" si="19"/>
        <v>0</v>
      </c>
      <c r="AR22" s="5"/>
      <c r="AS22" s="5">
        <f t="shared" si="20"/>
        <v>0</v>
      </c>
      <c r="AT22" s="5"/>
      <c r="AU22" s="5">
        <f t="shared" si="21"/>
        <v>0</v>
      </c>
      <c r="AV22" s="5"/>
      <c r="AW22" s="5">
        <f t="shared" si="22"/>
        <v>0</v>
      </c>
      <c r="AX22" s="5"/>
      <c r="AY22" s="5">
        <f t="shared" si="23"/>
        <v>0</v>
      </c>
      <c r="AZ22" s="5"/>
      <c r="BA22" s="5">
        <f t="shared" si="24"/>
        <v>0</v>
      </c>
      <c r="BB22" s="5"/>
      <c r="BC22" s="5">
        <f t="shared" si="25"/>
        <v>0</v>
      </c>
      <c r="BD22" s="5"/>
      <c r="BE22" s="5">
        <f t="shared" si="26"/>
        <v>0</v>
      </c>
      <c r="BF22" s="5"/>
      <c r="BG22" s="5">
        <f t="shared" si="27"/>
        <v>0</v>
      </c>
      <c r="BH22" s="5"/>
      <c r="BI22" s="5">
        <f t="shared" si="28"/>
        <v>0</v>
      </c>
      <c r="BJ22" s="5"/>
      <c r="BK22" s="5">
        <f t="shared" si="29"/>
        <v>0</v>
      </c>
      <c r="BL22" s="5"/>
      <c r="BM22" s="5">
        <f t="shared" si="30"/>
        <v>0</v>
      </c>
      <c r="BN22" s="11">
        <f t="shared" si="0"/>
        <v>0</v>
      </c>
      <c r="BO22" s="11">
        <f t="shared" si="1"/>
        <v>0</v>
      </c>
    </row>
    <row r="23" spans="1:67" ht="16.5" customHeight="1">
      <c r="A23" s="226">
        <v>16</v>
      </c>
      <c r="B23" s="528" t="s">
        <v>212</v>
      </c>
      <c r="C23" s="536"/>
      <c r="D23" s="536"/>
      <c r="E23" s="537"/>
      <c r="F23" s="111" t="s">
        <v>45</v>
      </c>
      <c r="G23" s="111">
        <v>330</v>
      </c>
      <c r="H23" s="5"/>
      <c r="I23" s="5">
        <f t="shared" si="2"/>
        <v>0</v>
      </c>
      <c r="J23" s="5"/>
      <c r="K23" s="5">
        <f t="shared" si="3"/>
        <v>0</v>
      </c>
      <c r="L23" s="5"/>
      <c r="M23" s="5">
        <f t="shared" si="4"/>
        <v>0</v>
      </c>
      <c r="N23" s="5">
        <v>16</v>
      </c>
      <c r="O23" s="5">
        <f t="shared" si="5"/>
        <v>5280</v>
      </c>
      <c r="P23" s="5"/>
      <c r="Q23" s="5">
        <f t="shared" si="6"/>
        <v>0</v>
      </c>
      <c r="R23" s="5"/>
      <c r="S23" s="5">
        <f t="shared" si="7"/>
        <v>0</v>
      </c>
      <c r="T23" s="5"/>
      <c r="U23" s="5">
        <f t="shared" si="8"/>
        <v>0</v>
      </c>
      <c r="V23" s="5"/>
      <c r="W23" s="5">
        <f t="shared" si="9"/>
        <v>0</v>
      </c>
      <c r="X23" s="5"/>
      <c r="Y23" s="5">
        <f t="shared" si="10"/>
        <v>0</v>
      </c>
      <c r="Z23" s="5"/>
      <c r="AA23" s="5">
        <f t="shared" si="11"/>
        <v>0</v>
      </c>
      <c r="AB23" s="5"/>
      <c r="AC23" s="5">
        <f t="shared" si="12"/>
        <v>0</v>
      </c>
      <c r="AD23" s="5"/>
      <c r="AE23" s="5">
        <f t="shared" si="13"/>
        <v>0</v>
      </c>
      <c r="AF23" s="5"/>
      <c r="AG23" s="5">
        <f t="shared" si="14"/>
        <v>0</v>
      </c>
      <c r="AH23" s="5"/>
      <c r="AI23" s="6">
        <f t="shared" si="15"/>
        <v>0</v>
      </c>
      <c r="AJ23" s="5"/>
      <c r="AK23" s="5">
        <f t="shared" si="16"/>
        <v>0</v>
      </c>
      <c r="AL23" s="5"/>
      <c r="AM23" s="5">
        <f t="shared" si="17"/>
        <v>0</v>
      </c>
      <c r="AN23" s="5"/>
      <c r="AO23" s="5">
        <f t="shared" si="18"/>
        <v>0</v>
      </c>
      <c r="AP23" s="5"/>
      <c r="AQ23" s="5">
        <f t="shared" si="19"/>
        <v>0</v>
      </c>
      <c r="AR23" s="5"/>
      <c r="AS23" s="5">
        <f t="shared" si="20"/>
        <v>0</v>
      </c>
      <c r="AT23" s="5"/>
      <c r="AU23" s="5">
        <f t="shared" si="21"/>
        <v>0</v>
      </c>
      <c r="AV23" s="5"/>
      <c r="AW23" s="5">
        <f t="shared" si="22"/>
        <v>0</v>
      </c>
      <c r="AX23" s="5"/>
      <c r="AY23" s="5">
        <f t="shared" si="23"/>
        <v>0</v>
      </c>
      <c r="AZ23" s="5"/>
      <c r="BA23" s="5">
        <f t="shared" si="24"/>
        <v>0</v>
      </c>
      <c r="BB23" s="5"/>
      <c r="BC23" s="5">
        <f t="shared" si="25"/>
        <v>0</v>
      </c>
      <c r="BD23" s="5"/>
      <c r="BE23" s="5">
        <f t="shared" si="26"/>
        <v>0</v>
      </c>
      <c r="BF23" s="5"/>
      <c r="BG23" s="5">
        <f t="shared" si="27"/>
        <v>0</v>
      </c>
      <c r="BH23" s="5"/>
      <c r="BI23" s="5">
        <f t="shared" si="28"/>
        <v>0</v>
      </c>
      <c r="BJ23" s="5"/>
      <c r="BK23" s="5">
        <f t="shared" si="29"/>
        <v>0</v>
      </c>
      <c r="BL23" s="5"/>
      <c r="BM23" s="5">
        <f t="shared" si="30"/>
        <v>0</v>
      </c>
      <c r="BN23" s="11">
        <f t="shared" si="0"/>
        <v>16</v>
      </c>
      <c r="BO23" s="11">
        <f t="shared" si="1"/>
        <v>5280</v>
      </c>
    </row>
    <row r="24" spans="1:67" ht="18.75" customHeight="1">
      <c r="A24" s="226">
        <v>17</v>
      </c>
      <c r="B24" s="535" t="s">
        <v>211</v>
      </c>
      <c r="C24" s="529"/>
      <c r="D24" s="529"/>
      <c r="E24" s="530"/>
      <c r="F24" s="111" t="s">
        <v>45</v>
      </c>
      <c r="G24" s="111">
        <v>25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6"/>
      <c r="AJ24" s="5"/>
      <c r="AK24" s="5"/>
      <c r="AL24" s="5"/>
      <c r="AM24" s="5"/>
      <c r="AN24" s="5"/>
      <c r="AO24" s="5">
        <f t="shared" si="18"/>
        <v>0</v>
      </c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11">
        <f t="shared" si="0"/>
        <v>0</v>
      </c>
      <c r="BO24" s="11">
        <f t="shared" si="1"/>
        <v>0</v>
      </c>
    </row>
    <row r="25" spans="1:67" ht="17.25" customHeight="1">
      <c r="A25" s="226">
        <v>18</v>
      </c>
      <c r="B25" s="528" t="s">
        <v>200</v>
      </c>
      <c r="C25" s="536"/>
      <c r="D25" s="536"/>
      <c r="E25" s="537"/>
      <c r="F25" s="111" t="s">
        <v>45</v>
      </c>
      <c r="G25" s="111">
        <v>250</v>
      </c>
      <c r="H25" s="5"/>
      <c r="I25" s="5">
        <f t="shared" si="2"/>
        <v>0</v>
      </c>
      <c r="J25" s="5"/>
      <c r="K25" s="5">
        <f t="shared" si="3"/>
        <v>0</v>
      </c>
      <c r="L25" s="5"/>
      <c r="M25" s="5">
        <f t="shared" si="4"/>
        <v>0</v>
      </c>
      <c r="N25" s="5"/>
      <c r="O25" s="5">
        <f t="shared" si="5"/>
        <v>0</v>
      </c>
      <c r="P25" s="5"/>
      <c r="Q25" s="5">
        <f t="shared" si="6"/>
        <v>0</v>
      </c>
      <c r="R25" s="5"/>
      <c r="S25" s="5">
        <f t="shared" si="7"/>
        <v>0</v>
      </c>
      <c r="T25" s="5"/>
      <c r="U25" s="5">
        <f t="shared" si="8"/>
        <v>0</v>
      </c>
      <c r="V25" s="5"/>
      <c r="W25" s="5">
        <f t="shared" si="9"/>
        <v>0</v>
      </c>
      <c r="X25" s="5"/>
      <c r="Y25" s="5">
        <f t="shared" si="10"/>
        <v>0</v>
      </c>
      <c r="Z25" s="5"/>
      <c r="AA25" s="5">
        <f t="shared" si="11"/>
        <v>0</v>
      </c>
      <c r="AB25" s="5"/>
      <c r="AC25" s="5">
        <f t="shared" si="12"/>
        <v>0</v>
      </c>
      <c r="AD25" s="5"/>
      <c r="AE25" s="5">
        <f t="shared" si="13"/>
        <v>0</v>
      </c>
      <c r="AF25" s="5"/>
      <c r="AG25" s="5">
        <f t="shared" si="14"/>
        <v>0</v>
      </c>
      <c r="AH25" s="5"/>
      <c r="AI25" s="6">
        <f t="shared" si="15"/>
        <v>0</v>
      </c>
      <c r="AJ25" s="5"/>
      <c r="AK25" s="5">
        <f t="shared" si="16"/>
        <v>0</v>
      </c>
      <c r="AL25" s="5"/>
      <c r="AM25" s="5">
        <f t="shared" si="17"/>
        <v>0</v>
      </c>
      <c r="AN25" s="5"/>
      <c r="AO25" s="5">
        <f t="shared" si="18"/>
        <v>0</v>
      </c>
      <c r="AP25" s="5"/>
      <c r="AQ25" s="5">
        <f t="shared" si="19"/>
        <v>0</v>
      </c>
      <c r="AR25" s="5"/>
      <c r="AS25" s="5">
        <f t="shared" si="20"/>
        <v>0</v>
      </c>
      <c r="AT25" s="5"/>
      <c r="AU25" s="5">
        <f t="shared" si="21"/>
        <v>0</v>
      </c>
      <c r="AV25" s="5"/>
      <c r="AW25" s="5">
        <f t="shared" si="22"/>
        <v>0</v>
      </c>
      <c r="AX25" s="5"/>
      <c r="AY25" s="5">
        <f t="shared" si="23"/>
        <v>0</v>
      </c>
      <c r="AZ25" s="5"/>
      <c r="BA25" s="5">
        <f t="shared" si="24"/>
        <v>0</v>
      </c>
      <c r="BB25" s="5"/>
      <c r="BC25" s="5">
        <f t="shared" si="25"/>
        <v>0</v>
      </c>
      <c r="BD25" s="5"/>
      <c r="BE25" s="5">
        <f t="shared" si="26"/>
        <v>0</v>
      </c>
      <c r="BF25" s="5"/>
      <c r="BG25" s="5">
        <f t="shared" si="27"/>
        <v>0</v>
      </c>
      <c r="BH25" s="5"/>
      <c r="BI25" s="5">
        <f t="shared" si="28"/>
        <v>0</v>
      </c>
      <c r="BJ25" s="5">
        <v>200</v>
      </c>
      <c r="BK25" s="5">
        <f t="shared" si="29"/>
        <v>50000</v>
      </c>
      <c r="BL25" s="5"/>
      <c r="BM25" s="5">
        <f t="shared" si="30"/>
        <v>0</v>
      </c>
      <c r="BN25" s="11">
        <f t="shared" si="0"/>
        <v>200</v>
      </c>
      <c r="BO25" s="11">
        <f t="shared" si="1"/>
        <v>50000</v>
      </c>
    </row>
    <row r="26" spans="1:67" ht="18.75" customHeight="1">
      <c r="A26" s="226">
        <v>19</v>
      </c>
      <c r="B26" s="528" t="s">
        <v>251</v>
      </c>
      <c r="C26" s="529"/>
      <c r="D26" s="529"/>
      <c r="E26" s="530"/>
      <c r="F26" s="111" t="s">
        <v>17</v>
      </c>
      <c r="G26" s="111">
        <v>11500</v>
      </c>
      <c r="H26" s="5">
        <v>3</v>
      </c>
      <c r="I26" s="5">
        <f t="shared" si="2"/>
        <v>34500</v>
      </c>
      <c r="J26" s="5"/>
      <c r="K26" s="5">
        <f>J26*G26</f>
        <v>0</v>
      </c>
      <c r="L26" s="5"/>
      <c r="M26" s="5">
        <f t="shared" si="4"/>
        <v>0</v>
      </c>
      <c r="N26" s="5">
        <v>9</v>
      </c>
      <c r="O26" s="5">
        <f t="shared" si="5"/>
        <v>103500</v>
      </c>
      <c r="P26" s="5"/>
      <c r="Q26" s="5">
        <f t="shared" si="6"/>
        <v>0</v>
      </c>
      <c r="R26" s="5"/>
      <c r="S26" s="5">
        <f t="shared" si="7"/>
        <v>0</v>
      </c>
      <c r="T26" s="5"/>
      <c r="U26" s="5">
        <f t="shared" si="8"/>
        <v>0</v>
      </c>
      <c r="V26" s="5"/>
      <c r="W26" s="5">
        <f t="shared" si="9"/>
        <v>0</v>
      </c>
      <c r="X26" s="5"/>
      <c r="Y26" s="5">
        <f t="shared" si="10"/>
        <v>0</v>
      </c>
      <c r="Z26" s="5">
        <v>5</v>
      </c>
      <c r="AA26" s="5">
        <f t="shared" si="11"/>
        <v>57500</v>
      </c>
      <c r="AB26" s="5"/>
      <c r="AC26" s="5">
        <f t="shared" si="12"/>
        <v>0</v>
      </c>
      <c r="AD26" s="5">
        <v>7</v>
      </c>
      <c r="AE26" s="5">
        <f t="shared" si="13"/>
        <v>80500</v>
      </c>
      <c r="AF26" s="5"/>
      <c r="AG26" s="5">
        <f t="shared" si="14"/>
        <v>0</v>
      </c>
      <c r="AH26" s="5"/>
      <c r="AI26" s="6">
        <f t="shared" si="15"/>
        <v>0</v>
      </c>
      <c r="AJ26" s="5"/>
      <c r="AK26" s="5">
        <f t="shared" si="16"/>
        <v>0</v>
      </c>
      <c r="AL26" s="5"/>
      <c r="AM26" s="5">
        <f t="shared" si="17"/>
        <v>0</v>
      </c>
      <c r="AN26" s="5">
        <v>3</v>
      </c>
      <c r="AO26" s="5">
        <f t="shared" si="18"/>
        <v>34500</v>
      </c>
      <c r="AP26" s="5">
        <v>1</v>
      </c>
      <c r="AQ26" s="5">
        <f t="shared" si="19"/>
        <v>11500</v>
      </c>
      <c r="AR26" s="5"/>
      <c r="AS26" s="5">
        <f t="shared" si="20"/>
        <v>0</v>
      </c>
      <c r="AT26" s="5">
        <f>6*0</f>
        <v>0</v>
      </c>
      <c r="AU26" s="5">
        <f t="shared" si="21"/>
        <v>0</v>
      </c>
      <c r="AV26" s="5"/>
      <c r="AW26" s="5">
        <f t="shared" si="22"/>
        <v>0</v>
      </c>
      <c r="AX26" s="5">
        <v>2</v>
      </c>
      <c r="AY26" s="5">
        <f t="shared" si="23"/>
        <v>23000</v>
      </c>
      <c r="AZ26" s="341">
        <f>1*0</f>
        <v>0</v>
      </c>
      <c r="BA26" s="341">
        <f t="shared" si="24"/>
        <v>0</v>
      </c>
      <c r="BB26" s="5"/>
      <c r="BC26" s="5">
        <f>BB26*G26</f>
        <v>0</v>
      </c>
      <c r="BD26" s="5"/>
      <c r="BE26" s="5">
        <f t="shared" si="26"/>
        <v>0</v>
      </c>
      <c r="BF26" s="5"/>
      <c r="BG26" s="5">
        <f t="shared" si="27"/>
        <v>0</v>
      </c>
      <c r="BH26" s="5"/>
      <c r="BI26" s="5">
        <f t="shared" si="28"/>
        <v>0</v>
      </c>
      <c r="BJ26" s="5"/>
      <c r="BK26" s="5">
        <f t="shared" si="29"/>
        <v>0</v>
      </c>
      <c r="BL26" s="5"/>
      <c r="BM26" s="5">
        <f t="shared" si="30"/>
        <v>0</v>
      </c>
      <c r="BN26" s="11">
        <f t="shared" si="0"/>
        <v>30</v>
      </c>
      <c r="BO26" s="11">
        <f t="shared" si="1"/>
        <v>345000</v>
      </c>
    </row>
    <row r="27" spans="1:67" ht="18.75" customHeight="1">
      <c r="A27" s="226">
        <v>20</v>
      </c>
      <c r="B27" s="528" t="s">
        <v>112</v>
      </c>
      <c r="C27" s="529"/>
      <c r="D27" s="529"/>
      <c r="E27" s="530"/>
      <c r="F27" s="338" t="s">
        <v>45</v>
      </c>
      <c r="G27" s="111">
        <v>700</v>
      </c>
      <c r="H27" s="5"/>
      <c r="I27" s="5">
        <f t="shared" si="2"/>
        <v>0</v>
      </c>
      <c r="J27" s="5"/>
      <c r="K27" s="5">
        <f t="shared" si="3"/>
        <v>0</v>
      </c>
      <c r="L27" s="5"/>
      <c r="M27" s="5">
        <f t="shared" si="4"/>
        <v>0</v>
      </c>
      <c r="N27" s="5"/>
      <c r="O27" s="5">
        <f t="shared" si="5"/>
        <v>0</v>
      </c>
      <c r="P27" s="5"/>
      <c r="Q27" s="5">
        <f t="shared" si="6"/>
        <v>0</v>
      </c>
      <c r="R27" s="5"/>
      <c r="S27" s="5">
        <f t="shared" si="7"/>
        <v>0</v>
      </c>
      <c r="T27" s="5"/>
      <c r="U27" s="5">
        <f t="shared" si="8"/>
        <v>0</v>
      </c>
      <c r="V27" s="5"/>
      <c r="W27" s="5">
        <f t="shared" si="9"/>
        <v>0</v>
      </c>
      <c r="X27" s="5"/>
      <c r="Y27" s="5">
        <f t="shared" si="10"/>
        <v>0</v>
      </c>
      <c r="Z27" s="5"/>
      <c r="AA27" s="5">
        <f t="shared" si="11"/>
        <v>0</v>
      </c>
      <c r="AB27" s="5"/>
      <c r="AC27" s="5">
        <f t="shared" si="12"/>
        <v>0</v>
      </c>
      <c r="AD27" s="5"/>
      <c r="AE27" s="5">
        <f t="shared" si="13"/>
        <v>0</v>
      </c>
      <c r="AF27" s="5"/>
      <c r="AG27" s="5">
        <f t="shared" si="14"/>
        <v>0</v>
      </c>
      <c r="AH27" s="5"/>
      <c r="AI27" s="6">
        <f t="shared" si="15"/>
        <v>0</v>
      </c>
      <c r="AJ27" s="5"/>
      <c r="AK27" s="5">
        <f t="shared" si="16"/>
        <v>0</v>
      </c>
      <c r="AL27" s="5"/>
      <c r="AM27" s="5">
        <f t="shared" si="17"/>
        <v>0</v>
      </c>
      <c r="AN27" s="5"/>
      <c r="AO27" s="5">
        <f t="shared" si="18"/>
        <v>0</v>
      </c>
      <c r="AP27" s="5"/>
      <c r="AQ27" s="5">
        <f t="shared" si="19"/>
        <v>0</v>
      </c>
      <c r="AR27" s="5"/>
      <c r="AS27" s="5">
        <f t="shared" si="20"/>
        <v>0</v>
      </c>
      <c r="AT27" s="5"/>
      <c r="AU27" s="5">
        <f t="shared" si="21"/>
        <v>0</v>
      </c>
      <c r="AV27" s="5"/>
      <c r="AW27" s="5">
        <f t="shared" si="22"/>
        <v>0</v>
      </c>
      <c r="AX27" s="5"/>
      <c r="AY27" s="5">
        <f t="shared" si="23"/>
        <v>0</v>
      </c>
      <c r="AZ27" s="5"/>
      <c r="BA27" s="5">
        <f t="shared" si="24"/>
        <v>0</v>
      </c>
      <c r="BB27" s="5"/>
      <c r="BC27" s="5">
        <f t="shared" si="25"/>
        <v>0</v>
      </c>
      <c r="BD27" s="5"/>
      <c r="BE27" s="5">
        <f t="shared" si="26"/>
        <v>0</v>
      </c>
      <c r="BF27" s="5"/>
      <c r="BG27" s="5">
        <f t="shared" si="27"/>
        <v>0</v>
      </c>
      <c r="BH27" s="5"/>
      <c r="BI27" s="5">
        <f t="shared" si="28"/>
        <v>0</v>
      </c>
      <c r="BJ27" s="5"/>
      <c r="BK27" s="5">
        <f t="shared" si="29"/>
        <v>0</v>
      </c>
      <c r="BL27" s="5"/>
      <c r="BM27" s="5">
        <f t="shared" si="30"/>
        <v>0</v>
      </c>
      <c r="BN27" s="11">
        <f t="shared" si="0"/>
        <v>0</v>
      </c>
      <c r="BO27" s="11">
        <f t="shared" si="1"/>
        <v>0</v>
      </c>
    </row>
    <row r="28" spans="1:67" ht="18.75" customHeight="1">
      <c r="A28" s="226">
        <v>21</v>
      </c>
      <c r="B28" s="535" t="s">
        <v>49</v>
      </c>
      <c r="C28" s="536"/>
      <c r="D28" s="536"/>
      <c r="E28" s="537"/>
      <c r="F28" s="111" t="s">
        <v>17</v>
      </c>
      <c r="G28" s="111">
        <v>6000</v>
      </c>
      <c r="H28" s="5"/>
      <c r="I28" s="5">
        <f t="shared" si="2"/>
        <v>0</v>
      </c>
      <c r="J28" s="5"/>
      <c r="K28" s="5">
        <f t="shared" si="3"/>
        <v>0</v>
      </c>
      <c r="L28" s="5"/>
      <c r="M28" s="5">
        <f t="shared" si="4"/>
        <v>0</v>
      </c>
      <c r="N28" s="5"/>
      <c r="O28" s="5">
        <f t="shared" si="5"/>
        <v>0</v>
      </c>
      <c r="P28" s="5"/>
      <c r="Q28" s="5">
        <f t="shared" si="6"/>
        <v>0</v>
      </c>
      <c r="R28" s="5"/>
      <c r="S28" s="5">
        <f t="shared" si="7"/>
        <v>0</v>
      </c>
      <c r="T28" s="5"/>
      <c r="U28" s="5">
        <f t="shared" si="8"/>
        <v>0</v>
      </c>
      <c r="V28" s="5">
        <v>1</v>
      </c>
      <c r="W28" s="5">
        <f t="shared" si="9"/>
        <v>6000</v>
      </c>
      <c r="X28" s="5"/>
      <c r="Y28" s="5">
        <f t="shared" si="10"/>
        <v>0</v>
      </c>
      <c r="Z28" s="5">
        <v>5</v>
      </c>
      <c r="AA28" s="5">
        <f t="shared" si="11"/>
        <v>30000</v>
      </c>
      <c r="AB28" s="5">
        <v>10</v>
      </c>
      <c r="AC28" s="5">
        <f>AB28*G28</f>
        <v>60000</v>
      </c>
      <c r="AD28" s="5"/>
      <c r="AE28" s="5">
        <f t="shared" si="13"/>
        <v>0</v>
      </c>
      <c r="AF28" s="5">
        <v>8</v>
      </c>
      <c r="AG28" s="5">
        <f t="shared" si="14"/>
        <v>48000</v>
      </c>
      <c r="AH28" s="5">
        <v>2</v>
      </c>
      <c r="AI28" s="6">
        <f t="shared" si="15"/>
        <v>12000</v>
      </c>
      <c r="AJ28" s="5"/>
      <c r="AK28" s="5">
        <f t="shared" si="16"/>
        <v>0</v>
      </c>
      <c r="AL28" s="5"/>
      <c r="AM28" s="5">
        <f t="shared" si="17"/>
        <v>0</v>
      </c>
      <c r="AN28" s="5"/>
      <c r="AO28" s="5">
        <f t="shared" si="18"/>
        <v>0</v>
      </c>
      <c r="AP28" s="5">
        <v>4</v>
      </c>
      <c r="AQ28" s="5">
        <f t="shared" si="19"/>
        <v>24000</v>
      </c>
      <c r="AR28" s="5"/>
      <c r="AS28" s="5">
        <f t="shared" si="20"/>
        <v>0</v>
      </c>
      <c r="AT28" s="57"/>
      <c r="AU28" s="5">
        <f t="shared" si="21"/>
        <v>0</v>
      </c>
      <c r="AV28" s="5"/>
      <c r="AW28" s="5">
        <f t="shared" si="22"/>
        <v>0</v>
      </c>
      <c r="AX28" s="5"/>
      <c r="AY28" s="5">
        <f t="shared" si="23"/>
        <v>0</v>
      </c>
      <c r="AZ28" s="5"/>
      <c r="BA28" s="5">
        <f t="shared" si="24"/>
        <v>0</v>
      </c>
      <c r="BB28" s="5"/>
      <c r="BC28" s="5">
        <f t="shared" si="25"/>
        <v>0</v>
      </c>
      <c r="BD28" s="5"/>
      <c r="BE28" s="5">
        <f t="shared" si="26"/>
        <v>0</v>
      </c>
      <c r="BF28" s="5">
        <v>1</v>
      </c>
      <c r="BG28" s="5">
        <f t="shared" si="27"/>
        <v>6000</v>
      </c>
      <c r="BH28" s="5"/>
      <c r="BI28" s="5">
        <f t="shared" si="28"/>
        <v>0</v>
      </c>
      <c r="BJ28" s="5"/>
      <c r="BK28" s="5">
        <f t="shared" si="29"/>
        <v>0</v>
      </c>
      <c r="BL28" s="5"/>
      <c r="BM28" s="5">
        <f t="shared" si="30"/>
        <v>0</v>
      </c>
      <c r="BN28" s="11">
        <f>H28+J28+L28+N28+P28+R28+T28+V28+X28+Z28+AB28+AD28+AF28+AH28+AJ28+AL28+AN28+AP28+AR28+AT29+AV28+AX28+AZ28+BB28+BD28+BF28+BH28+BJ28+BL28</f>
        <v>31</v>
      </c>
      <c r="BO28" s="11">
        <f t="shared" si="1"/>
        <v>186000</v>
      </c>
    </row>
    <row r="29" spans="1:67" ht="18" customHeight="1">
      <c r="A29" s="226">
        <v>22</v>
      </c>
      <c r="B29" s="535" t="s">
        <v>184</v>
      </c>
      <c r="C29" s="536"/>
      <c r="D29" s="536"/>
      <c r="E29" s="537"/>
      <c r="F29" s="111" t="s">
        <v>44</v>
      </c>
      <c r="G29" s="111">
        <v>8000</v>
      </c>
      <c r="H29" s="5"/>
      <c r="I29" s="5">
        <f t="shared" si="2"/>
        <v>0</v>
      </c>
      <c r="J29" s="5"/>
      <c r="K29" s="5">
        <f t="shared" si="3"/>
        <v>0</v>
      </c>
      <c r="L29" s="5"/>
      <c r="M29" s="5">
        <f t="shared" si="4"/>
        <v>0</v>
      </c>
      <c r="N29" s="5"/>
      <c r="O29" s="5">
        <f t="shared" si="5"/>
        <v>0</v>
      </c>
      <c r="P29" s="5"/>
      <c r="Q29" s="5">
        <f t="shared" si="6"/>
        <v>0</v>
      </c>
      <c r="R29" s="5"/>
      <c r="S29" s="5">
        <f t="shared" si="7"/>
        <v>0</v>
      </c>
      <c r="T29" s="5"/>
      <c r="U29" s="5">
        <f t="shared" si="8"/>
        <v>0</v>
      </c>
      <c r="V29" s="5"/>
      <c r="W29" s="5">
        <f t="shared" si="9"/>
        <v>0</v>
      </c>
      <c r="X29" s="5"/>
      <c r="Y29" s="5">
        <f t="shared" si="10"/>
        <v>0</v>
      </c>
      <c r="Z29" s="5"/>
      <c r="AA29" s="5">
        <f t="shared" si="11"/>
        <v>0</v>
      </c>
      <c r="AB29" s="5"/>
      <c r="AC29" s="5">
        <f t="shared" si="12"/>
        <v>0</v>
      </c>
      <c r="AD29" s="5"/>
      <c r="AE29" s="5">
        <f t="shared" si="13"/>
        <v>0</v>
      </c>
      <c r="AF29" s="5"/>
      <c r="AG29" s="5">
        <f t="shared" si="14"/>
        <v>0</v>
      </c>
      <c r="AH29" s="5"/>
      <c r="AI29" s="6">
        <f t="shared" si="15"/>
        <v>0</v>
      </c>
      <c r="AJ29" s="5"/>
      <c r="AK29" s="5">
        <f t="shared" si="16"/>
        <v>0</v>
      </c>
      <c r="AL29" s="5"/>
      <c r="AM29" s="5">
        <f t="shared" si="17"/>
        <v>0</v>
      </c>
      <c r="AN29" s="5"/>
      <c r="AO29" s="5">
        <f t="shared" si="18"/>
        <v>0</v>
      </c>
      <c r="AP29" s="5"/>
      <c r="AQ29" s="5">
        <f t="shared" si="19"/>
        <v>0</v>
      </c>
      <c r="AR29" s="5"/>
      <c r="AS29" s="5">
        <f t="shared" si="20"/>
        <v>0</v>
      </c>
      <c r="AT29" s="5"/>
      <c r="AU29" s="5"/>
      <c r="AV29" s="5"/>
      <c r="AW29" s="5">
        <f t="shared" si="22"/>
        <v>0</v>
      </c>
      <c r="AX29" s="5"/>
      <c r="AY29" s="5">
        <f t="shared" si="23"/>
        <v>0</v>
      </c>
      <c r="AZ29" s="5"/>
      <c r="BA29" s="5">
        <f t="shared" si="24"/>
        <v>0</v>
      </c>
      <c r="BB29" s="5"/>
      <c r="BC29" s="5">
        <f t="shared" si="25"/>
        <v>0</v>
      </c>
      <c r="BD29" s="5"/>
      <c r="BE29" s="5">
        <f t="shared" si="26"/>
        <v>0</v>
      </c>
      <c r="BF29" s="5"/>
      <c r="BG29" s="5">
        <f t="shared" si="27"/>
        <v>0</v>
      </c>
      <c r="BH29" s="5"/>
      <c r="BI29" s="5">
        <f t="shared" si="28"/>
        <v>0</v>
      </c>
      <c r="BJ29" s="5"/>
      <c r="BK29" s="5">
        <f t="shared" si="29"/>
        <v>0</v>
      </c>
      <c r="BL29" s="5"/>
      <c r="BM29" s="5">
        <f t="shared" si="30"/>
        <v>0</v>
      </c>
      <c r="BN29" s="11">
        <f>H29+J29+L29+N29+P29+R29+T29+V29+X29+Z29+AB29+AD29+AF29+AH29+AJ29+AL29+AN29+AP29+AR29+AT30+AV29+AX29+AZ29+BB29+BD29+BF29+BH29+BJ29+BL29</f>
        <v>0</v>
      </c>
      <c r="BO29" s="11">
        <f t="shared" si="1"/>
        <v>0</v>
      </c>
    </row>
    <row r="30" spans="1:67" ht="18" customHeight="1">
      <c r="A30" s="226">
        <v>23</v>
      </c>
      <c r="B30" s="528" t="s">
        <v>252</v>
      </c>
      <c r="C30" s="529"/>
      <c r="D30" s="529"/>
      <c r="E30" s="530"/>
      <c r="F30" s="111" t="s">
        <v>45</v>
      </c>
      <c r="G30" s="111">
        <v>3000</v>
      </c>
      <c r="H30" s="5"/>
      <c r="I30" s="5">
        <f t="shared" si="2"/>
        <v>0</v>
      </c>
      <c r="J30" s="5"/>
      <c r="K30" s="5">
        <f t="shared" si="3"/>
        <v>0</v>
      </c>
      <c r="L30" s="5"/>
      <c r="M30" s="5">
        <f t="shared" si="4"/>
        <v>0</v>
      </c>
      <c r="N30" s="5"/>
      <c r="O30" s="5">
        <f t="shared" si="5"/>
        <v>0</v>
      </c>
      <c r="P30" s="5"/>
      <c r="Q30" s="5">
        <f t="shared" si="6"/>
        <v>0</v>
      </c>
      <c r="R30" s="5"/>
      <c r="S30" s="5">
        <f t="shared" si="7"/>
        <v>0</v>
      </c>
      <c r="T30" s="5"/>
      <c r="U30" s="5">
        <f t="shared" si="8"/>
        <v>0</v>
      </c>
      <c r="V30" s="5"/>
      <c r="W30" s="5">
        <f t="shared" si="9"/>
        <v>0</v>
      </c>
      <c r="X30" s="5"/>
      <c r="Y30" s="5">
        <f t="shared" si="10"/>
        <v>0</v>
      </c>
      <c r="Z30" s="5"/>
      <c r="AA30" s="5">
        <f t="shared" si="11"/>
        <v>0</v>
      </c>
      <c r="AB30" s="5"/>
      <c r="AC30" s="5">
        <f t="shared" si="12"/>
        <v>0</v>
      </c>
      <c r="AD30" s="5"/>
      <c r="AE30" s="5">
        <f t="shared" si="13"/>
        <v>0</v>
      </c>
      <c r="AF30" s="5"/>
      <c r="AG30" s="5">
        <f t="shared" si="14"/>
        <v>0</v>
      </c>
      <c r="AH30" s="5"/>
      <c r="AI30" s="6">
        <f t="shared" si="15"/>
        <v>0</v>
      </c>
      <c r="AJ30" s="5"/>
      <c r="AK30" s="5">
        <f t="shared" si="16"/>
        <v>0</v>
      </c>
      <c r="AL30" s="5"/>
      <c r="AM30" s="5">
        <f t="shared" si="17"/>
        <v>0</v>
      </c>
      <c r="AN30" s="5"/>
      <c r="AO30" s="5">
        <f t="shared" si="18"/>
        <v>0</v>
      </c>
      <c r="AP30" s="5"/>
      <c r="AQ30" s="5">
        <f t="shared" si="19"/>
        <v>0</v>
      </c>
      <c r="AR30" s="5"/>
      <c r="AS30" s="5">
        <f t="shared" si="20"/>
        <v>0</v>
      </c>
      <c r="AT30" s="5"/>
      <c r="AU30" s="5">
        <f t="shared" si="21"/>
        <v>0</v>
      </c>
      <c r="AV30" s="5"/>
      <c r="AW30" s="5">
        <f t="shared" si="22"/>
        <v>0</v>
      </c>
      <c r="AX30" s="5"/>
      <c r="AY30" s="5">
        <f t="shared" si="23"/>
        <v>0</v>
      </c>
      <c r="AZ30" s="5"/>
      <c r="BA30" s="5">
        <f t="shared" si="24"/>
        <v>0</v>
      </c>
      <c r="BB30" s="5"/>
      <c r="BC30" s="5">
        <f t="shared" si="25"/>
        <v>0</v>
      </c>
      <c r="BD30" s="5"/>
      <c r="BE30" s="5">
        <f t="shared" si="26"/>
        <v>0</v>
      </c>
      <c r="BF30" s="5"/>
      <c r="BG30" s="5">
        <f t="shared" si="27"/>
        <v>0</v>
      </c>
      <c r="BH30" s="5"/>
      <c r="BI30" s="5">
        <f t="shared" si="28"/>
        <v>0</v>
      </c>
      <c r="BJ30" s="5"/>
      <c r="BK30" s="5">
        <f t="shared" si="29"/>
        <v>0</v>
      </c>
      <c r="BL30" s="5"/>
      <c r="BM30" s="5">
        <f t="shared" si="30"/>
        <v>0</v>
      </c>
      <c r="BN30" s="11">
        <f t="shared" si="0"/>
        <v>0</v>
      </c>
      <c r="BO30" s="11">
        <f t="shared" si="1"/>
        <v>0</v>
      </c>
    </row>
    <row r="31" spans="1:67" ht="15" customHeight="1">
      <c r="A31" s="226">
        <v>24</v>
      </c>
      <c r="B31" s="528" t="s">
        <v>192</v>
      </c>
      <c r="C31" s="540"/>
      <c r="D31" s="540"/>
      <c r="E31" s="541"/>
      <c r="F31" s="111" t="s">
        <v>45</v>
      </c>
      <c r="G31" s="111">
        <v>1250</v>
      </c>
      <c r="H31" s="5"/>
      <c r="I31" s="5">
        <f t="shared" si="2"/>
        <v>0</v>
      </c>
      <c r="J31" s="5"/>
      <c r="K31" s="5">
        <f t="shared" si="3"/>
        <v>0</v>
      </c>
      <c r="L31" s="5"/>
      <c r="M31" s="5">
        <f t="shared" si="4"/>
        <v>0</v>
      </c>
      <c r="N31" s="5"/>
      <c r="O31" s="5">
        <f t="shared" si="5"/>
        <v>0</v>
      </c>
      <c r="P31" s="5"/>
      <c r="Q31" s="5">
        <f t="shared" si="6"/>
        <v>0</v>
      </c>
      <c r="R31" s="5"/>
      <c r="S31" s="5">
        <f t="shared" si="7"/>
        <v>0</v>
      </c>
      <c r="T31" s="5"/>
      <c r="U31" s="5">
        <f t="shared" si="8"/>
        <v>0</v>
      </c>
      <c r="V31" s="5"/>
      <c r="W31" s="5">
        <f t="shared" si="9"/>
        <v>0</v>
      </c>
      <c r="X31" s="5"/>
      <c r="Y31" s="5">
        <f t="shared" si="10"/>
        <v>0</v>
      </c>
      <c r="Z31" s="5"/>
      <c r="AA31" s="5">
        <f t="shared" si="11"/>
        <v>0</v>
      </c>
      <c r="AB31" s="5"/>
      <c r="AC31" s="5">
        <f t="shared" si="12"/>
        <v>0</v>
      </c>
      <c r="AD31" s="5"/>
      <c r="AE31" s="5">
        <f t="shared" si="13"/>
        <v>0</v>
      </c>
      <c r="AF31" s="5"/>
      <c r="AG31" s="5">
        <f t="shared" si="14"/>
        <v>0</v>
      </c>
      <c r="AH31" s="5"/>
      <c r="AI31" s="6">
        <f t="shared" si="15"/>
        <v>0</v>
      </c>
      <c r="AJ31" s="5"/>
      <c r="AK31" s="5">
        <f t="shared" si="16"/>
        <v>0</v>
      </c>
      <c r="AL31" s="5"/>
      <c r="AM31" s="5">
        <f t="shared" si="17"/>
        <v>0</v>
      </c>
      <c r="AN31" s="5"/>
      <c r="AO31" s="5">
        <f t="shared" si="18"/>
        <v>0</v>
      </c>
      <c r="AP31" s="5"/>
      <c r="AQ31" s="5">
        <f>AP31*G31</f>
        <v>0</v>
      </c>
      <c r="AR31" s="5"/>
      <c r="AS31" s="5">
        <f t="shared" si="20"/>
        <v>0</v>
      </c>
      <c r="AT31" s="5"/>
      <c r="AU31" s="5">
        <f t="shared" si="21"/>
        <v>0</v>
      </c>
      <c r="AV31" s="5">
        <v>54</v>
      </c>
      <c r="AW31" s="5">
        <f t="shared" si="22"/>
        <v>67500</v>
      </c>
      <c r="AX31" s="5"/>
      <c r="AY31" s="5">
        <f t="shared" si="23"/>
        <v>0</v>
      </c>
      <c r="AZ31" s="5"/>
      <c r="BA31" s="5">
        <f t="shared" si="24"/>
        <v>0</v>
      </c>
      <c r="BB31" s="5"/>
      <c r="BC31" s="5">
        <f t="shared" si="25"/>
        <v>0</v>
      </c>
      <c r="BD31" s="5"/>
      <c r="BE31" s="5">
        <f t="shared" si="26"/>
        <v>0</v>
      </c>
      <c r="BF31" s="5"/>
      <c r="BG31" s="5">
        <f t="shared" si="27"/>
        <v>0</v>
      </c>
      <c r="BH31" s="5"/>
      <c r="BI31" s="5">
        <f t="shared" si="28"/>
        <v>0</v>
      </c>
      <c r="BJ31" s="5"/>
      <c r="BK31" s="5">
        <f t="shared" si="29"/>
        <v>0</v>
      </c>
      <c r="BL31" s="5"/>
      <c r="BM31" s="5">
        <f t="shared" si="30"/>
        <v>0</v>
      </c>
      <c r="BN31" s="11">
        <f t="shared" si="0"/>
        <v>54</v>
      </c>
      <c r="BO31" s="11">
        <f t="shared" si="1"/>
        <v>67500</v>
      </c>
    </row>
    <row r="32" spans="1:67" ht="20.25" customHeight="1">
      <c r="A32" s="542" t="s">
        <v>50</v>
      </c>
      <c r="B32" s="543"/>
      <c r="C32" s="543"/>
      <c r="D32" s="543"/>
      <c r="E32" s="544"/>
      <c r="F32" s="111"/>
      <c r="G32" s="111"/>
      <c r="H32" s="5"/>
      <c r="I32" s="5">
        <f t="shared" si="2"/>
        <v>0</v>
      </c>
      <c r="J32" s="5"/>
      <c r="K32" s="5">
        <f t="shared" si="3"/>
        <v>0</v>
      </c>
      <c r="L32" s="5"/>
      <c r="M32" s="5">
        <f t="shared" si="4"/>
        <v>0</v>
      </c>
      <c r="N32" s="5"/>
      <c r="O32" s="5">
        <f t="shared" si="5"/>
        <v>0</v>
      </c>
      <c r="P32" s="5"/>
      <c r="Q32" s="5">
        <f t="shared" si="6"/>
        <v>0</v>
      </c>
      <c r="R32" s="5"/>
      <c r="S32" s="5">
        <f t="shared" si="7"/>
        <v>0</v>
      </c>
      <c r="T32" s="5"/>
      <c r="U32" s="5">
        <f t="shared" si="8"/>
        <v>0</v>
      </c>
      <c r="V32" s="5"/>
      <c r="W32" s="5">
        <f t="shared" si="9"/>
        <v>0</v>
      </c>
      <c r="X32" s="5"/>
      <c r="Y32" s="5">
        <f t="shared" si="10"/>
        <v>0</v>
      </c>
      <c r="Z32" s="5"/>
      <c r="AA32" s="5">
        <f t="shared" si="11"/>
        <v>0</v>
      </c>
      <c r="AB32" s="5"/>
      <c r="AC32" s="5">
        <f t="shared" si="12"/>
        <v>0</v>
      </c>
      <c r="AD32" s="5"/>
      <c r="AE32" s="5">
        <f t="shared" si="13"/>
        <v>0</v>
      </c>
      <c r="AF32" s="5"/>
      <c r="AG32" s="5">
        <f t="shared" si="14"/>
        <v>0</v>
      </c>
      <c r="AH32" s="5"/>
      <c r="AI32" s="6">
        <f t="shared" si="15"/>
        <v>0</v>
      </c>
      <c r="AJ32" s="5"/>
      <c r="AK32" s="5">
        <f t="shared" si="16"/>
        <v>0</v>
      </c>
      <c r="AL32" s="5"/>
      <c r="AM32" s="5">
        <f t="shared" si="17"/>
        <v>0</v>
      </c>
      <c r="AN32" s="5"/>
      <c r="AO32" s="5">
        <f t="shared" si="18"/>
        <v>0</v>
      </c>
      <c r="AP32" s="5"/>
      <c r="AQ32" s="5">
        <f>AP32*G32</f>
        <v>0</v>
      </c>
      <c r="AR32" s="5"/>
      <c r="AS32" s="5">
        <f t="shared" si="20"/>
        <v>0</v>
      </c>
      <c r="AT32" s="5"/>
      <c r="AU32" s="5">
        <f t="shared" si="21"/>
        <v>0</v>
      </c>
      <c r="AV32" s="5"/>
      <c r="AW32" s="5">
        <f t="shared" si="22"/>
        <v>0</v>
      </c>
      <c r="AX32" s="5"/>
      <c r="AY32" s="5">
        <f t="shared" si="23"/>
        <v>0</v>
      </c>
      <c r="AZ32" s="5"/>
      <c r="BA32" s="5">
        <f t="shared" si="24"/>
        <v>0</v>
      </c>
      <c r="BB32" s="5"/>
      <c r="BC32" s="5">
        <f t="shared" si="25"/>
        <v>0</v>
      </c>
      <c r="BD32" s="5"/>
      <c r="BE32" s="5">
        <f t="shared" si="26"/>
        <v>0</v>
      </c>
      <c r="BF32" s="5"/>
      <c r="BG32" s="5">
        <f t="shared" si="27"/>
        <v>0</v>
      </c>
      <c r="BH32" s="5"/>
      <c r="BI32" s="5">
        <f t="shared" si="28"/>
        <v>0</v>
      </c>
      <c r="BJ32" s="5"/>
      <c r="BK32" s="5">
        <f t="shared" si="29"/>
        <v>0</v>
      </c>
      <c r="BL32" s="5"/>
      <c r="BM32" s="5">
        <f t="shared" si="30"/>
        <v>0</v>
      </c>
      <c r="BN32" s="11">
        <f t="shared" si="0"/>
        <v>0</v>
      </c>
      <c r="BO32" s="11">
        <f t="shared" si="1"/>
        <v>0</v>
      </c>
    </row>
    <row r="33" spans="1:67" ht="16.5" customHeight="1">
      <c r="A33" s="226">
        <v>25</v>
      </c>
      <c r="B33" s="535" t="s">
        <v>75</v>
      </c>
      <c r="C33" s="536"/>
      <c r="D33" s="536"/>
      <c r="E33" s="537"/>
      <c r="F33" s="111" t="s">
        <v>17</v>
      </c>
      <c r="G33" s="111"/>
      <c r="H33" s="5"/>
      <c r="I33" s="5">
        <f t="shared" si="2"/>
        <v>0</v>
      </c>
      <c r="J33" s="5">
        <v>4</v>
      </c>
      <c r="K33" s="5">
        <v>100000</v>
      </c>
      <c r="L33" s="5">
        <v>3</v>
      </c>
      <c r="M33" s="5">
        <v>75000</v>
      </c>
      <c r="N33" s="5"/>
      <c r="O33" s="5">
        <f t="shared" si="5"/>
        <v>0</v>
      </c>
      <c r="P33" s="5"/>
      <c r="Q33" s="5">
        <f t="shared" si="6"/>
        <v>0</v>
      </c>
      <c r="R33" s="5"/>
      <c r="S33" s="5">
        <f t="shared" si="7"/>
        <v>0</v>
      </c>
      <c r="T33" s="5">
        <v>3</v>
      </c>
      <c r="U33" s="5">
        <v>75000</v>
      </c>
      <c r="V33" s="5"/>
      <c r="W33" s="5">
        <f t="shared" si="9"/>
        <v>0</v>
      </c>
      <c r="X33" s="5"/>
      <c r="Y33" s="5">
        <f t="shared" si="10"/>
        <v>0</v>
      </c>
      <c r="Z33" s="5"/>
      <c r="AA33" s="5">
        <f t="shared" si="11"/>
        <v>0</v>
      </c>
      <c r="AB33" s="5"/>
      <c r="AC33" s="5">
        <f t="shared" si="12"/>
        <v>0</v>
      </c>
      <c r="AD33" s="5"/>
      <c r="AE33" s="5">
        <f t="shared" si="13"/>
        <v>0</v>
      </c>
      <c r="AF33" s="5"/>
      <c r="AG33" s="5">
        <f t="shared" si="14"/>
        <v>0</v>
      </c>
      <c r="AH33" s="5">
        <v>3</v>
      </c>
      <c r="AI33" s="6">
        <v>75000</v>
      </c>
      <c r="AJ33" s="5"/>
      <c r="AK33" s="5">
        <f t="shared" si="16"/>
        <v>0</v>
      </c>
      <c r="AL33" s="5"/>
      <c r="AM33" s="5">
        <f t="shared" si="17"/>
        <v>0</v>
      </c>
      <c r="AN33" s="5"/>
      <c r="AO33" s="5">
        <f t="shared" si="18"/>
        <v>0</v>
      </c>
      <c r="AP33" s="5"/>
      <c r="AQ33" s="5"/>
      <c r="AR33" s="5"/>
      <c r="AS33" s="5">
        <f t="shared" si="20"/>
        <v>0</v>
      </c>
      <c r="AT33" s="5"/>
      <c r="AU33" s="5">
        <f t="shared" si="21"/>
        <v>0</v>
      </c>
      <c r="AV33" s="5"/>
      <c r="AW33" s="5">
        <f t="shared" si="22"/>
        <v>0</v>
      </c>
      <c r="AX33" s="5">
        <v>6</v>
      </c>
      <c r="AY33" s="5">
        <v>150000</v>
      </c>
      <c r="AZ33" s="5">
        <v>6</v>
      </c>
      <c r="BA33" s="5">
        <v>150000</v>
      </c>
      <c r="BB33" s="5"/>
      <c r="BC33" s="5">
        <f t="shared" si="25"/>
        <v>0</v>
      </c>
      <c r="BD33" s="5"/>
      <c r="BE33" s="5">
        <f t="shared" si="26"/>
        <v>0</v>
      </c>
      <c r="BF33" s="5"/>
      <c r="BG33" s="5">
        <f t="shared" si="27"/>
        <v>0</v>
      </c>
      <c r="BH33" s="344">
        <f>2*0</f>
        <v>0</v>
      </c>
      <c r="BI33" s="344">
        <f>50000*0</f>
        <v>0</v>
      </c>
      <c r="BJ33" s="5"/>
      <c r="BK33" s="5">
        <f t="shared" si="29"/>
        <v>0</v>
      </c>
      <c r="BL33" s="5"/>
      <c r="BM33" s="5">
        <f t="shared" si="30"/>
        <v>0</v>
      </c>
      <c r="BN33" s="11">
        <f t="shared" si="0"/>
        <v>25</v>
      </c>
      <c r="BO33" s="11">
        <f t="shared" si="1"/>
        <v>625000</v>
      </c>
    </row>
    <row r="34" spans="1:67" ht="15.75" customHeight="1">
      <c r="A34" s="226">
        <v>26</v>
      </c>
      <c r="B34" s="535" t="s">
        <v>51</v>
      </c>
      <c r="C34" s="536"/>
      <c r="D34" s="536"/>
      <c r="E34" s="537"/>
      <c r="F34" s="111" t="s">
        <v>45</v>
      </c>
      <c r="G34" s="111">
        <v>5500</v>
      </c>
      <c r="H34" s="5"/>
      <c r="I34" s="5">
        <f t="shared" si="2"/>
        <v>0</v>
      </c>
      <c r="J34" s="5"/>
      <c r="K34" s="5">
        <f t="shared" si="3"/>
        <v>0</v>
      </c>
      <c r="L34" s="5"/>
      <c r="M34" s="5">
        <f t="shared" si="4"/>
        <v>0</v>
      </c>
      <c r="N34" s="5"/>
      <c r="O34" s="5">
        <f t="shared" si="5"/>
        <v>0</v>
      </c>
      <c r="P34" s="5"/>
      <c r="Q34" s="5">
        <f t="shared" si="6"/>
        <v>0</v>
      </c>
      <c r="R34" s="5"/>
      <c r="S34" s="5">
        <f t="shared" si="7"/>
        <v>0</v>
      </c>
      <c r="T34" s="5"/>
      <c r="U34" s="5">
        <f t="shared" si="8"/>
        <v>0</v>
      </c>
      <c r="V34" s="5"/>
      <c r="W34" s="5">
        <f t="shared" si="9"/>
        <v>0</v>
      </c>
      <c r="X34" s="5"/>
      <c r="Y34" s="5">
        <f t="shared" si="10"/>
        <v>0</v>
      </c>
      <c r="Z34" s="5"/>
      <c r="AA34" s="5">
        <f t="shared" si="11"/>
        <v>0</v>
      </c>
      <c r="AB34" s="5"/>
      <c r="AC34" s="5">
        <f t="shared" si="12"/>
        <v>0</v>
      </c>
      <c r="AD34" s="5"/>
      <c r="AE34" s="5">
        <f t="shared" si="13"/>
        <v>0</v>
      </c>
      <c r="AF34" s="5"/>
      <c r="AG34" s="5">
        <f t="shared" si="14"/>
        <v>0</v>
      </c>
      <c r="AH34" s="5"/>
      <c r="AI34" s="6">
        <f t="shared" si="15"/>
        <v>0</v>
      </c>
      <c r="AJ34" s="5"/>
      <c r="AK34" s="5">
        <f t="shared" si="16"/>
        <v>0</v>
      </c>
      <c r="AL34" s="5"/>
      <c r="AM34" s="5">
        <f t="shared" si="17"/>
        <v>0</v>
      </c>
      <c r="AN34" s="5"/>
      <c r="AO34" s="5">
        <f t="shared" si="18"/>
        <v>0</v>
      </c>
      <c r="AP34" s="5"/>
      <c r="AQ34" s="5">
        <f t="shared" si="19"/>
        <v>0</v>
      </c>
      <c r="AR34" s="5"/>
      <c r="AS34" s="5">
        <f t="shared" si="20"/>
        <v>0</v>
      </c>
      <c r="AT34" s="5"/>
      <c r="AU34" s="5">
        <f t="shared" si="21"/>
        <v>0</v>
      </c>
      <c r="AV34" s="5"/>
      <c r="AW34" s="5">
        <f t="shared" si="22"/>
        <v>0</v>
      </c>
      <c r="AX34" s="5"/>
      <c r="AY34" s="5">
        <f t="shared" si="23"/>
        <v>0</v>
      </c>
      <c r="AZ34" s="5"/>
      <c r="BA34" s="5">
        <f t="shared" si="24"/>
        <v>0</v>
      </c>
      <c r="BB34" s="5"/>
      <c r="BC34" s="5">
        <f t="shared" si="25"/>
        <v>0</v>
      </c>
      <c r="BD34" s="5"/>
      <c r="BE34" s="5">
        <f t="shared" si="26"/>
        <v>0</v>
      </c>
      <c r="BF34" s="5"/>
      <c r="BG34" s="5">
        <f t="shared" si="27"/>
        <v>0</v>
      </c>
      <c r="BH34" s="5"/>
      <c r="BI34" s="5">
        <f t="shared" si="28"/>
        <v>0</v>
      </c>
      <c r="BJ34" s="5"/>
      <c r="BK34" s="5">
        <f t="shared" si="29"/>
        <v>0</v>
      </c>
      <c r="BL34" s="5"/>
      <c r="BM34" s="5">
        <f t="shared" si="30"/>
        <v>0</v>
      </c>
      <c r="BN34" s="11">
        <f t="shared" si="0"/>
        <v>0</v>
      </c>
      <c r="BO34" s="11">
        <f t="shared" si="1"/>
        <v>0</v>
      </c>
    </row>
    <row r="35" spans="1:67" ht="16.5" customHeight="1">
      <c r="A35" s="226">
        <v>27</v>
      </c>
      <c r="B35" s="528" t="s">
        <v>113</v>
      </c>
      <c r="C35" s="529"/>
      <c r="D35" s="529"/>
      <c r="E35" s="530"/>
      <c r="F35" s="111" t="s">
        <v>17</v>
      </c>
      <c r="G35" s="111">
        <v>4500</v>
      </c>
      <c r="H35" s="5"/>
      <c r="I35" s="5">
        <f t="shared" si="2"/>
        <v>0</v>
      </c>
      <c r="J35" s="5"/>
      <c r="K35" s="5">
        <f t="shared" si="3"/>
        <v>0</v>
      </c>
      <c r="L35" s="5"/>
      <c r="M35" s="5">
        <f t="shared" si="4"/>
        <v>0</v>
      </c>
      <c r="N35" s="5"/>
      <c r="O35" s="5">
        <f t="shared" si="5"/>
        <v>0</v>
      </c>
      <c r="P35" s="5"/>
      <c r="Q35" s="5">
        <f t="shared" si="6"/>
        <v>0</v>
      </c>
      <c r="R35" s="5"/>
      <c r="S35" s="5">
        <f t="shared" si="7"/>
        <v>0</v>
      </c>
      <c r="T35" s="5"/>
      <c r="U35" s="5">
        <f t="shared" si="8"/>
        <v>0</v>
      </c>
      <c r="V35" s="5"/>
      <c r="W35" s="5">
        <f t="shared" si="9"/>
        <v>0</v>
      </c>
      <c r="X35" s="5"/>
      <c r="Y35" s="5">
        <f t="shared" si="10"/>
        <v>0</v>
      </c>
      <c r="Z35" s="5"/>
      <c r="AA35" s="5">
        <f t="shared" si="11"/>
        <v>0</v>
      </c>
      <c r="AB35" s="5"/>
      <c r="AC35" s="5">
        <f t="shared" si="12"/>
        <v>0</v>
      </c>
      <c r="AD35" s="5"/>
      <c r="AE35" s="5">
        <f t="shared" si="13"/>
        <v>0</v>
      </c>
      <c r="AF35" s="5"/>
      <c r="AG35" s="5">
        <f t="shared" si="14"/>
        <v>0</v>
      </c>
      <c r="AH35" s="5"/>
      <c r="AI35" s="6">
        <f t="shared" si="15"/>
        <v>0</v>
      </c>
      <c r="AJ35" s="5"/>
      <c r="AK35" s="5">
        <f t="shared" si="16"/>
        <v>0</v>
      </c>
      <c r="AL35" s="5"/>
      <c r="AM35" s="5">
        <f t="shared" si="17"/>
        <v>0</v>
      </c>
      <c r="AN35" s="5"/>
      <c r="AO35" s="5">
        <f t="shared" si="18"/>
        <v>0</v>
      </c>
      <c r="AP35" s="5"/>
      <c r="AQ35" s="5">
        <f t="shared" si="19"/>
        <v>0</v>
      </c>
      <c r="AR35" s="5"/>
      <c r="AS35" s="5">
        <f t="shared" si="20"/>
        <v>0</v>
      </c>
      <c r="AT35" s="5"/>
      <c r="AU35" s="5">
        <f t="shared" si="21"/>
        <v>0</v>
      </c>
      <c r="AV35" s="5"/>
      <c r="AW35" s="5">
        <f t="shared" si="22"/>
        <v>0</v>
      </c>
      <c r="AX35" s="5"/>
      <c r="AY35" s="5">
        <f t="shared" si="23"/>
        <v>0</v>
      </c>
      <c r="AZ35" s="5"/>
      <c r="BA35" s="5">
        <f t="shared" si="24"/>
        <v>0</v>
      </c>
      <c r="BB35" s="5"/>
      <c r="BC35" s="5">
        <f t="shared" si="25"/>
        <v>0</v>
      </c>
      <c r="BD35" s="5"/>
      <c r="BE35" s="5">
        <f t="shared" si="26"/>
        <v>0</v>
      </c>
      <c r="BF35" s="5"/>
      <c r="BG35" s="5">
        <f t="shared" si="27"/>
        <v>0</v>
      </c>
      <c r="BH35" s="5"/>
      <c r="BI35" s="5">
        <f t="shared" si="28"/>
        <v>0</v>
      </c>
      <c r="BJ35" s="5"/>
      <c r="BK35" s="5">
        <f t="shared" si="29"/>
        <v>0</v>
      </c>
      <c r="BL35" s="5"/>
      <c r="BM35" s="5">
        <f t="shared" si="30"/>
        <v>0</v>
      </c>
      <c r="BN35" s="11">
        <f t="shared" si="0"/>
        <v>0</v>
      </c>
      <c r="BO35" s="11">
        <f t="shared" si="1"/>
        <v>0</v>
      </c>
    </row>
    <row r="36" spans="1:67" ht="15" customHeight="1">
      <c r="A36" s="226">
        <v>28</v>
      </c>
      <c r="B36" s="535" t="s">
        <v>172</v>
      </c>
      <c r="C36" s="529"/>
      <c r="D36" s="529"/>
      <c r="E36" s="530"/>
      <c r="F36" s="111" t="s">
        <v>17</v>
      </c>
      <c r="G36" s="111">
        <v>11000</v>
      </c>
      <c r="H36" s="5"/>
      <c r="I36" s="5">
        <f t="shared" si="2"/>
        <v>0</v>
      </c>
      <c r="J36" s="5"/>
      <c r="K36" s="5">
        <f t="shared" si="3"/>
        <v>0</v>
      </c>
      <c r="L36" s="5"/>
      <c r="M36" s="5">
        <f t="shared" si="4"/>
        <v>0</v>
      </c>
      <c r="N36" s="5"/>
      <c r="O36" s="5">
        <f t="shared" si="5"/>
        <v>0</v>
      </c>
      <c r="P36" s="5"/>
      <c r="Q36" s="5">
        <f t="shared" si="6"/>
        <v>0</v>
      </c>
      <c r="R36" s="5"/>
      <c r="S36" s="5">
        <f t="shared" si="7"/>
        <v>0</v>
      </c>
      <c r="T36" s="5"/>
      <c r="U36" s="5">
        <f t="shared" si="8"/>
        <v>0</v>
      </c>
      <c r="V36" s="5"/>
      <c r="W36" s="5">
        <f t="shared" si="9"/>
        <v>0</v>
      </c>
      <c r="X36" s="5">
        <v>4</v>
      </c>
      <c r="Y36" s="5">
        <f>X36*G36</f>
        <v>44000</v>
      </c>
      <c r="Z36" s="5"/>
      <c r="AA36" s="5">
        <f t="shared" si="11"/>
        <v>0</v>
      </c>
      <c r="AB36" s="5"/>
      <c r="AC36" s="5">
        <f t="shared" si="12"/>
        <v>0</v>
      </c>
      <c r="AD36" s="5"/>
      <c r="AE36" s="5">
        <f t="shared" si="13"/>
        <v>0</v>
      </c>
      <c r="AF36" s="5"/>
      <c r="AG36" s="5">
        <f t="shared" si="14"/>
        <v>0</v>
      </c>
      <c r="AH36" s="5"/>
      <c r="AI36" s="6">
        <f t="shared" si="15"/>
        <v>0</v>
      </c>
      <c r="AJ36" s="5"/>
      <c r="AK36" s="5">
        <f t="shared" si="16"/>
        <v>0</v>
      </c>
      <c r="AL36" s="5"/>
      <c r="AM36" s="5">
        <f t="shared" si="17"/>
        <v>0</v>
      </c>
      <c r="AN36" s="5"/>
      <c r="AO36" s="5">
        <f t="shared" si="18"/>
        <v>0</v>
      </c>
      <c r="AP36" s="5"/>
      <c r="AQ36" s="5">
        <f t="shared" si="19"/>
        <v>0</v>
      </c>
      <c r="AR36" s="5"/>
      <c r="AS36" s="5">
        <f t="shared" si="20"/>
        <v>0</v>
      </c>
      <c r="AT36" s="5">
        <v>6</v>
      </c>
      <c r="AU36" s="5">
        <f t="shared" si="21"/>
        <v>66000</v>
      </c>
      <c r="AV36" s="5"/>
      <c r="AW36" s="5">
        <f t="shared" si="22"/>
        <v>0</v>
      </c>
      <c r="AX36" s="5"/>
      <c r="AY36" s="5">
        <f t="shared" si="23"/>
        <v>0</v>
      </c>
      <c r="AZ36" s="5"/>
      <c r="BA36" s="5">
        <f t="shared" si="24"/>
        <v>0</v>
      </c>
      <c r="BB36" s="5"/>
      <c r="BC36" s="5">
        <f t="shared" si="25"/>
        <v>0</v>
      </c>
      <c r="BD36" s="5"/>
      <c r="BE36" s="5">
        <f t="shared" si="26"/>
        <v>0</v>
      </c>
      <c r="BF36" s="5"/>
      <c r="BG36" s="5">
        <f t="shared" si="27"/>
        <v>0</v>
      </c>
      <c r="BH36" s="5"/>
      <c r="BI36" s="5">
        <f t="shared" si="28"/>
        <v>0</v>
      </c>
      <c r="BJ36" s="5"/>
      <c r="BK36" s="5">
        <f t="shared" si="29"/>
        <v>0</v>
      </c>
      <c r="BL36" s="5"/>
      <c r="BM36" s="5">
        <f t="shared" si="30"/>
        <v>0</v>
      </c>
      <c r="BN36" s="11">
        <f t="shared" si="0"/>
        <v>10</v>
      </c>
      <c r="BO36" s="11">
        <f t="shared" si="1"/>
        <v>110000</v>
      </c>
    </row>
    <row r="37" spans="1:67" ht="15" customHeight="1">
      <c r="A37" s="226">
        <v>29</v>
      </c>
      <c r="B37" s="535" t="s">
        <v>52</v>
      </c>
      <c r="C37" s="536"/>
      <c r="D37" s="536"/>
      <c r="E37" s="537"/>
      <c r="F37" s="338" t="s">
        <v>17</v>
      </c>
      <c r="G37" s="111">
        <v>2100</v>
      </c>
      <c r="H37" s="5"/>
      <c r="I37" s="5">
        <f t="shared" si="2"/>
        <v>0</v>
      </c>
      <c r="J37" s="5"/>
      <c r="K37" s="5">
        <f t="shared" si="3"/>
        <v>0</v>
      </c>
      <c r="L37" s="5"/>
      <c r="M37" s="5">
        <f t="shared" si="4"/>
        <v>0</v>
      </c>
      <c r="N37" s="5"/>
      <c r="O37" s="5">
        <f t="shared" si="5"/>
        <v>0</v>
      </c>
      <c r="P37" s="5"/>
      <c r="Q37" s="5">
        <f t="shared" si="6"/>
        <v>0</v>
      </c>
      <c r="R37" s="5"/>
      <c r="S37" s="5">
        <f t="shared" si="7"/>
        <v>0</v>
      </c>
      <c r="T37" s="5"/>
      <c r="U37" s="5">
        <f t="shared" si="8"/>
        <v>0</v>
      </c>
      <c r="V37" s="5"/>
      <c r="W37" s="5">
        <f t="shared" si="9"/>
        <v>0</v>
      </c>
      <c r="X37" s="5"/>
      <c r="Y37" s="5">
        <f>X37*G37</f>
        <v>0</v>
      </c>
      <c r="Z37" s="5"/>
      <c r="AA37" s="5">
        <f t="shared" si="11"/>
        <v>0</v>
      </c>
      <c r="AB37" s="5"/>
      <c r="AC37" s="5">
        <f t="shared" si="12"/>
        <v>0</v>
      </c>
      <c r="AD37" s="5"/>
      <c r="AE37" s="5">
        <f t="shared" si="13"/>
        <v>0</v>
      </c>
      <c r="AF37" s="5"/>
      <c r="AG37" s="5">
        <f t="shared" si="14"/>
        <v>0</v>
      </c>
      <c r="AH37" s="5"/>
      <c r="AI37" s="6">
        <f t="shared" si="15"/>
        <v>0</v>
      </c>
      <c r="AJ37" s="5"/>
      <c r="AK37" s="5">
        <f t="shared" si="16"/>
        <v>0</v>
      </c>
      <c r="AL37" s="5"/>
      <c r="AM37" s="5">
        <f t="shared" si="17"/>
        <v>0</v>
      </c>
      <c r="AN37" s="5"/>
      <c r="AO37" s="5">
        <f t="shared" si="18"/>
        <v>0</v>
      </c>
      <c r="AP37" s="5"/>
      <c r="AQ37" s="5">
        <f t="shared" si="19"/>
        <v>0</v>
      </c>
      <c r="AR37" s="5"/>
      <c r="AS37" s="5">
        <f t="shared" si="20"/>
        <v>0</v>
      </c>
      <c r="AT37" s="5"/>
      <c r="AU37" s="5">
        <f t="shared" si="21"/>
        <v>0</v>
      </c>
      <c r="AV37" s="5"/>
      <c r="AW37" s="5">
        <f t="shared" si="22"/>
        <v>0</v>
      </c>
      <c r="AX37" s="5"/>
      <c r="AY37" s="5">
        <f t="shared" si="23"/>
        <v>0</v>
      </c>
      <c r="AZ37" s="5"/>
      <c r="BA37" s="5">
        <f t="shared" si="24"/>
        <v>0</v>
      </c>
      <c r="BB37" s="5">
        <v>24</v>
      </c>
      <c r="BC37" s="5">
        <f t="shared" si="25"/>
        <v>50400</v>
      </c>
      <c r="BD37" s="5"/>
      <c r="BE37" s="5">
        <f t="shared" si="26"/>
        <v>0</v>
      </c>
      <c r="BF37" s="5"/>
      <c r="BG37" s="5">
        <f t="shared" si="27"/>
        <v>0</v>
      </c>
      <c r="BH37" s="5"/>
      <c r="BI37" s="5">
        <f t="shared" si="28"/>
        <v>0</v>
      </c>
      <c r="BJ37" s="5"/>
      <c r="BK37" s="5">
        <f t="shared" si="29"/>
        <v>0</v>
      </c>
      <c r="BL37" s="5"/>
      <c r="BM37" s="5">
        <f t="shared" si="30"/>
        <v>0</v>
      </c>
      <c r="BN37" s="11">
        <f t="shared" si="0"/>
        <v>24</v>
      </c>
      <c r="BO37" s="11">
        <f t="shared" si="1"/>
        <v>50400</v>
      </c>
    </row>
    <row r="38" spans="1:67" ht="15" customHeight="1">
      <c r="A38" s="226">
        <v>30</v>
      </c>
      <c r="B38" s="528" t="s">
        <v>114</v>
      </c>
      <c r="C38" s="529"/>
      <c r="D38" s="529"/>
      <c r="E38" s="530"/>
      <c r="F38" s="111" t="s">
        <v>17</v>
      </c>
      <c r="G38" s="111">
        <v>8000</v>
      </c>
      <c r="H38" s="5"/>
      <c r="I38" s="5">
        <f t="shared" si="2"/>
        <v>0</v>
      </c>
      <c r="J38" s="5"/>
      <c r="K38" s="5">
        <f t="shared" si="3"/>
        <v>0</v>
      </c>
      <c r="L38" s="5"/>
      <c r="M38" s="5">
        <f t="shared" si="4"/>
        <v>0</v>
      </c>
      <c r="N38" s="5"/>
      <c r="O38" s="5">
        <f t="shared" si="5"/>
        <v>0</v>
      </c>
      <c r="P38" s="5"/>
      <c r="Q38" s="5">
        <f t="shared" si="6"/>
        <v>0</v>
      </c>
      <c r="R38" s="5"/>
      <c r="S38" s="5">
        <f t="shared" si="7"/>
        <v>0</v>
      </c>
      <c r="T38" s="5"/>
      <c r="U38" s="5">
        <f t="shared" si="8"/>
        <v>0</v>
      </c>
      <c r="V38" s="5"/>
      <c r="W38" s="5">
        <f t="shared" si="9"/>
        <v>0</v>
      </c>
      <c r="X38" s="5"/>
      <c r="Y38" s="5">
        <f>X38*G38</f>
        <v>0</v>
      </c>
      <c r="Z38" s="5"/>
      <c r="AA38" s="5">
        <f t="shared" si="11"/>
        <v>0</v>
      </c>
      <c r="AB38" s="5"/>
      <c r="AC38" s="5">
        <f t="shared" si="12"/>
        <v>0</v>
      </c>
      <c r="AD38" s="5"/>
      <c r="AE38" s="5">
        <f t="shared" si="13"/>
        <v>0</v>
      </c>
      <c r="AF38" s="5"/>
      <c r="AG38" s="5">
        <f t="shared" si="14"/>
        <v>0</v>
      </c>
      <c r="AH38" s="5"/>
      <c r="AI38" s="6">
        <f t="shared" si="15"/>
        <v>0</v>
      </c>
      <c r="AJ38" s="5"/>
      <c r="AK38" s="5">
        <f t="shared" si="16"/>
        <v>0</v>
      </c>
      <c r="AL38" s="5"/>
      <c r="AM38" s="5">
        <f t="shared" si="17"/>
        <v>0</v>
      </c>
      <c r="AN38" s="5"/>
      <c r="AO38" s="5">
        <f t="shared" si="18"/>
        <v>0</v>
      </c>
      <c r="AP38" s="5"/>
      <c r="AQ38" s="5">
        <f t="shared" si="19"/>
        <v>0</v>
      </c>
      <c r="AR38" s="5"/>
      <c r="AS38" s="5">
        <f t="shared" si="20"/>
        <v>0</v>
      </c>
      <c r="AT38" s="5"/>
      <c r="AU38" s="5">
        <f t="shared" si="21"/>
        <v>0</v>
      </c>
      <c r="AV38" s="5"/>
      <c r="AW38" s="5">
        <f t="shared" si="22"/>
        <v>0</v>
      </c>
      <c r="AX38" s="5"/>
      <c r="AY38" s="5">
        <f t="shared" si="23"/>
        <v>0</v>
      </c>
      <c r="AZ38" s="5"/>
      <c r="BA38" s="5">
        <f t="shared" si="24"/>
        <v>0</v>
      </c>
      <c r="BB38" s="5"/>
      <c r="BC38" s="5">
        <f t="shared" si="25"/>
        <v>0</v>
      </c>
      <c r="BD38" s="5"/>
      <c r="BE38" s="5">
        <f t="shared" si="26"/>
        <v>0</v>
      </c>
      <c r="BF38" s="5"/>
      <c r="BG38" s="5">
        <f t="shared" si="27"/>
        <v>0</v>
      </c>
      <c r="BH38" s="5"/>
      <c r="BI38" s="5">
        <f t="shared" si="28"/>
        <v>0</v>
      </c>
      <c r="BJ38" s="5"/>
      <c r="BK38" s="5">
        <f t="shared" si="29"/>
        <v>0</v>
      </c>
      <c r="BL38" s="5"/>
      <c r="BM38" s="5">
        <f t="shared" si="30"/>
        <v>0</v>
      </c>
      <c r="BN38" s="11">
        <f t="shared" si="0"/>
        <v>0</v>
      </c>
      <c r="BO38" s="11">
        <f t="shared" si="1"/>
        <v>0</v>
      </c>
    </row>
    <row r="39" spans="1:67" s="57" customFormat="1" ht="15" customHeight="1">
      <c r="A39" s="226">
        <v>31</v>
      </c>
      <c r="B39" s="528" t="s">
        <v>115</v>
      </c>
      <c r="C39" s="529"/>
      <c r="D39" s="529"/>
      <c r="E39" s="530"/>
      <c r="F39" s="111" t="s">
        <v>17</v>
      </c>
      <c r="G39" s="111">
        <v>12000</v>
      </c>
      <c r="H39" s="5">
        <v>8</v>
      </c>
      <c r="I39" s="5">
        <f t="shared" si="2"/>
        <v>96000</v>
      </c>
      <c r="J39" s="5"/>
      <c r="K39" s="5">
        <f t="shared" si="3"/>
        <v>0</v>
      </c>
      <c r="L39" s="5"/>
      <c r="M39" s="5">
        <f t="shared" si="4"/>
        <v>0</v>
      </c>
      <c r="N39" s="5"/>
      <c r="O39" s="5">
        <f t="shared" si="5"/>
        <v>0</v>
      </c>
      <c r="P39" s="5">
        <v>12</v>
      </c>
      <c r="Q39" s="5">
        <f t="shared" si="6"/>
        <v>144000</v>
      </c>
      <c r="R39" s="5"/>
      <c r="S39" s="5">
        <f t="shared" si="7"/>
        <v>0</v>
      </c>
      <c r="T39" s="5"/>
      <c r="U39" s="5">
        <f t="shared" si="8"/>
        <v>0</v>
      </c>
      <c r="V39" s="5"/>
      <c r="W39" s="5">
        <f t="shared" si="9"/>
        <v>0</v>
      </c>
      <c r="X39" s="5"/>
      <c r="Y39" s="5">
        <f t="shared" si="10"/>
        <v>0</v>
      </c>
      <c r="Z39" s="5"/>
      <c r="AA39" s="5">
        <f t="shared" si="11"/>
        <v>0</v>
      </c>
      <c r="AB39" s="5"/>
      <c r="AC39" s="5">
        <f t="shared" si="12"/>
        <v>0</v>
      </c>
      <c r="AD39" s="5"/>
      <c r="AE39" s="5">
        <f t="shared" si="13"/>
        <v>0</v>
      </c>
      <c r="AF39" s="5"/>
      <c r="AG39" s="5">
        <f t="shared" si="14"/>
        <v>0</v>
      </c>
      <c r="AH39" s="5"/>
      <c r="AI39" s="6">
        <f t="shared" si="15"/>
        <v>0</v>
      </c>
      <c r="AJ39" s="5"/>
      <c r="AK39" s="5">
        <f t="shared" si="16"/>
        <v>0</v>
      </c>
      <c r="AL39" s="5"/>
      <c r="AM39" s="5">
        <f t="shared" si="17"/>
        <v>0</v>
      </c>
      <c r="AN39" s="5"/>
      <c r="AO39" s="5">
        <f t="shared" si="18"/>
        <v>0</v>
      </c>
      <c r="AP39" s="5"/>
      <c r="AQ39" s="5">
        <f t="shared" si="19"/>
        <v>0</v>
      </c>
      <c r="AR39" s="5"/>
      <c r="AS39" s="5">
        <f t="shared" si="20"/>
        <v>0</v>
      </c>
      <c r="AT39" s="5"/>
      <c r="AU39" s="5">
        <f t="shared" si="21"/>
        <v>0</v>
      </c>
      <c r="AV39" s="5"/>
      <c r="AW39" s="5">
        <f t="shared" si="22"/>
        <v>0</v>
      </c>
      <c r="AX39" s="5"/>
      <c r="AY39" s="5">
        <f t="shared" si="23"/>
        <v>0</v>
      </c>
      <c r="AZ39" s="5"/>
      <c r="BA39" s="5">
        <f t="shared" si="24"/>
        <v>0</v>
      </c>
      <c r="BB39" s="5"/>
      <c r="BC39" s="5">
        <f t="shared" si="25"/>
        <v>0</v>
      </c>
      <c r="BD39" s="5"/>
      <c r="BE39" s="5">
        <f t="shared" si="26"/>
        <v>0</v>
      </c>
      <c r="BF39" s="5"/>
      <c r="BG39" s="5">
        <f t="shared" si="27"/>
        <v>0</v>
      </c>
      <c r="BH39" s="5"/>
      <c r="BI39" s="5">
        <f t="shared" si="28"/>
        <v>0</v>
      </c>
      <c r="BJ39" s="5"/>
      <c r="BK39" s="5">
        <f t="shared" si="29"/>
        <v>0</v>
      </c>
      <c r="BL39" s="5"/>
      <c r="BM39" s="5">
        <f t="shared" si="30"/>
        <v>0</v>
      </c>
      <c r="BN39" s="11">
        <f t="shared" si="0"/>
        <v>20</v>
      </c>
      <c r="BO39" s="11">
        <f t="shared" si="1"/>
        <v>240000</v>
      </c>
    </row>
    <row r="40" spans="1:67" ht="15" customHeight="1">
      <c r="A40" s="226">
        <v>32</v>
      </c>
      <c r="B40" s="528" t="s">
        <v>116</v>
      </c>
      <c r="C40" s="529"/>
      <c r="D40" s="529"/>
      <c r="E40" s="530"/>
      <c r="F40" s="111" t="s">
        <v>17</v>
      </c>
      <c r="G40" s="111">
        <v>6500</v>
      </c>
      <c r="H40" s="5"/>
      <c r="I40" s="5">
        <f t="shared" si="2"/>
        <v>0</v>
      </c>
      <c r="J40" s="5"/>
      <c r="K40" s="5">
        <f t="shared" si="3"/>
        <v>0</v>
      </c>
      <c r="L40" s="5"/>
      <c r="M40" s="5">
        <f t="shared" si="4"/>
        <v>0</v>
      </c>
      <c r="N40" s="5"/>
      <c r="O40" s="5">
        <f t="shared" si="5"/>
        <v>0</v>
      </c>
      <c r="P40" s="5"/>
      <c r="Q40" s="5">
        <f t="shared" si="6"/>
        <v>0</v>
      </c>
      <c r="R40" s="5"/>
      <c r="S40" s="5">
        <f t="shared" si="7"/>
        <v>0</v>
      </c>
      <c r="T40" s="5"/>
      <c r="U40" s="5">
        <f t="shared" si="8"/>
        <v>0</v>
      </c>
      <c r="V40" s="5"/>
      <c r="W40" s="5">
        <f t="shared" si="9"/>
        <v>0</v>
      </c>
      <c r="X40" s="5"/>
      <c r="Y40" s="5">
        <f t="shared" si="10"/>
        <v>0</v>
      </c>
      <c r="Z40" s="5"/>
      <c r="AA40" s="5">
        <f t="shared" si="11"/>
        <v>0</v>
      </c>
      <c r="AB40" s="5"/>
      <c r="AC40" s="5">
        <f t="shared" si="12"/>
        <v>0</v>
      </c>
      <c r="AD40" s="5"/>
      <c r="AE40" s="5">
        <f t="shared" si="13"/>
        <v>0</v>
      </c>
      <c r="AF40" s="5"/>
      <c r="AG40" s="5">
        <f t="shared" si="14"/>
        <v>0</v>
      </c>
      <c r="AH40" s="5"/>
      <c r="AI40" s="6">
        <f t="shared" si="15"/>
        <v>0</v>
      </c>
      <c r="AJ40" s="5"/>
      <c r="AK40" s="5">
        <f t="shared" si="16"/>
        <v>0</v>
      </c>
      <c r="AL40" s="5"/>
      <c r="AM40" s="5">
        <f t="shared" si="17"/>
        <v>0</v>
      </c>
      <c r="AN40" s="5"/>
      <c r="AO40" s="5">
        <f t="shared" si="18"/>
        <v>0</v>
      </c>
      <c r="AP40" s="5"/>
      <c r="AQ40" s="5">
        <f t="shared" si="19"/>
        <v>0</v>
      </c>
      <c r="AR40" s="5"/>
      <c r="AS40" s="5">
        <f t="shared" si="20"/>
        <v>0</v>
      </c>
      <c r="AT40" s="5"/>
      <c r="AU40" s="5">
        <f t="shared" si="21"/>
        <v>0</v>
      </c>
      <c r="AV40" s="5"/>
      <c r="AW40" s="5">
        <f t="shared" si="22"/>
        <v>0</v>
      </c>
      <c r="AX40" s="5"/>
      <c r="AY40" s="5">
        <f t="shared" si="23"/>
        <v>0</v>
      </c>
      <c r="AZ40" s="5"/>
      <c r="BA40" s="5">
        <f t="shared" si="24"/>
        <v>0</v>
      </c>
      <c r="BB40" s="5"/>
      <c r="BC40" s="5">
        <f t="shared" si="25"/>
        <v>0</v>
      </c>
      <c r="BD40" s="5"/>
      <c r="BE40" s="5">
        <f t="shared" si="26"/>
        <v>0</v>
      </c>
      <c r="BF40" s="5"/>
      <c r="BG40" s="5">
        <f t="shared" si="27"/>
        <v>0</v>
      </c>
      <c r="BH40" s="5"/>
      <c r="BI40" s="5">
        <f t="shared" si="28"/>
        <v>0</v>
      </c>
      <c r="BJ40" s="5">
        <v>32</v>
      </c>
      <c r="BK40" s="5">
        <v>192000</v>
      </c>
      <c r="BL40" s="5"/>
      <c r="BM40" s="5">
        <f t="shared" si="30"/>
        <v>0</v>
      </c>
      <c r="BN40" s="11">
        <f t="shared" si="0"/>
        <v>32</v>
      </c>
      <c r="BO40" s="11">
        <f t="shared" si="1"/>
        <v>192000</v>
      </c>
    </row>
    <row r="41" spans="1:67" ht="15" customHeight="1">
      <c r="A41" s="226">
        <v>33</v>
      </c>
      <c r="B41" s="528" t="s">
        <v>209</v>
      </c>
      <c r="C41" s="529"/>
      <c r="D41" s="529"/>
      <c r="E41" s="530"/>
      <c r="F41" s="111" t="s">
        <v>45</v>
      </c>
      <c r="G41" s="111">
        <v>180</v>
      </c>
      <c r="H41" s="5"/>
      <c r="I41" s="5">
        <f t="shared" si="2"/>
        <v>0</v>
      </c>
      <c r="J41" s="5"/>
      <c r="K41" s="5">
        <f t="shared" si="3"/>
        <v>0</v>
      </c>
      <c r="L41" s="5"/>
      <c r="M41" s="5">
        <f t="shared" si="4"/>
        <v>0</v>
      </c>
      <c r="N41" s="5"/>
      <c r="O41" s="5">
        <f t="shared" si="5"/>
        <v>0</v>
      </c>
      <c r="P41" s="5"/>
      <c r="Q41" s="5">
        <f t="shared" si="6"/>
        <v>0</v>
      </c>
      <c r="R41" s="5"/>
      <c r="S41" s="5">
        <f t="shared" si="7"/>
        <v>0</v>
      </c>
      <c r="T41" s="5"/>
      <c r="U41" s="5">
        <f t="shared" si="8"/>
        <v>0</v>
      </c>
      <c r="V41" s="5"/>
      <c r="W41" s="5">
        <f t="shared" si="9"/>
        <v>0</v>
      </c>
      <c r="X41" s="5"/>
      <c r="Y41" s="5">
        <f t="shared" si="10"/>
        <v>0</v>
      </c>
      <c r="Z41" s="5"/>
      <c r="AA41" s="5">
        <f t="shared" si="11"/>
        <v>0</v>
      </c>
      <c r="AB41" s="5"/>
      <c r="AC41" s="5">
        <f t="shared" si="12"/>
        <v>0</v>
      </c>
      <c r="AD41" s="5"/>
      <c r="AE41" s="5">
        <f t="shared" si="13"/>
        <v>0</v>
      </c>
      <c r="AF41" s="5"/>
      <c r="AG41" s="5">
        <f t="shared" si="14"/>
        <v>0</v>
      </c>
      <c r="AH41" s="5"/>
      <c r="AI41" s="6">
        <f t="shared" si="15"/>
        <v>0</v>
      </c>
      <c r="AJ41" s="5"/>
      <c r="AK41" s="5">
        <f t="shared" si="16"/>
        <v>0</v>
      </c>
      <c r="AL41" s="5"/>
      <c r="AM41" s="5">
        <f t="shared" si="17"/>
        <v>0</v>
      </c>
      <c r="AN41" s="5"/>
      <c r="AO41" s="5">
        <f t="shared" si="18"/>
        <v>0</v>
      </c>
      <c r="AP41" s="5"/>
      <c r="AQ41" s="5">
        <f t="shared" si="19"/>
        <v>0</v>
      </c>
      <c r="AR41" s="5"/>
      <c r="AS41" s="5">
        <f t="shared" si="20"/>
        <v>0</v>
      </c>
      <c r="AT41" s="5"/>
      <c r="AU41" s="5">
        <f t="shared" si="21"/>
        <v>0</v>
      </c>
      <c r="AV41" s="5"/>
      <c r="AW41" s="5">
        <f t="shared" si="22"/>
        <v>0</v>
      </c>
      <c r="AX41" s="5"/>
      <c r="AY41" s="5">
        <f t="shared" si="23"/>
        <v>0</v>
      </c>
      <c r="AZ41" s="5"/>
      <c r="BA41" s="5">
        <f t="shared" si="24"/>
        <v>0</v>
      </c>
      <c r="BB41" s="5"/>
      <c r="BC41" s="5">
        <f t="shared" si="25"/>
        <v>0</v>
      </c>
      <c r="BD41" s="5"/>
      <c r="BE41" s="5">
        <f t="shared" si="26"/>
        <v>0</v>
      </c>
      <c r="BF41" s="5"/>
      <c r="BG41" s="5">
        <f t="shared" si="27"/>
        <v>0</v>
      </c>
      <c r="BH41" s="5"/>
      <c r="BI41" s="5">
        <f t="shared" si="28"/>
        <v>0</v>
      </c>
      <c r="BJ41" s="5"/>
      <c r="BK41" s="5">
        <f t="shared" si="29"/>
        <v>0</v>
      </c>
      <c r="BL41" s="5"/>
      <c r="BM41" s="5">
        <f t="shared" si="30"/>
        <v>0</v>
      </c>
      <c r="BN41" s="11">
        <f t="shared" si="0"/>
        <v>0</v>
      </c>
      <c r="BO41" s="11">
        <f t="shared" si="1"/>
        <v>0</v>
      </c>
    </row>
    <row r="42" spans="1:67" ht="15" customHeight="1">
      <c r="A42" s="226">
        <v>34</v>
      </c>
      <c r="B42" s="528" t="s">
        <v>117</v>
      </c>
      <c r="C42" s="529"/>
      <c r="D42" s="529"/>
      <c r="E42" s="530"/>
      <c r="F42" s="111" t="s">
        <v>45</v>
      </c>
      <c r="G42" s="111">
        <v>100</v>
      </c>
      <c r="H42" s="5"/>
      <c r="I42" s="5">
        <f t="shared" si="2"/>
        <v>0</v>
      </c>
      <c r="J42" s="5"/>
      <c r="K42" s="5">
        <f t="shared" si="3"/>
        <v>0</v>
      </c>
      <c r="L42" s="5"/>
      <c r="M42" s="5">
        <f>L42*G42</f>
        <v>0</v>
      </c>
      <c r="N42" s="5"/>
      <c r="O42" s="5">
        <f t="shared" si="5"/>
        <v>0</v>
      </c>
      <c r="P42" s="5"/>
      <c r="Q42" s="5">
        <f t="shared" si="6"/>
        <v>0</v>
      </c>
      <c r="R42" s="5"/>
      <c r="S42" s="5">
        <f t="shared" si="7"/>
        <v>0</v>
      </c>
      <c r="T42" s="5"/>
      <c r="U42" s="5">
        <f t="shared" si="8"/>
        <v>0</v>
      </c>
      <c r="V42" s="5"/>
      <c r="W42" s="5">
        <f t="shared" si="9"/>
        <v>0</v>
      </c>
      <c r="X42" s="5"/>
      <c r="Y42" s="5">
        <f t="shared" si="10"/>
        <v>0</v>
      </c>
      <c r="Z42" s="5"/>
      <c r="AA42" s="5">
        <f t="shared" si="11"/>
        <v>0</v>
      </c>
      <c r="AB42" s="5"/>
      <c r="AC42" s="5">
        <f t="shared" si="12"/>
        <v>0</v>
      </c>
      <c r="AD42" s="5"/>
      <c r="AE42" s="5">
        <f t="shared" si="13"/>
        <v>0</v>
      </c>
      <c r="AF42" s="5"/>
      <c r="AG42" s="5">
        <f t="shared" si="14"/>
        <v>0</v>
      </c>
      <c r="AH42" s="5"/>
      <c r="AI42" s="6">
        <f t="shared" si="15"/>
        <v>0</v>
      </c>
      <c r="AJ42" s="5"/>
      <c r="AK42" s="5">
        <f t="shared" si="16"/>
        <v>0</v>
      </c>
      <c r="AL42" s="5"/>
      <c r="AM42" s="5">
        <f t="shared" si="17"/>
        <v>0</v>
      </c>
      <c r="AN42" s="5"/>
      <c r="AO42" s="5">
        <f t="shared" si="18"/>
        <v>0</v>
      </c>
      <c r="AP42" s="5"/>
      <c r="AQ42" s="5">
        <f>AP42*G42</f>
        <v>0</v>
      </c>
      <c r="AR42" s="5"/>
      <c r="AS42" s="5">
        <f t="shared" si="20"/>
        <v>0</v>
      </c>
      <c r="AT42" s="5"/>
      <c r="AU42" s="5">
        <f t="shared" si="21"/>
        <v>0</v>
      </c>
      <c r="AV42" s="5"/>
      <c r="AW42" s="5">
        <f t="shared" si="22"/>
        <v>0</v>
      </c>
      <c r="AX42" s="5"/>
      <c r="AY42" s="5">
        <f t="shared" si="23"/>
        <v>0</v>
      </c>
      <c r="AZ42" s="5"/>
      <c r="BA42" s="5">
        <f t="shared" si="24"/>
        <v>0</v>
      </c>
      <c r="BB42" s="5"/>
      <c r="BC42" s="5">
        <f t="shared" si="25"/>
        <v>0</v>
      </c>
      <c r="BD42" s="5">
        <v>24</v>
      </c>
      <c r="BE42" s="5">
        <f t="shared" si="26"/>
        <v>2400</v>
      </c>
      <c r="BF42" s="5"/>
      <c r="BG42" s="5">
        <f t="shared" si="27"/>
        <v>0</v>
      </c>
      <c r="BH42" s="5"/>
      <c r="BI42" s="5">
        <f t="shared" si="28"/>
        <v>0</v>
      </c>
      <c r="BJ42" s="5">
        <v>48</v>
      </c>
      <c r="BK42" s="5">
        <f t="shared" si="29"/>
        <v>4800</v>
      </c>
      <c r="BL42" s="5"/>
      <c r="BM42" s="5">
        <f t="shared" si="30"/>
        <v>0</v>
      </c>
      <c r="BN42" s="11">
        <f t="shared" si="0"/>
        <v>72</v>
      </c>
      <c r="BO42" s="11">
        <f t="shared" si="1"/>
        <v>7200</v>
      </c>
    </row>
    <row r="43" spans="1:67" ht="15" customHeight="1">
      <c r="A43" s="226">
        <v>35</v>
      </c>
      <c r="B43" s="572" t="s">
        <v>159</v>
      </c>
      <c r="C43" s="573"/>
      <c r="D43" s="573"/>
      <c r="E43" s="574"/>
      <c r="F43" s="334" t="s">
        <v>17</v>
      </c>
      <c r="G43" s="111">
        <v>1500</v>
      </c>
      <c r="H43" s="5"/>
      <c r="I43" s="5">
        <f t="shared" si="2"/>
        <v>0</v>
      </c>
      <c r="J43" s="5"/>
      <c r="K43" s="5">
        <f t="shared" si="3"/>
        <v>0</v>
      </c>
      <c r="L43" s="5"/>
      <c r="M43" s="5">
        <f t="shared" si="4"/>
        <v>0</v>
      </c>
      <c r="N43" s="5"/>
      <c r="O43" s="5">
        <f t="shared" si="5"/>
        <v>0</v>
      </c>
      <c r="P43" s="5"/>
      <c r="Q43" s="5">
        <f t="shared" si="6"/>
        <v>0</v>
      </c>
      <c r="R43" s="5"/>
      <c r="S43" s="5">
        <f t="shared" si="7"/>
        <v>0</v>
      </c>
      <c r="T43" s="5"/>
      <c r="U43" s="5">
        <f t="shared" si="8"/>
        <v>0</v>
      </c>
      <c r="V43" s="5"/>
      <c r="W43" s="5">
        <f t="shared" si="9"/>
        <v>0</v>
      </c>
      <c r="X43" s="5"/>
      <c r="Y43" s="5">
        <f t="shared" si="10"/>
        <v>0</v>
      </c>
      <c r="Z43" s="5"/>
      <c r="AA43" s="5">
        <f t="shared" si="11"/>
        <v>0</v>
      </c>
      <c r="AB43" s="5"/>
      <c r="AC43" s="5">
        <f t="shared" si="12"/>
        <v>0</v>
      </c>
      <c r="AD43" s="5"/>
      <c r="AE43" s="5">
        <f t="shared" si="13"/>
        <v>0</v>
      </c>
      <c r="AF43" s="5"/>
      <c r="AG43" s="5">
        <f t="shared" si="14"/>
        <v>0</v>
      </c>
      <c r="AH43" s="5"/>
      <c r="AI43" s="6">
        <f t="shared" si="15"/>
        <v>0</v>
      </c>
      <c r="AJ43" s="5"/>
      <c r="AK43" s="5">
        <f t="shared" si="16"/>
        <v>0</v>
      </c>
      <c r="AL43" s="5"/>
      <c r="AM43" s="5">
        <f t="shared" si="17"/>
        <v>0</v>
      </c>
      <c r="AN43" s="5"/>
      <c r="AO43" s="5">
        <f t="shared" si="18"/>
        <v>0</v>
      </c>
      <c r="AP43" s="5"/>
      <c r="AQ43" s="5">
        <f t="shared" si="19"/>
        <v>0</v>
      </c>
      <c r="AR43" s="5"/>
      <c r="AS43" s="5">
        <f t="shared" si="20"/>
        <v>0</v>
      </c>
      <c r="AT43" s="5"/>
      <c r="AU43" s="5">
        <f t="shared" si="21"/>
        <v>0</v>
      </c>
      <c r="AV43" s="5"/>
      <c r="AW43" s="5">
        <f t="shared" si="22"/>
        <v>0</v>
      </c>
      <c r="AX43" s="5"/>
      <c r="AY43" s="5">
        <f t="shared" si="23"/>
        <v>0</v>
      </c>
      <c r="AZ43" s="5"/>
      <c r="BA43" s="5">
        <f t="shared" si="24"/>
        <v>0</v>
      </c>
      <c r="BB43" s="5"/>
      <c r="BC43" s="5">
        <f t="shared" si="25"/>
        <v>0</v>
      </c>
      <c r="BD43" s="5"/>
      <c r="BE43" s="5">
        <f t="shared" si="26"/>
        <v>0</v>
      </c>
      <c r="BF43" s="5"/>
      <c r="BG43" s="5">
        <f t="shared" si="27"/>
        <v>0</v>
      </c>
      <c r="BH43" s="5"/>
      <c r="BI43" s="5">
        <f t="shared" si="28"/>
        <v>0</v>
      </c>
      <c r="BJ43" s="5"/>
      <c r="BK43" s="5">
        <f t="shared" si="29"/>
        <v>0</v>
      </c>
      <c r="BL43" s="5"/>
      <c r="BM43" s="5">
        <f t="shared" si="30"/>
        <v>0</v>
      </c>
      <c r="BN43" s="11">
        <f t="shared" si="0"/>
        <v>0</v>
      </c>
      <c r="BO43" s="11">
        <f t="shared" si="1"/>
        <v>0</v>
      </c>
    </row>
    <row r="44" spans="1:67" ht="18.75" customHeight="1">
      <c r="A44" s="542" t="s">
        <v>53</v>
      </c>
      <c r="B44" s="570"/>
      <c r="C44" s="570"/>
      <c r="D44" s="570"/>
      <c r="E44" s="571"/>
      <c r="F44" s="111"/>
      <c r="G44" s="111"/>
      <c r="H44" s="5"/>
      <c r="I44" s="5">
        <f t="shared" si="2"/>
        <v>0</v>
      </c>
      <c r="J44" s="5"/>
      <c r="K44" s="5">
        <f t="shared" si="3"/>
        <v>0</v>
      </c>
      <c r="L44" s="5"/>
      <c r="M44" s="5">
        <f t="shared" si="4"/>
        <v>0</v>
      </c>
      <c r="N44" s="5"/>
      <c r="O44" s="5">
        <f t="shared" si="5"/>
        <v>0</v>
      </c>
      <c r="P44" s="5"/>
      <c r="Q44" s="5">
        <f t="shared" si="6"/>
        <v>0</v>
      </c>
      <c r="R44" s="5"/>
      <c r="S44" s="5">
        <f t="shared" si="7"/>
        <v>0</v>
      </c>
      <c r="T44" s="5"/>
      <c r="U44" s="5">
        <f t="shared" si="8"/>
        <v>0</v>
      </c>
      <c r="V44" s="5"/>
      <c r="W44" s="5">
        <f t="shared" si="9"/>
        <v>0</v>
      </c>
      <c r="X44" s="5"/>
      <c r="Y44" s="5">
        <f t="shared" si="10"/>
        <v>0</v>
      </c>
      <c r="Z44" s="5"/>
      <c r="AA44" s="5">
        <f t="shared" si="11"/>
        <v>0</v>
      </c>
      <c r="AB44" s="5"/>
      <c r="AC44" s="5">
        <f t="shared" si="12"/>
        <v>0</v>
      </c>
      <c r="AD44" s="5"/>
      <c r="AE44" s="5">
        <f t="shared" si="13"/>
        <v>0</v>
      </c>
      <c r="AF44" s="5"/>
      <c r="AG44" s="5">
        <f t="shared" si="14"/>
        <v>0</v>
      </c>
      <c r="AH44" s="5"/>
      <c r="AI44" s="6">
        <f t="shared" si="15"/>
        <v>0</v>
      </c>
      <c r="AJ44" s="5"/>
      <c r="AK44" s="5">
        <f t="shared" si="16"/>
        <v>0</v>
      </c>
      <c r="AL44" s="5"/>
      <c r="AM44" s="5">
        <f t="shared" si="17"/>
        <v>0</v>
      </c>
      <c r="AN44" s="5"/>
      <c r="AO44" s="5">
        <f t="shared" si="18"/>
        <v>0</v>
      </c>
      <c r="AP44" s="5"/>
      <c r="AQ44" s="5">
        <f t="shared" si="19"/>
        <v>0</v>
      </c>
      <c r="AR44" s="5"/>
      <c r="AS44" s="5">
        <f t="shared" si="20"/>
        <v>0</v>
      </c>
      <c r="AT44" s="5"/>
      <c r="AU44" s="5">
        <f t="shared" si="21"/>
        <v>0</v>
      </c>
      <c r="AV44" s="5"/>
      <c r="AW44" s="5">
        <f t="shared" si="22"/>
        <v>0</v>
      </c>
      <c r="AX44" s="5"/>
      <c r="AY44" s="5">
        <f t="shared" si="23"/>
        <v>0</v>
      </c>
      <c r="AZ44" s="5"/>
      <c r="BA44" s="5">
        <f t="shared" si="24"/>
        <v>0</v>
      </c>
      <c r="BB44" s="5"/>
      <c r="BC44" s="5">
        <f t="shared" si="25"/>
        <v>0</v>
      </c>
      <c r="BD44" s="5"/>
      <c r="BE44" s="5">
        <f t="shared" si="26"/>
        <v>0</v>
      </c>
      <c r="BF44" s="5"/>
      <c r="BG44" s="5">
        <f t="shared" si="27"/>
        <v>0</v>
      </c>
      <c r="BH44" s="5"/>
      <c r="BI44" s="5">
        <f t="shared" si="28"/>
        <v>0</v>
      </c>
      <c r="BJ44" s="5"/>
      <c r="BK44" s="5">
        <f t="shared" si="29"/>
        <v>0</v>
      </c>
      <c r="BL44" s="5"/>
      <c r="BM44" s="5">
        <f t="shared" si="30"/>
        <v>0</v>
      </c>
      <c r="BN44" s="11">
        <f t="shared" si="0"/>
        <v>0</v>
      </c>
      <c r="BO44" s="11">
        <f t="shared" si="1"/>
        <v>0</v>
      </c>
    </row>
    <row r="45" spans="1:67" ht="17.25" customHeight="1">
      <c r="A45" s="226">
        <v>36</v>
      </c>
      <c r="B45" s="528" t="s">
        <v>54</v>
      </c>
      <c r="C45" s="529"/>
      <c r="D45" s="529"/>
      <c r="E45" s="530"/>
      <c r="F45" s="111" t="s">
        <v>45</v>
      </c>
      <c r="G45" s="111">
        <v>550</v>
      </c>
      <c r="H45" s="5"/>
      <c r="I45" s="5">
        <f t="shared" si="2"/>
        <v>0</v>
      </c>
      <c r="J45" s="5">
        <v>80</v>
      </c>
      <c r="K45" s="5">
        <f t="shared" si="3"/>
        <v>44000</v>
      </c>
      <c r="L45" s="5"/>
      <c r="M45" s="5">
        <f t="shared" si="4"/>
        <v>0</v>
      </c>
      <c r="N45" s="5"/>
      <c r="O45" s="5">
        <f t="shared" si="5"/>
        <v>0</v>
      </c>
      <c r="P45" s="5"/>
      <c r="Q45" s="5">
        <f t="shared" si="6"/>
        <v>0</v>
      </c>
      <c r="R45" s="5">
        <v>80</v>
      </c>
      <c r="S45" s="5">
        <f>R45*G45</f>
        <v>44000</v>
      </c>
      <c r="T45" s="5"/>
      <c r="U45" s="5">
        <f t="shared" si="8"/>
        <v>0</v>
      </c>
      <c r="V45" s="5"/>
      <c r="W45" s="5">
        <f t="shared" si="9"/>
        <v>0</v>
      </c>
      <c r="X45" s="5">
        <v>80</v>
      </c>
      <c r="Y45" s="5">
        <f t="shared" si="10"/>
        <v>44000</v>
      </c>
      <c r="Z45" s="5"/>
      <c r="AA45" s="5">
        <f t="shared" si="11"/>
        <v>0</v>
      </c>
      <c r="AB45" s="5"/>
      <c r="AC45" s="5">
        <f t="shared" si="12"/>
        <v>0</v>
      </c>
      <c r="AD45" s="5"/>
      <c r="AE45" s="5">
        <f t="shared" si="13"/>
        <v>0</v>
      </c>
      <c r="AF45" s="5"/>
      <c r="AG45" s="5">
        <f t="shared" si="14"/>
        <v>0</v>
      </c>
      <c r="AH45" s="5"/>
      <c r="AI45" s="6">
        <f t="shared" si="15"/>
        <v>0</v>
      </c>
      <c r="AJ45" s="5"/>
      <c r="AK45" s="5">
        <f t="shared" si="16"/>
        <v>0</v>
      </c>
      <c r="AL45" s="5"/>
      <c r="AM45" s="5">
        <f t="shared" si="17"/>
        <v>0</v>
      </c>
      <c r="AN45" s="5"/>
      <c r="AO45" s="5">
        <f t="shared" si="18"/>
        <v>0</v>
      </c>
      <c r="AP45" s="5"/>
      <c r="AQ45" s="5">
        <f t="shared" si="19"/>
        <v>0</v>
      </c>
      <c r="AR45" s="5"/>
      <c r="AS45" s="5">
        <f t="shared" si="20"/>
        <v>0</v>
      </c>
      <c r="AT45" s="5"/>
      <c r="AU45" s="5">
        <f t="shared" si="21"/>
        <v>0</v>
      </c>
      <c r="AV45" s="5"/>
      <c r="AW45" s="5">
        <f t="shared" si="22"/>
        <v>0</v>
      </c>
      <c r="AX45" s="5"/>
      <c r="AY45" s="5">
        <f t="shared" si="23"/>
        <v>0</v>
      </c>
      <c r="AZ45" s="5"/>
      <c r="BA45" s="5">
        <f t="shared" si="24"/>
        <v>0</v>
      </c>
      <c r="BB45" s="5">
        <v>10</v>
      </c>
      <c r="BC45" s="5">
        <f t="shared" si="25"/>
        <v>5500</v>
      </c>
      <c r="BD45" s="5"/>
      <c r="BE45" s="5">
        <f t="shared" si="26"/>
        <v>0</v>
      </c>
      <c r="BF45" s="5"/>
      <c r="BG45" s="5">
        <f t="shared" si="27"/>
        <v>0</v>
      </c>
      <c r="BH45" s="5"/>
      <c r="BI45" s="5">
        <f t="shared" si="28"/>
        <v>0</v>
      </c>
      <c r="BJ45" s="5"/>
      <c r="BK45" s="5">
        <f t="shared" si="29"/>
        <v>0</v>
      </c>
      <c r="BL45" s="5"/>
      <c r="BM45" s="5">
        <f t="shared" si="30"/>
        <v>0</v>
      </c>
      <c r="BN45" s="11">
        <f t="shared" si="0"/>
        <v>250</v>
      </c>
      <c r="BO45" s="11">
        <f t="shared" si="1"/>
        <v>137500</v>
      </c>
    </row>
    <row r="46" spans="1:67" ht="15.75" customHeight="1">
      <c r="A46" s="226">
        <v>37</v>
      </c>
      <c r="B46" s="535" t="s">
        <v>85</v>
      </c>
      <c r="C46" s="536"/>
      <c r="D46" s="536"/>
      <c r="E46" s="537"/>
      <c r="F46" s="111" t="s">
        <v>45</v>
      </c>
      <c r="G46" s="111">
        <v>800</v>
      </c>
      <c r="H46" s="5"/>
      <c r="I46" s="5">
        <f t="shared" si="2"/>
        <v>0</v>
      </c>
      <c r="J46" s="5"/>
      <c r="K46" s="5">
        <f t="shared" si="3"/>
        <v>0</v>
      </c>
      <c r="L46" s="5"/>
      <c r="M46" s="5">
        <f t="shared" si="4"/>
        <v>0</v>
      </c>
      <c r="N46" s="5"/>
      <c r="O46" s="5">
        <f t="shared" si="5"/>
        <v>0</v>
      </c>
      <c r="P46" s="5"/>
      <c r="Q46" s="5">
        <f t="shared" si="6"/>
        <v>0</v>
      </c>
      <c r="R46" s="5"/>
      <c r="S46" s="5">
        <f t="shared" si="7"/>
        <v>0</v>
      </c>
      <c r="T46" s="5"/>
      <c r="U46" s="5">
        <f t="shared" si="8"/>
        <v>0</v>
      </c>
      <c r="V46" s="5"/>
      <c r="W46" s="5">
        <f t="shared" si="9"/>
        <v>0</v>
      </c>
      <c r="X46" s="5"/>
      <c r="Y46" s="5">
        <f t="shared" si="10"/>
        <v>0</v>
      </c>
      <c r="Z46" s="5"/>
      <c r="AA46" s="5">
        <f t="shared" si="11"/>
        <v>0</v>
      </c>
      <c r="AB46" s="5"/>
      <c r="AC46" s="5">
        <f t="shared" si="12"/>
        <v>0</v>
      </c>
      <c r="AD46" s="5"/>
      <c r="AE46" s="5">
        <f t="shared" si="13"/>
        <v>0</v>
      </c>
      <c r="AF46" s="5"/>
      <c r="AG46" s="5">
        <f t="shared" si="14"/>
        <v>0</v>
      </c>
      <c r="AH46" s="5"/>
      <c r="AI46" s="6">
        <f t="shared" si="15"/>
        <v>0</v>
      </c>
      <c r="AJ46" s="5"/>
      <c r="AK46" s="5">
        <f t="shared" si="16"/>
        <v>0</v>
      </c>
      <c r="AL46" s="5"/>
      <c r="AM46" s="5">
        <f t="shared" si="17"/>
        <v>0</v>
      </c>
      <c r="AN46" s="5"/>
      <c r="AO46" s="5">
        <f t="shared" si="18"/>
        <v>0</v>
      </c>
      <c r="AP46" s="5"/>
      <c r="AQ46" s="5">
        <f t="shared" si="19"/>
        <v>0</v>
      </c>
      <c r="AR46" s="5"/>
      <c r="AS46" s="5">
        <f t="shared" si="20"/>
        <v>0</v>
      </c>
      <c r="AT46" s="5"/>
      <c r="AU46" s="5">
        <f t="shared" si="21"/>
        <v>0</v>
      </c>
      <c r="AV46" s="5"/>
      <c r="AW46" s="5">
        <f t="shared" si="22"/>
        <v>0</v>
      </c>
      <c r="AX46" s="5"/>
      <c r="AY46" s="5">
        <f t="shared" si="23"/>
        <v>0</v>
      </c>
      <c r="AZ46" s="5"/>
      <c r="BA46" s="5">
        <f t="shared" si="24"/>
        <v>0</v>
      </c>
      <c r="BB46" s="5"/>
      <c r="BC46" s="5">
        <f t="shared" si="25"/>
        <v>0</v>
      </c>
      <c r="BD46" s="5"/>
      <c r="BE46" s="5">
        <f t="shared" si="26"/>
        <v>0</v>
      </c>
      <c r="BF46" s="5"/>
      <c r="BG46" s="5">
        <f t="shared" si="27"/>
        <v>0</v>
      </c>
      <c r="BH46" s="5"/>
      <c r="BI46" s="5">
        <f t="shared" si="28"/>
        <v>0</v>
      </c>
      <c r="BJ46" s="5"/>
      <c r="BK46" s="5">
        <f t="shared" si="29"/>
        <v>0</v>
      </c>
      <c r="BL46" s="5"/>
      <c r="BM46" s="5">
        <f t="shared" si="30"/>
        <v>0</v>
      </c>
      <c r="BN46" s="11">
        <f t="shared" si="0"/>
        <v>0</v>
      </c>
      <c r="BO46" s="11">
        <f t="shared" si="1"/>
        <v>0</v>
      </c>
    </row>
    <row r="47" spans="1:67" ht="17.25" customHeight="1">
      <c r="A47" s="226">
        <v>38</v>
      </c>
      <c r="B47" s="535" t="s">
        <v>107</v>
      </c>
      <c r="C47" s="536"/>
      <c r="D47" s="536"/>
      <c r="E47" s="537"/>
      <c r="F47" s="111" t="s">
        <v>45</v>
      </c>
      <c r="G47" s="111">
        <v>750</v>
      </c>
      <c r="H47" s="5"/>
      <c r="I47" s="5">
        <f t="shared" si="2"/>
        <v>0</v>
      </c>
      <c r="J47" s="5"/>
      <c r="K47" s="5">
        <f t="shared" si="3"/>
        <v>0</v>
      </c>
      <c r="L47" s="5"/>
      <c r="M47" s="5">
        <f t="shared" si="4"/>
        <v>0</v>
      </c>
      <c r="N47" s="5"/>
      <c r="O47" s="5">
        <f t="shared" si="5"/>
        <v>0</v>
      </c>
      <c r="P47" s="5"/>
      <c r="Q47" s="5">
        <f t="shared" si="6"/>
        <v>0</v>
      </c>
      <c r="R47" s="5"/>
      <c r="S47" s="5">
        <f t="shared" si="7"/>
        <v>0</v>
      </c>
      <c r="T47" s="5"/>
      <c r="U47" s="5">
        <f t="shared" si="8"/>
        <v>0</v>
      </c>
      <c r="V47" s="5"/>
      <c r="W47" s="5">
        <f t="shared" si="9"/>
        <v>0</v>
      </c>
      <c r="X47" s="5"/>
      <c r="Y47" s="5">
        <f t="shared" si="10"/>
        <v>0</v>
      </c>
      <c r="Z47" s="5"/>
      <c r="AA47" s="5">
        <f t="shared" si="11"/>
        <v>0</v>
      </c>
      <c r="AB47" s="5"/>
      <c r="AC47" s="5">
        <f t="shared" si="12"/>
        <v>0</v>
      </c>
      <c r="AD47" s="5"/>
      <c r="AE47" s="5">
        <f t="shared" si="13"/>
        <v>0</v>
      </c>
      <c r="AF47" s="5"/>
      <c r="AG47" s="5">
        <f t="shared" si="14"/>
        <v>0</v>
      </c>
      <c r="AH47" s="5"/>
      <c r="AI47" s="6">
        <f t="shared" si="15"/>
        <v>0</v>
      </c>
      <c r="AJ47" s="5"/>
      <c r="AK47" s="5">
        <f t="shared" si="16"/>
        <v>0</v>
      </c>
      <c r="AL47" s="5"/>
      <c r="AM47" s="5">
        <f t="shared" si="17"/>
        <v>0</v>
      </c>
      <c r="AN47" s="5"/>
      <c r="AO47" s="5">
        <f t="shared" si="18"/>
        <v>0</v>
      </c>
      <c r="AP47" s="5"/>
      <c r="AQ47" s="5">
        <f t="shared" si="19"/>
        <v>0</v>
      </c>
      <c r="AR47" s="5"/>
      <c r="AS47" s="5">
        <f t="shared" si="20"/>
        <v>0</v>
      </c>
      <c r="AT47" s="5"/>
      <c r="AU47" s="5">
        <f>AT47*G47</f>
        <v>0</v>
      </c>
      <c r="AV47" s="5"/>
      <c r="AW47" s="5">
        <f t="shared" si="22"/>
        <v>0</v>
      </c>
      <c r="AX47" s="5"/>
      <c r="AY47" s="5">
        <f t="shared" si="23"/>
        <v>0</v>
      </c>
      <c r="AZ47" s="5"/>
      <c r="BA47" s="5">
        <f t="shared" si="24"/>
        <v>0</v>
      </c>
      <c r="BB47" s="5"/>
      <c r="BC47" s="5">
        <f t="shared" si="25"/>
        <v>0</v>
      </c>
      <c r="BD47" s="5"/>
      <c r="BE47" s="5">
        <f t="shared" si="26"/>
        <v>0</v>
      </c>
      <c r="BF47" s="5"/>
      <c r="BG47" s="5">
        <f t="shared" si="27"/>
        <v>0</v>
      </c>
      <c r="BH47" s="5"/>
      <c r="BI47" s="5">
        <f>BH47*G47</f>
        <v>0</v>
      </c>
      <c r="BJ47" s="5"/>
      <c r="BK47" s="5">
        <f t="shared" si="29"/>
        <v>0</v>
      </c>
      <c r="BL47" s="5"/>
      <c r="BM47" s="5">
        <f t="shared" si="30"/>
        <v>0</v>
      </c>
      <c r="BN47" s="11">
        <f t="shared" si="0"/>
        <v>0</v>
      </c>
      <c r="BO47" s="11">
        <f t="shared" si="1"/>
        <v>0</v>
      </c>
    </row>
    <row r="48" spans="1:67" ht="18" customHeight="1">
      <c r="A48" s="226">
        <v>39</v>
      </c>
      <c r="B48" s="535" t="s">
        <v>55</v>
      </c>
      <c r="C48" s="536"/>
      <c r="D48" s="536"/>
      <c r="E48" s="537"/>
      <c r="F48" s="111" t="s">
        <v>17</v>
      </c>
      <c r="G48" s="111">
        <v>12500</v>
      </c>
      <c r="H48" s="5"/>
      <c r="I48" s="5">
        <f t="shared" si="2"/>
        <v>0</v>
      </c>
      <c r="J48" s="5"/>
      <c r="K48" s="5">
        <f t="shared" si="3"/>
        <v>0</v>
      </c>
      <c r="L48" s="5"/>
      <c r="M48" s="5">
        <f t="shared" si="4"/>
        <v>0</v>
      </c>
      <c r="N48" s="5"/>
      <c r="O48" s="5">
        <f t="shared" si="5"/>
        <v>0</v>
      </c>
      <c r="P48" s="5"/>
      <c r="Q48" s="5">
        <f t="shared" si="6"/>
        <v>0</v>
      </c>
      <c r="R48" s="5"/>
      <c r="S48" s="5">
        <f t="shared" si="7"/>
        <v>0</v>
      </c>
      <c r="T48" s="5"/>
      <c r="U48" s="5">
        <f t="shared" si="8"/>
        <v>0</v>
      </c>
      <c r="V48" s="5"/>
      <c r="W48" s="5">
        <f t="shared" si="9"/>
        <v>0</v>
      </c>
      <c r="X48" s="5">
        <v>1</v>
      </c>
      <c r="Y48" s="5">
        <f t="shared" si="10"/>
        <v>12500</v>
      </c>
      <c r="Z48" s="5"/>
      <c r="AA48" s="5">
        <f t="shared" si="11"/>
        <v>0</v>
      </c>
      <c r="AB48" s="5"/>
      <c r="AC48" s="5">
        <f t="shared" si="12"/>
        <v>0</v>
      </c>
      <c r="AD48" s="5"/>
      <c r="AE48" s="5">
        <f t="shared" si="13"/>
        <v>0</v>
      </c>
      <c r="AF48" s="5"/>
      <c r="AG48" s="5">
        <f t="shared" si="14"/>
        <v>0</v>
      </c>
      <c r="AH48" s="5"/>
      <c r="AI48" s="6">
        <f t="shared" si="15"/>
        <v>0</v>
      </c>
      <c r="AJ48" s="5"/>
      <c r="AK48" s="5">
        <f t="shared" si="16"/>
        <v>0</v>
      </c>
      <c r="AL48" s="5"/>
      <c r="AM48" s="5">
        <f t="shared" si="17"/>
        <v>0</v>
      </c>
      <c r="AN48" s="5"/>
      <c r="AO48" s="5">
        <f t="shared" si="18"/>
        <v>0</v>
      </c>
      <c r="AP48" s="5"/>
      <c r="AQ48" s="5">
        <f t="shared" si="19"/>
        <v>0</v>
      </c>
      <c r="AR48" s="5"/>
      <c r="AS48" s="5">
        <f t="shared" si="20"/>
        <v>0</v>
      </c>
      <c r="AT48" s="5"/>
      <c r="AU48" s="5">
        <f t="shared" si="21"/>
        <v>0</v>
      </c>
      <c r="AV48" s="5"/>
      <c r="AW48" s="5">
        <f t="shared" si="22"/>
        <v>0</v>
      </c>
      <c r="AX48" s="5"/>
      <c r="AY48" s="5">
        <f t="shared" si="23"/>
        <v>0</v>
      </c>
      <c r="AZ48" s="5"/>
      <c r="BA48" s="5">
        <f t="shared" si="24"/>
        <v>0</v>
      </c>
      <c r="BB48" s="5">
        <v>1</v>
      </c>
      <c r="BC48" s="5">
        <f t="shared" si="25"/>
        <v>12500</v>
      </c>
      <c r="BD48" s="5"/>
      <c r="BE48" s="5">
        <f t="shared" si="26"/>
        <v>0</v>
      </c>
      <c r="BF48" s="5"/>
      <c r="BG48" s="5">
        <f t="shared" si="27"/>
        <v>0</v>
      </c>
      <c r="BH48" s="5"/>
      <c r="BI48" s="5">
        <f t="shared" si="28"/>
        <v>0</v>
      </c>
      <c r="BJ48" s="5"/>
      <c r="BK48" s="5">
        <f t="shared" si="29"/>
        <v>0</v>
      </c>
      <c r="BL48" s="5"/>
      <c r="BM48" s="5">
        <f t="shared" si="30"/>
        <v>0</v>
      </c>
      <c r="BN48" s="11">
        <f t="shared" si="0"/>
        <v>2</v>
      </c>
      <c r="BO48" s="11">
        <f t="shared" si="1"/>
        <v>25000</v>
      </c>
    </row>
    <row r="49" spans="1:67" ht="17.25" customHeight="1">
      <c r="A49" s="226">
        <v>40</v>
      </c>
      <c r="B49" s="535" t="s">
        <v>56</v>
      </c>
      <c r="C49" s="536"/>
      <c r="D49" s="536"/>
      <c r="E49" s="537"/>
      <c r="F49" s="111" t="s">
        <v>17</v>
      </c>
      <c r="G49" s="111">
        <v>2700</v>
      </c>
      <c r="H49" s="5"/>
      <c r="I49" s="5">
        <f t="shared" si="2"/>
        <v>0</v>
      </c>
      <c r="J49" s="5"/>
      <c r="K49" s="5">
        <f t="shared" si="3"/>
        <v>0</v>
      </c>
      <c r="L49" s="5"/>
      <c r="M49" s="5">
        <f t="shared" si="4"/>
        <v>0</v>
      </c>
      <c r="N49" s="5"/>
      <c r="O49" s="5">
        <f t="shared" si="5"/>
        <v>0</v>
      </c>
      <c r="P49" s="5"/>
      <c r="Q49" s="5">
        <f t="shared" si="6"/>
        <v>0</v>
      </c>
      <c r="R49" s="5">
        <v>1</v>
      </c>
      <c r="S49" s="5">
        <f t="shared" si="7"/>
        <v>2700</v>
      </c>
      <c r="T49" s="5">
        <v>2</v>
      </c>
      <c r="U49" s="5">
        <f t="shared" si="8"/>
        <v>5400</v>
      </c>
      <c r="V49" s="5"/>
      <c r="W49" s="5">
        <f t="shared" si="9"/>
        <v>0</v>
      </c>
      <c r="X49" s="5"/>
      <c r="Y49" s="5">
        <f t="shared" si="10"/>
        <v>0</v>
      </c>
      <c r="Z49" s="5"/>
      <c r="AA49" s="5">
        <f t="shared" si="11"/>
        <v>0</v>
      </c>
      <c r="AB49" s="5">
        <v>2</v>
      </c>
      <c r="AC49" s="5">
        <f t="shared" si="12"/>
        <v>5400</v>
      </c>
      <c r="AD49" s="5">
        <v>8</v>
      </c>
      <c r="AE49" s="5">
        <f t="shared" si="13"/>
        <v>21600</v>
      </c>
      <c r="AF49" s="5"/>
      <c r="AG49" s="5">
        <f t="shared" si="14"/>
        <v>0</v>
      </c>
      <c r="AH49" s="5"/>
      <c r="AI49" s="6">
        <f t="shared" si="15"/>
        <v>0</v>
      </c>
      <c r="AJ49" s="5"/>
      <c r="AK49" s="5">
        <f t="shared" si="16"/>
        <v>0</v>
      </c>
      <c r="AL49" s="5"/>
      <c r="AM49" s="5">
        <f t="shared" si="17"/>
        <v>0</v>
      </c>
      <c r="AN49" s="5"/>
      <c r="AO49" s="5">
        <f t="shared" si="18"/>
        <v>0</v>
      </c>
      <c r="AP49" s="5"/>
      <c r="AQ49" s="5">
        <f t="shared" si="19"/>
        <v>0</v>
      </c>
      <c r="AR49" s="5"/>
      <c r="AS49" s="5">
        <f t="shared" si="20"/>
        <v>0</v>
      </c>
      <c r="AT49" s="5"/>
      <c r="AU49" s="5">
        <f t="shared" si="21"/>
        <v>0</v>
      </c>
      <c r="AV49" s="5"/>
      <c r="AW49" s="5">
        <f t="shared" si="22"/>
        <v>0</v>
      </c>
      <c r="AX49" s="5"/>
      <c r="AY49" s="5">
        <f t="shared" si="23"/>
        <v>0</v>
      </c>
      <c r="AZ49" s="5"/>
      <c r="BA49" s="5">
        <f t="shared" si="24"/>
        <v>0</v>
      </c>
      <c r="BB49" s="5">
        <v>4</v>
      </c>
      <c r="BC49" s="5">
        <f t="shared" si="25"/>
        <v>10800</v>
      </c>
      <c r="BD49" s="5">
        <v>1</v>
      </c>
      <c r="BE49" s="5">
        <f t="shared" si="26"/>
        <v>2700</v>
      </c>
      <c r="BF49" s="5"/>
      <c r="BG49" s="5">
        <f t="shared" si="27"/>
        <v>0</v>
      </c>
      <c r="BH49" s="5"/>
      <c r="BI49" s="5">
        <f t="shared" si="28"/>
        <v>0</v>
      </c>
      <c r="BJ49" s="5"/>
      <c r="BK49" s="5">
        <f t="shared" si="29"/>
        <v>0</v>
      </c>
      <c r="BL49" s="5"/>
      <c r="BM49" s="5">
        <f t="shared" si="30"/>
        <v>0</v>
      </c>
      <c r="BN49" s="11">
        <f t="shared" si="0"/>
        <v>18</v>
      </c>
      <c r="BO49" s="11">
        <f t="shared" si="1"/>
        <v>48600</v>
      </c>
    </row>
    <row r="50" spans="1:67" ht="17.25" customHeight="1">
      <c r="A50" s="226">
        <v>41</v>
      </c>
      <c r="B50" s="535" t="s">
        <v>57</v>
      </c>
      <c r="C50" s="536"/>
      <c r="D50" s="536"/>
      <c r="E50" s="537"/>
      <c r="F50" s="111" t="s">
        <v>17</v>
      </c>
      <c r="G50" s="111">
        <v>3700</v>
      </c>
      <c r="H50" s="5"/>
      <c r="I50" s="5">
        <f t="shared" si="2"/>
        <v>0</v>
      </c>
      <c r="J50" s="5"/>
      <c r="K50" s="5">
        <f t="shared" si="3"/>
        <v>0</v>
      </c>
      <c r="L50" s="5"/>
      <c r="M50" s="5">
        <f t="shared" si="4"/>
        <v>0</v>
      </c>
      <c r="N50" s="5"/>
      <c r="O50" s="5">
        <f t="shared" si="5"/>
        <v>0</v>
      </c>
      <c r="P50" s="5"/>
      <c r="Q50" s="5">
        <f t="shared" si="6"/>
        <v>0</v>
      </c>
      <c r="R50" s="5"/>
      <c r="S50" s="5">
        <f t="shared" si="7"/>
        <v>0</v>
      </c>
      <c r="T50" s="5"/>
      <c r="U50" s="5">
        <f t="shared" si="8"/>
        <v>0</v>
      </c>
      <c r="V50" s="5"/>
      <c r="W50" s="5">
        <f t="shared" si="9"/>
        <v>0</v>
      </c>
      <c r="X50" s="5"/>
      <c r="Y50" s="5">
        <f t="shared" si="10"/>
        <v>0</v>
      </c>
      <c r="Z50" s="5"/>
      <c r="AA50" s="5">
        <f t="shared" si="11"/>
        <v>0</v>
      </c>
      <c r="AB50" s="5"/>
      <c r="AC50" s="5">
        <f t="shared" si="12"/>
        <v>0</v>
      </c>
      <c r="AD50" s="5">
        <v>1</v>
      </c>
      <c r="AE50" s="5">
        <f t="shared" si="13"/>
        <v>3700</v>
      </c>
      <c r="AF50" s="5"/>
      <c r="AG50" s="5">
        <f t="shared" si="14"/>
        <v>0</v>
      </c>
      <c r="AH50" s="5"/>
      <c r="AI50" s="6">
        <f t="shared" si="15"/>
        <v>0</v>
      </c>
      <c r="AJ50" s="5"/>
      <c r="AK50" s="5">
        <f t="shared" si="16"/>
        <v>0</v>
      </c>
      <c r="AL50" s="5"/>
      <c r="AM50" s="5">
        <f t="shared" si="17"/>
        <v>0</v>
      </c>
      <c r="AN50" s="5"/>
      <c r="AO50" s="5">
        <f t="shared" si="18"/>
        <v>0</v>
      </c>
      <c r="AP50" s="5"/>
      <c r="AQ50" s="5">
        <f t="shared" si="19"/>
        <v>0</v>
      </c>
      <c r="AR50" s="5"/>
      <c r="AS50" s="5">
        <f t="shared" si="20"/>
        <v>0</v>
      </c>
      <c r="AT50" s="5"/>
      <c r="AU50" s="5">
        <f t="shared" si="21"/>
        <v>0</v>
      </c>
      <c r="AV50" s="5"/>
      <c r="AW50" s="5">
        <f t="shared" si="22"/>
        <v>0</v>
      </c>
      <c r="AX50" s="5"/>
      <c r="AY50" s="5">
        <f t="shared" si="23"/>
        <v>0</v>
      </c>
      <c r="AZ50" s="5"/>
      <c r="BA50" s="5">
        <f t="shared" si="24"/>
        <v>0</v>
      </c>
      <c r="BB50" s="5"/>
      <c r="BC50" s="5">
        <f t="shared" si="25"/>
        <v>0</v>
      </c>
      <c r="BD50" s="5"/>
      <c r="BE50" s="5">
        <f t="shared" si="26"/>
        <v>0</v>
      </c>
      <c r="BF50" s="5"/>
      <c r="BG50" s="5">
        <f t="shared" si="27"/>
        <v>0</v>
      </c>
      <c r="BH50" s="5"/>
      <c r="BI50" s="5">
        <f t="shared" si="28"/>
        <v>0</v>
      </c>
      <c r="BJ50" s="5"/>
      <c r="BK50" s="5">
        <f t="shared" si="29"/>
        <v>0</v>
      </c>
      <c r="BL50" s="5"/>
      <c r="BM50" s="5">
        <f t="shared" si="30"/>
        <v>0</v>
      </c>
      <c r="BN50" s="11">
        <f t="shared" si="0"/>
        <v>1</v>
      </c>
      <c r="BO50" s="11">
        <f t="shared" si="1"/>
        <v>3700</v>
      </c>
    </row>
    <row r="51" spans="1:67" ht="18" customHeight="1">
      <c r="A51" s="226">
        <v>42</v>
      </c>
      <c r="B51" s="535" t="s">
        <v>58</v>
      </c>
      <c r="C51" s="536"/>
      <c r="D51" s="536"/>
      <c r="E51" s="537"/>
      <c r="F51" s="111" t="s">
        <v>17</v>
      </c>
      <c r="G51" s="111">
        <v>2200</v>
      </c>
      <c r="H51" s="5"/>
      <c r="I51" s="5">
        <f t="shared" si="2"/>
        <v>0</v>
      </c>
      <c r="J51" s="5"/>
      <c r="K51" s="5">
        <f t="shared" si="3"/>
        <v>0</v>
      </c>
      <c r="L51" s="5"/>
      <c r="M51" s="5">
        <f t="shared" si="4"/>
        <v>0</v>
      </c>
      <c r="N51" s="5"/>
      <c r="O51" s="5">
        <f t="shared" si="5"/>
        <v>0</v>
      </c>
      <c r="P51" s="5"/>
      <c r="Q51" s="5">
        <f t="shared" si="6"/>
        <v>0</v>
      </c>
      <c r="R51" s="5"/>
      <c r="S51" s="5">
        <f t="shared" si="7"/>
        <v>0</v>
      </c>
      <c r="T51" s="5"/>
      <c r="U51" s="5">
        <f t="shared" si="8"/>
        <v>0</v>
      </c>
      <c r="V51" s="5"/>
      <c r="W51" s="5">
        <f t="shared" si="9"/>
        <v>0</v>
      </c>
      <c r="X51" s="5"/>
      <c r="Y51" s="5">
        <f t="shared" si="10"/>
        <v>0</v>
      </c>
      <c r="Z51" s="5"/>
      <c r="AA51" s="5">
        <f t="shared" si="11"/>
        <v>0</v>
      </c>
      <c r="AB51" s="5"/>
      <c r="AC51" s="5">
        <f t="shared" si="12"/>
        <v>0</v>
      </c>
      <c r="AD51" s="5"/>
      <c r="AE51" s="5">
        <f t="shared" si="13"/>
        <v>0</v>
      </c>
      <c r="AF51" s="5"/>
      <c r="AG51" s="5">
        <f t="shared" si="14"/>
        <v>0</v>
      </c>
      <c r="AH51" s="5"/>
      <c r="AI51" s="6">
        <f t="shared" si="15"/>
        <v>0</v>
      </c>
      <c r="AJ51" s="5"/>
      <c r="AK51" s="5">
        <f t="shared" si="16"/>
        <v>0</v>
      </c>
      <c r="AL51" s="5"/>
      <c r="AM51" s="5">
        <f t="shared" si="17"/>
        <v>0</v>
      </c>
      <c r="AN51" s="5"/>
      <c r="AO51" s="5">
        <f t="shared" si="18"/>
        <v>0</v>
      </c>
      <c r="AP51" s="5"/>
      <c r="AQ51" s="5">
        <f t="shared" si="19"/>
        <v>0</v>
      </c>
      <c r="AR51" s="5"/>
      <c r="AS51" s="5">
        <f t="shared" si="20"/>
        <v>0</v>
      </c>
      <c r="AT51" s="5"/>
      <c r="AU51" s="5">
        <f t="shared" si="21"/>
        <v>0</v>
      </c>
      <c r="AV51" s="5"/>
      <c r="AW51" s="5">
        <f t="shared" si="22"/>
        <v>0</v>
      </c>
      <c r="AX51" s="5"/>
      <c r="AY51" s="5">
        <f t="shared" si="23"/>
        <v>0</v>
      </c>
      <c r="AZ51" s="5"/>
      <c r="BA51" s="5">
        <f t="shared" si="24"/>
        <v>0</v>
      </c>
      <c r="BB51" s="5"/>
      <c r="BC51" s="5">
        <f t="shared" si="25"/>
        <v>0</v>
      </c>
      <c r="BD51" s="5"/>
      <c r="BE51" s="5">
        <f t="shared" si="26"/>
        <v>0</v>
      </c>
      <c r="BF51" s="5"/>
      <c r="BG51" s="5">
        <f t="shared" si="27"/>
        <v>0</v>
      </c>
      <c r="BH51" s="5"/>
      <c r="BI51" s="5">
        <f t="shared" si="28"/>
        <v>0</v>
      </c>
      <c r="BJ51" s="5"/>
      <c r="BK51" s="5">
        <f t="shared" si="29"/>
        <v>0</v>
      </c>
      <c r="BL51" s="5"/>
      <c r="BM51" s="5">
        <f t="shared" si="30"/>
        <v>0</v>
      </c>
      <c r="BN51" s="11">
        <f t="shared" si="0"/>
        <v>0</v>
      </c>
      <c r="BO51" s="11">
        <f t="shared" si="1"/>
        <v>0</v>
      </c>
    </row>
    <row r="52" spans="1:67" ht="17.25" customHeight="1">
      <c r="A52" s="226">
        <v>43</v>
      </c>
      <c r="B52" s="528" t="s">
        <v>81</v>
      </c>
      <c r="C52" s="529"/>
      <c r="D52" s="529"/>
      <c r="E52" s="530"/>
      <c r="F52" s="111" t="s">
        <v>17</v>
      </c>
      <c r="G52" s="111">
        <v>5000</v>
      </c>
      <c r="H52" s="5"/>
      <c r="I52" s="5">
        <f t="shared" si="2"/>
        <v>0</v>
      </c>
      <c r="J52" s="5"/>
      <c r="K52" s="5">
        <f t="shared" si="3"/>
        <v>0</v>
      </c>
      <c r="L52" s="5"/>
      <c r="M52" s="5">
        <f t="shared" si="4"/>
        <v>0</v>
      </c>
      <c r="N52" s="5"/>
      <c r="O52" s="5">
        <f t="shared" si="5"/>
        <v>0</v>
      </c>
      <c r="P52" s="5"/>
      <c r="Q52" s="5">
        <f t="shared" si="6"/>
        <v>0</v>
      </c>
      <c r="R52" s="5"/>
      <c r="S52" s="5">
        <f t="shared" si="7"/>
        <v>0</v>
      </c>
      <c r="T52" s="5"/>
      <c r="U52" s="5">
        <f t="shared" si="8"/>
        <v>0</v>
      </c>
      <c r="V52" s="5"/>
      <c r="W52" s="5">
        <f t="shared" si="9"/>
        <v>0</v>
      </c>
      <c r="X52" s="5">
        <v>1</v>
      </c>
      <c r="Y52" s="5">
        <f t="shared" si="10"/>
        <v>5000</v>
      </c>
      <c r="Z52" s="5"/>
      <c r="AA52" s="5">
        <f t="shared" si="11"/>
        <v>0</v>
      </c>
      <c r="AB52" s="5"/>
      <c r="AC52" s="5">
        <f t="shared" si="12"/>
        <v>0</v>
      </c>
      <c r="AD52" s="5"/>
      <c r="AE52" s="5">
        <f t="shared" si="13"/>
        <v>0</v>
      </c>
      <c r="AF52" s="5"/>
      <c r="AG52" s="5">
        <f t="shared" si="14"/>
        <v>0</v>
      </c>
      <c r="AH52" s="5"/>
      <c r="AI52" s="6">
        <f t="shared" si="15"/>
        <v>0</v>
      </c>
      <c r="AJ52" s="5"/>
      <c r="AK52" s="5">
        <f t="shared" si="16"/>
        <v>0</v>
      </c>
      <c r="AL52" s="5"/>
      <c r="AM52" s="5">
        <f t="shared" si="17"/>
        <v>0</v>
      </c>
      <c r="AN52" s="5"/>
      <c r="AO52" s="5">
        <f t="shared" si="18"/>
        <v>0</v>
      </c>
      <c r="AP52" s="5"/>
      <c r="AQ52" s="5">
        <f t="shared" si="19"/>
        <v>0</v>
      </c>
      <c r="AR52" s="5"/>
      <c r="AS52" s="5">
        <f t="shared" si="20"/>
        <v>0</v>
      </c>
      <c r="AT52" s="5"/>
      <c r="AU52" s="5">
        <f t="shared" si="21"/>
        <v>0</v>
      </c>
      <c r="AV52" s="5"/>
      <c r="AW52" s="5">
        <f t="shared" si="22"/>
        <v>0</v>
      </c>
      <c r="AX52" s="5"/>
      <c r="AY52" s="5">
        <f t="shared" si="23"/>
        <v>0</v>
      </c>
      <c r="AZ52" s="5"/>
      <c r="BA52" s="5">
        <f t="shared" si="24"/>
        <v>0</v>
      </c>
      <c r="BB52" s="5"/>
      <c r="BC52" s="5">
        <f t="shared" si="25"/>
        <v>0</v>
      </c>
      <c r="BD52" s="5"/>
      <c r="BE52" s="5">
        <f t="shared" si="26"/>
        <v>0</v>
      </c>
      <c r="BF52" s="5"/>
      <c r="BG52" s="5">
        <f t="shared" si="27"/>
        <v>0</v>
      </c>
      <c r="BH52" s="5"/>
      <c r="BI52" s="5">
        <f t="shared" si="28"/>
        <v>0</v>
      </c>
      <c r="BJ52" s="5"/>
      <c r="BK52" s="5">
        <f t="shared" si="29"/>
        <v>0</v>
      </c>
      <c r="BL52" s="5"/>
      <c r="BM52" s="5">
        <f t="shared" si="30"/>
        <v>0</v>
      </c>
      <c r="BN52" s="11">
        <f t="shared" si="0"/>
        <v>1</v>
      </c>
      <c r="BO52" s="11">
        <f t="shared" si="1"/>
        <v>5000</v>
      </c>
    </row>
    <row r="53" spans="1:67" ht="15.75" customHeight="1">
      <c r="A53" s="226">
        <v>44</v>
      </c>
      <c r="B53" s="535" t="s">
        <v>108</v>
      </c>
      <c r="C53" s="536"/>
      <c r="D53" s="536"/>
      <c r="E53" s="537"/>
      <c r="F53" s="111" t="s">
        <v>17</v>
      </c>
      <c r="G53" s="111">
        <v>14000</v>
      </c>
      <c r="H53" s="5"/>
      <c r="I53" s="5">
        <f t="shared" si="2"/>
        <v>0</v>
      </c>
      <c r="J53" s="5"/>
      <c r="K53" s="5">
        <f t="shared" si="3"/>
        <v>0</v>
      </c>
      <c r="L53" s="5"/>
      <c r="M53" s="5">
        <f t="shared" si="4"/>
        <v>0</v>
      </c>
      <c r="N53" s="5"/>
      <c r="O53" s="5">
        <f t="shared" si="5"/>
        <v>0</v>
      </c>
      <c r="P53" s="5"/>
      <c r="Q53" s="5">
        <f t="shared" si="6"/>
        <v>0</v>
      </c>
      <c r="R53" s="5">
        <v>1</v>
      </c>
      <c r="S53" s="5">
        <f t="shared" si="7"/>
        <v>14000</v>
      </c>
      <c r="T53" s="5"/>
      <c r="U53" s="5">
        <f t="shared" si="8"/>
        <v>0</v>
      </c>
      <c r="V53" s="5"/>
      <c r="W53" s="5">
        <f t="shared" si="9"/>
        <v>0</v>
      </c>
      <c r="X53" s="5"/>
      <c r="Y53" s="5">
        <f t="shared" si="10"/>
        <v>0</v>
      </c>
      <c r="Z53" s="5"/>
      <c r="AA53" s="5">
        <f>Z53*G53</f>
        <v>0</v>
      </c>
      <c r="AB53" s="5"/>
      <c r="AC53" s="5">
        <f t="shared" si="12"/>
        <v>0</v>
      </c>
      <c r="AD53" s="5"/>
      <c r="AE53" s="5">
        <f t="shared" si="13"/>
        <v>0</v>
      </c>
      <c r="AF53" s="5">
        <v>1</v>
      </c>
      <c r="AG53" s="5">
        <f t="shared" si="14"/>
        <v>14000</v>
      </c>
      <c r="AH53" s="5"/>
      <c r="AI53" s="6">
        <f t="shared" si="15"/>
        <v>0</v>
      </c>
      <c r="AJ53" s="5"/>
      <c r="AK53" s="5">
        <f t="shared" si="16"/>
        <v>0</v>
      </c>
      <c r="AL53" s="5"/>
      <c r="AM53" s="5">
        <f t="shared" si="17"/>
        <v>0</v>
      </c>
      <c r="AN53" s="5"/>
      <c r="AO53" s="5">
        <f t="shared" si="18"/>
        <v>0</v>
      </c>
      <c r="AP53" s="5"/>
      <c r="AQ53" s="5">
        <f t="shared" si="19"/>
        <v>0</v>
      </c>
      <c r="AR53" s="5"/>
      <c r="AS53" s="5">
        <f t="shared" si="20"/>
        <v>0</v>
      </c>
      <c r="AT53" s="5">
        <v>1</v>
      </c>
      <c r="AU53" s="5">
        <f>AT53*G53</f>
        <v>14000</v>
      </c>
      <c r="AV53" s="5"/>
      <c r="AW53" s="5">
        <f t="shared" si="22"/>
        <v>0</v>
      </c>
      <c r="AX53" s="5"/>
      <c r="AY53" s="5">
        <f t="shared" si="23"/>
        <v>0</v>
      </c>
      <c r="AZ53" s="5"/>
      <c r="BA53" s="5">
        <f t="shared" si="24"/>
        <v>0</v>
      </c>
      <c r="BB53" s="5">
        <v>1</v>
      </c>
      <c r="BC53" s="5">
        <f t="shared" si="25"/>
        <v>14000</v>
      </c>
      <c r="BD53" s="5"/>
      <c r="BE53" s="5">
        <f t="shared" si="26"/>
        <v>0</v>
      </c>
      <c r="BF53" s="5"/>
      <c r="BG53" s="5">
        <f t="shared" si="27"/>
        <v>0</v>
      </c>
      <c r="BH53" s="5"/>
      <c r="BI53" s="5">
        <f t="shared" si="28"/>
        <v>0</v>
      </c>
      <c r="BJ53" s="5"/>
      <c r="BK53" s="5">
        <f t="shared" si="29"/>
        <v>0</v>
      </c>
      <c r="BL53" s="5"/>
      <c r="BM53" s="5">
        <f t="shared" si="30"/>
        <v>0</v>
      </c>
      <c r="BN53" s="11">
        <f t="shared" si="0"/>
        <v>4</v>
      </c>
      <c r="BO53" s="11">
        <f t="shared" si="1"/>
        <v>56000</v>
      </c>
    </row>
    <row r="54" spans="1:67" ht="15.75" customHeight="1">
      <c r="A54" s="226">
        <v>45</v>
      </c>
      <c r="B54" s="535" t="s">
        <v>119</v>
      </c>
      <c r="C54" s="536"/>
      <c r="D54" s="536"/>
      <c r="E54" s="537"/>
      <c r="F54" s="111" t="s">
        <v>17</v>
      </c>
      <c r="G54" s="111">
        <v>16000</v>
      </c>
      <c r="H54" s="5"/>
      <c r="I54" s="5">
        <f t="shared" si="2"/>
        <v>0</v>
      </c>
      <c r="J54" s="5"/>
      <c r="K54" s="5">
        <f t="shared" si="3"/>
        <v>0</v>
      </c>
      <c r="L54" s="5"/>
      <c r="M54" s="5">
        <f t="shared" si="4"/>
        <v>0</v>
      </c>
      <c r="N54" s="5"/>
      <c r="O54" s="5">
        <f t="shared" si="5"/>
        <v>0</v>
      </c>
      <c r="P54" s="5"/>
      <c r="Q54" s="5">
        <f t="shared" si="6"/>
        <v>0</v>
      </c>
      <c r="R54" s="5"/>
      <c r="S54" s="5">
        <f t="shared" si="7"/>
        <v>0</v>
      </c>
      <c r="T54" s="5"/>
      <c r="U54" s="5">
        <f t="shared" si="8"/>
        <v>0</v>
      </c>
      <c r="V54" s="5"/>
      <c r="W54" s="5">
        <f t="shared" si="9"/>
        <v>0</v>
      </c>
      <c r="X54" s="5"/>
      <c r="Y54" s="5">
        <f t="shared" si="10"/>
        <v>0</v>
      </c>
      <c r="Z54" s="5"/>
      <c r="AA54" s="5">
        <f t="shared" si="11"/>
        <v>0</v>
      </c>
      <c r="AB54" s="5"/>
      <c r="AC54" s="5">
        <f t="shared" si="12"/>
        <v>0</v>
      </c>
      <c r="AD54" s="5"/>
      <c r="AE54" s="5">
        <f t="shared" si="13"/>
        <v>0</v>
      </c>
      <c r="AF54" s="5"/>
      <c r="AG54" s="5">
        <f t="shared" si="14"/>
        <v>0</v>
      </c>
      <c r="AH54" s="5"/>
      <c r="AI54" s="6">
        <f t="shared" si="15"/>
        <v>0</v>
      </c>
      <c r="AJ54" s="5"/>
      <c r="AK54" s="5">
        <f t="shared" si="16"/>
        <v>0</v>
      </c>
      <c r="AL54" s="5"/>
      <c r="AM54" s="5">
        <f t="shared" si="17"/>
        <v>0</v>
      </c>
      <c r="AN54" s="5"/>
      <c r="AO54" s="5">
        <f t="shared" si="18"/>
        <v>0</v>
      </c>
      <c r="AP54" s="5"/>
      <c r="AQ54" s="5">
        <f t="shared" si="19"/>
        <v>0</v>
      </c>
      <c r="AR54" s="5"/>
      <c r="AS54" s="5">
        <f t="shared" si="20"/>
        <v>0</v>
      </c>
      <c r="AT54" s="5"/>
      <c r="AU54" s="5">
        <f t="shared" si="21"/>
        <v>0</v>
      </c>
      <c r="AV54" s="5"/>
      <c r="AW54" s="5">
        <f t="shared" si="22"/>
        <v>0</v>
      </c>
      <c r="AX54" s="5"/>
      <c r="AY54" s="5">
        <f t="shared" si="23"/>
        <v>0</v>
      </c>
      <c r="AZ54" s="5"/>
      <c r="BA54" s="5">
        <f t="shared" si="24"/>
        <v>0</v>
      </c>
      <c r="BB54" s="5"/>
      <c r="BC54" s="5">
        <f t="shared" si="25"/>
        <v>0</v>
      </c>
      <c r="BD54" s="5"/>
      <c r="BE54" s="5">
        <f t="shared" si="26"/>
        <v>0</v>
      </c>
      <c r="BF54" s="5"/>
      <c r="BG54" s="5">
        <f t="shared" si="27"/>
        <v>0</v>
      </c>
      <c r="BH54" s="5"/>
      <c r="BI54" s="5">
        <f t="shared" si="28"/>
        <v>0</v>
      </c>
      <c r="BJ54" s="5"/>
      <c r="BK54" s="5">
        <f t="shared" si="29"/>
        <v>0</v>
      </c>
      <c r="BL54" s="5"/>
      <c r="BM54" s="5">
        <f t="shared" si="30"/>
        <v>0</v>
      </c>
      <c r="BN54" s="11">
        <f t="shared" si="0"/>
        <v>0</v>
      </c>
      <c r="BO54" s="11">
        <f t="shared" si="1"/>
        <v>0</v>
      </c>
    </row>
    <row r="55" spans="1:67" ht="15.75" customHeight="1">
      <c r="A55" s="226">
        <v>46</v>
      </c>
      <c r="B55" s="528" t="s">
        <v>118</v>
      </c>
      <c r="C55" s="529"/>
      <c r="D55" s="529"/>
      <c r="E55" s="530"/>
      <c r="F55" s="111" t="s">
        <v>17</v>
      </c>
      <c r="G55" s="111">
        <v>11000</v>
      </c>
      <c r="H55" s="5"/>
      <c r="I55" s="5">
        <f t="shared" si="2"/>
        <v>0</v>
      </c>
      <c r="J55" s="5"/>
      <c r="K55" s="5">
        <f t="shared" si="3"/>
        <v>0</v>
      </c>
      <c r="L55" s="5"/>
      <c r="M55" s="5">
        <f t="shared" si="4"/>
        <v>0</v>
      </c>
      <c r="N55" s="5"/>
      <c r="O55" s="5">
        <f t="shared" si="5"/>
        <v>0</v>
      </c>
      <c r="P55" s="5"/>
      <c r="Q55" s="5">
        <f t="shared" si="6"/>
        <v>0</v>
      </c>
      <c r="R55" s="5"/>
      <c r="S55" s="5">
        <f t="shared" si="7"/>
        <v>0</v>
      </c>
      <c r="T55" s="5"/>
      <c r="U55" s="5">
        <f t="shared" si="8"/>
        <v>0</v>
      </c>
      <c r="V55" s="5"/>
      <c r="W55" s="5">
        <f t="shared" si="9"/>
        <v>0</v>
      </c>
      <c r="X55" s="5"/>
      <c r="Y55" s="5">
        <f t="shared" si="10"/>
        <v>0</v>
      </c>
      <c r="Z55" s="5"/>
      <c r="AA55" s="5">
        <f t="shared" si="11"/>
        <v>0</v>
      </c>
      <c r="AB55" s="5"/>
      <c r="AC55" s="5">
        <f t="shared" si="12"/>
        <v>0</v>
      </c>
      <c r="AD55" s="5"/>
      <c r="AE55" s="5">
        <f t="shared" si="13"/>
        <v>0</v>
      </c>
      <c r="AF55" s="5">
        <v>1</v>
      </c>
      <c r="AG55" s="5">
        <f t="shared" si="14"/>
        <v>11000</v>
      </c>
      <c r="AH55" s="5"/>
      <c r="AI55" s="6">
        <f t="shared" si="15"/>
        <v>0</v>
      </c>
      <c r="AJ55" s="5"/>
      <c r="AK55" s="5">
        <f t="shared" si="16"/>
        <v>0</v>
      </c>
      <c r="AL55" s="5"/>
      <c r="AM55" s="5">
        <f t="shared" si="17"/>
        <v>0</v>
      </c>
      <c r="AN55" s="5"/>
      <c r="AO55" s="5">
        <f t="shared" si="18"/>
        <v>0</v>
      </c>
      <c r="AP55" s="5"/>
      <c r="AQ55" s="5">
        <f t="shared" si="19"/>
        <v>0</v>
      </c>
      <c r="AR55" s="5"/>
      <c r="AS55" s="5">
        <f t="shared" si="20"/>
        <v>0</v>
      </c>
      <c r="AT55" s="5"/>
      <c r="AU55" s="5">
        <f t="shared" si="21"/>
        <v>0</v>
      </c>
      <c r="AV55" s="5"/>
      <c r="AW55" s="5">
        <f t="shared" si="22"/>
        <v>0</v>
      </c>
      <c r="AX55" s="5"/>
      <c r="AY55" s="5">
        <f t="shared" si="23"/>
        <v>0</v>
      </c>
      <c r="AZ55" s="5"/>
      <c r="BA55" s="5">
        <f t="shared" si="24"/>
        <v>0</v>
      </c>
      <c r="BB55" s="5"/>
      <c r="BC55" s="5">
        <f t="shared" si="25"/>
        <v>0</v>
      </c>
      <c r="BD55" s="5"/>
      <c r="BE55" s="5">
        <f t="shared" si="26"/>
        <v>0</v>
      </c>
      <c r="BF55" s="5"/>
      <c r="BG55" s="5">
        <f t="shared" si="27"/>
        <v>0</v>
      </c>
      <c r="BH55" s="5"/>
      <c r="BI55" s="5">
        <f t="shared" si="28"/>
        <v>0</v>
      </c>
      <c r="BJ55" s="5"/>
      <c r="BK55" s="5">
        <f t="shared" si="29"/>
        <v>0</v>
      </c>
      <c r="BL55" s="5"/>
      <c r="BM55" s="5">
        <f t="shared" si="30"/>
        <v>0</v>
      </c>
      <c r="BN55" s="11">
        <f t="shared" si="0"/>
        <v>1</v>
      </c>
      <c r="BO55" s="11">
        <f t="shared" si="1"/>
        <v>11000</v>
      </c>
    </row>
    <row r="56" spans="1:67" ht="17.25" customHeight="1">
      <c r="A56" s="226">
        <v>47</v>
      </c>
      <c r="B56" s="535" t="s">
        <v>157</v>
      </c>
      <c r="C56" s="529"/>
      <c r="D56" s="529"/>
      <c r="E56" s="529"/>
      <c r="F56" s="111" t="s">
        <v>17</v>
      </c>
      <c r="G56" s="111">
        <v>1400</v>
      </c>
      <c r="H56" s="5"/>
      <c r="I56" s="5">
        <f t="shared" si="2"/>
        <v>0</v>
      </c>
      <c r="J56" s="5"/>
      <c r="K56" s="5">
        <f t="shared" si="3"/>
        <v>0</v>
      </c>
      <c r="L56" s="5"/>
      <c r="M56" s="5">
        <f t="shared" si="4"/>
        <v>0</v>
      </c>
      <c r="N56" s="5"/>
      <c r="O56" s="5">
        <f t="shared" si="5"/>
        <v>0</v>
      </c>
      <c r="P56" s="5"/>
      <c r="Q56" s="5">
        <f t="shared" si="6"/>
        <v>0</v>
      </c>
      <c r="R56" s="5"/>
      <c r="S56" s="5">
        <f t="shared" si="7"/>
        <v>0</v>
      </c>
      <c r="T56" s="5"/>
      <c r="U56" s="5">
        <f t="shared" si="8"/>
        <v>0</v>
      </c>
      <c r="V56" s="5"/>
      <c r="W56" s="5">
        <f t="shared" si="9"/>
        <v>0</v>
      </c>
      <c r="X56" s="5"/>
      <c r="Y56" s="5">
        <f t="shared" si="10"/>
        <v>0</v>
      </c>
      <c r="Z56" s="5"/>
      <c r="AA56" s="5">
        <f t="shared" si="11"/>
        <v>0</v>
      </c>
      <c r="AB56" s="5"/>
      <c r="AC56" s="5">
        <f t="shared" si="12"/>
        <v>0</v>
      </c>
      <c r="AD56" s="5"/>
      <c r="AE56" s="5">
        <f t="shared" si="13"/>
        <v>0</v>
      </c>
      <c r="AF56" s="5"/>
      <c r="AG56" s="5">
        <f t="shared" si="14"/>
        <v>0</v>
      </c>
      <c r="AH56" s="5"/>
      <c r="AI56" s="6">
        <f t="shared" si="15"/>
        <v>0</v>
      </c>
      <c r="AJ56" s="5"/>
      <c r="AK56" s="5">
        <f t="shared" si="16"/>
        <v>0</v>
      </c>
      <c r="AL56" s="5"/>
      <c r="AM56" s="5">
        <f t="shared" si="17"/>
        <v>0</v>
      </c>
      <c r="AN56" s="5"/>
      <c r="AO56" s="5">
        <f t="shared" si="18"/>
        <v>0</v>
      </c>
      <c r="AP56" s="5"/>
      <c r="AQ56" s="5">
        <f t="shared" si="19"/>
        <v>0</v>
      </c>
      <c r="AR56" s="5"/>
      <c r="AS56" s="5">
        <f t="shared" si="20"/>
        <v>0</v>
      </c>
      <c r="AT56" s="5"/>
      <c r="AU56" s="5">
        <f>AT56*G56</f>
        <v>0</v>
      </c>
      <c r="AV56" s="5"/>
      <c r="AW56" s="5">
        <f t="shared" si="22"/>
        <v>0</v>
      </c>
      <c r="AX56" s="5"/>
      <c r="AY56" s="5">
        <f t="shared" si="23"/>
        <v>0</v>
      </c>
      <c r="AZ56" s="5"/>
      <c r="BA56" s="5">
        <f t="shared" si="24"/>
        <v>0</v>
      </c>
      <c r="BB56" s="5"/>
      <c r="BC56" s="5">
        <f t="shared" si="25"/>
        <v>0</v>
      </c>
      <c r="BD56" s="5">
        <v>3</v>
      </c>
      <c r="BE56" s="5">
        <f>BD56*G56</f>
        <v>4200</v>
      </c>
      <c r="BF56" s="5"/>
      <c r="BG56" s="5">
        <f t="shared" si="27"/>
        <v>0</v>
      </c>
      <c r="BH56" s="5"/>
      <c r="BI56" s="5">
        <f t="shared" si="28"/>
        <v>0</v>
      </c>
      <c r="BJ56" s="5"/>
      <c r="BK56" s="5">
        <f t="shared" si="29"/>
        <v>0</v>
      </c>
      <c r="BL56" s="5"/>
      <c r="BM56" s="5">
        <f t="shared" si="30"/>
        <v>0</v>
      </c>
      <c r="BN56" s="11">
        <f t="shared" si="0"/>
        <v>3</v>
      </c>
      <c r="BO56" s="11">
        <f t="shared" si="1"/>
        <v>4200</v>
      </c>
    </row>
    <row r="57" spans="1:67" ht="18" customHeight="1">
      <c r="A57" s="226">
        <v>48</v>
      </c>
      <c r="B57" s="535" t="s">
        <v>158</v>
      </c>
      <c r="C57" s="529"/>
      <c r="D57" s="529"/>
      <c r="E57" s="530"/>
      <c r="F57" s="111" t="s">
        <v>17</v>
      </c>
      <c r="G57" s="111">
        <v>1700</v>
      </c>
      <c r="H57" s="5"/>
      <c r="I57" s="5">
        <f t="shared" si="2"/>
        <v>0</v>
      </c>
      <c r="J57" s="5"/>
      <c r="K57" s="5">
        <f>J57*G57</f>
        <v>0</v>
      </c>
      <c r="L57" s="5"/>
      <c r="M57" s="5">
        <f t="shared" si="4"/>
        <v>0</v>
      </c>
      <c r="N57" s="5"/>
      <c r="O57" s="5">
        <f t="shared" si="5"/>
        <v>0</v>
      </c>
      <c r="P57" s="5"/>
      <c r="Q57" s="5">
        <f t="shared" si="6"/>
        <v>0</v>
      </c>
      <c r="R57" s="5"/>
      <c r="S57" s="5">
        <f t="shared" si="7"/>
        <v>0</v>
      </c>
      <c r="T57" s="5"/>
      <c r="U57" s="5">
        <f t="shared" si="8"/>
        <v>0</v>
      </c>
      <c r="V57" s="5"/>
      <c r="W57" s="5">
        <f t="shared" si="9"/>
        <v>0</v>
      </c>
      <c r="X57" s="5"/>
      <c r="Y57" s="5">
        <f t="shared" si="10"/>
        <v>0</v>
      </c>
      <c r="Z57" s="5"/>
      <c r="AA57" s="5">
        <f t="shared" si="11"/>
        <v>0</v>
      </c>
      <c r="AB57" s="5"/>
      <c r="AC57" s="5">
        <f t="shared" si="12"/>
        <v>0</v>
      </c>
      <c r="AD57" s="5"/>
      <c r="AE57" s="5">
        <f t="shared" si="13"/>
        <v>0</v>
      </c>
      <c r="AF57" s="5">
        <v>24</v>
      </c>
      <c r="AG57" s="5">
        <f t="shared" si="14"/>
        <v>40800</v>
      </c>
      <c r="AH57" s="5"/>
      <c r="AI57" s="6">
        <f t="shared" si="15"/>
        <v>0</v>
      </c>
      <c r="AJ57" s="5"/>
      <c r="AK57" s="5">
        <f t="shared" si="16"/>
        <v>0</v>
      </c>
      <c r="AL57" s="5"/>
      <c r="AM57" s="5">
        <f t="shared" si="17"/>
        <v>0</v>
      </c>
      <c r="AN57" s="5"/>
      <c r="AO57" s="5">
        <f t="shared" si="18"/>
        <v>0</v>
      </c>
      <c r="AP57" s="5">
        <v>20</v>
      </c>
      <c r="AQ57" s="5">
        <f t="shared" si="19"/>
        <v>34000</v>
      </c>
      <c r="AR57" s="5"/>
      <c r="AS57" s="5">
        <f t="shared" si="20"/>
        <v>0</v>
      </c>
      <c r="AT57" s="5">
        <v>20</v>
      </c>
      <c r="AU57" s="5">
        <f t="shared" si="21"/>
        <v>34000</v>
      </c>
      <c r="AV57" s="5"/>
      <c r="AW57" s="5">
        <f t="shared" si="22"/>
        <v>0</v>
      </c>
      <c r="AX57" s="5"/>
      <c r="AY57" s="5">
        <f t="shared" si="23"/>
        <v>0</v>
      </c>
      <c r="AZ57" s="5"/>
      <c r="BA57" s="5">
        <f t="shared" si="24"/>
        <v>0</v>
      </c>
      <c r="BB57" s="5"/>
      <c r="BC57" s="5">
        <f t="shared" si="25"/>
        <v>0</v>
      </c>
      <c r="BD57" s="5"/>
      <c r="BE57" s="5">
        <f>BD57*G57</f>
        <v>0</v>
      </c>
      <c r="BF57" s="5"/>
      <c r="BG57" s="5">
        <f t="shared" si="27"/>
        <v>0</v>
      </c>
      <c r="BH57" s="5"/>
      <c r="BI57" s="5">
        <f t="shared" si="28"/>
        <v>0</v>
      </c>
      <c r="BJ57" s="5"/>
      <c r="BK57" s="5">
        <f t="shared" si="29"/>
        <v>0</v>
      </c>
      <c r="BL57" s="5"/>
      <c r="BM57" s="5">
        <f t="shared" si="30"/>
        <v>0</v>
      </c>
      <c r="BN57" s="11">
        <f t="shared" si="0"/>
        <v>64</v>
      </c>
      <c r="BO57" s="11">
        <f t="shared" si="1"/>
        <v>108800</v>
      </c>
    </row>
    <row r="58" spans="1:67" ht="17.25" customHeight="1">
      <c r="A58" s="226">
        <v>49</v>
      </c>
      <c r="B58" s="535" t="s">
        <v>203</v>
      </c>
      <c r="C58" s="536"/>
      <c r="D58" s="536"/>
      <c r="E58" s="537"/>
      <c r="F58" s="111" t="s">
        <v>204</v>
      </c>
      <c r="G58" s="111">
        <v>540</v>
      </c>
      <c r="H58" s="5"/>
      <c r="I58" s="5">
        <f t="shared" si="2"/>
        <v>0</v>
      </c>
      <c r="J58" s="5"/>
      <c r="K58" s="5">
        <f>J58*G58</f>
        <v>0</v>
      </c>
      <c r="L58" s="5"/>
      <c r="M58" s="5">
        <f t="shared" si="4"/>
        <v>0</v>
      </c>
      <c r="N58" s="5"/>
      <c r="O58" s="5">
        <f t="shared" si="5"/>
        <v>0</v>
      </c>
      <c r="P58" s="5"/>
      <c r="Q58" s="5">
        <f t="shared" si="6"/>
        <v>0</v>
      </c>
      <c r="R58" s="5"/>
      <c r="S58" s="5">
        <f t="shared" si="7"/>
        <v>0</v>
      </c>
      <c r="T58" s="5"/>
      <c r="U58" s="5">
        <f t="shared" si="8"/>
        <v>0</v>
      </c>
      <c r="V58" s="5"/>
      <c r="W58" s="5">
        <f t="shared" si="9"/>
        <v>0</v>
      </c>
      <c r="X58" s="5"/>
      <c r="Y58" s="5">
        <f t="shared" si="10"/>
        <v>0</v>
      </c>
      <c r="Z58" s="5"/>
      <c r="AA58" s="5">
        <f t="shared" si="11"/>
        <v>0</v>
      </c>
      <c r="AB58" s="5"/>
      <c r="AC58" s="5">
        <f t="shared" si="12"/>
        <v>0</v>
      </c>
      <c r="AD58" s="5"/>
      <c r="AE58" s="5">
        <f t="shared" si="13"/>
        <v>0</v>
      </c>
      <c r="AF58" s="5"/>
      <c r="AG58" s="5">
        <f t="shared" si="14"/>
        <v>0</v>
      </c>
      <c r="AH58" s="5"/>
      <c r="AI58" s="6">
        <f t="shared" si="15"/>
        <v>0</v>
      </c>
      <c r="AJ58" s="5"/>
      <c r="AK58" s="5">
        <f t="shared" si="16"/>
        <v>0</v>
      </c>
      <c r="AL58" s="5"/>
      <c r="AM58" s="5">
        <f t="shared" si="17"/>
        <v>0</v>
      </c>
      <c r="AN58" s="5"/>
      <c r="AO58" s="5">
        <f t="shared" si="18"/>
        <v>0</v>
      </c>
      <c r="AP58" s="5"/>
      <c r="AQ58" s="5">
        <f t="shared" si="19"/>
        <v>0</v>
      </c>
      <c r="AR58" s="5"/>
      <c r="AS58" s="5">
        <f t="shared" si="20"/>
        <v>0</v>
      </c>
      <c r="AT58" s="5"/>
      <c r="AU58" s="5">
        <f t="shared" si="21"/>
        <v>0</v>
      </c>
      <c r="AV58" s="5"/>
      <c r="AW58" s="5">
        <f t="shared" si="22"/>
        <v>0</v>
      </c>
      <c r="AX58" s="5"/>
      <c r="AY58" s="5">
        <f t="shared" si="23"/>
        <v>0</v>
      </c>
      <c r="AZ58" s="5"/>
      <c r="BA58" s="5">
        <f t="shared" si="24"/>
        <v>0</v>
      </c>
      <c r="BB58" s="5"/>
      <c r="BC58" s="5">
        <f t="shared" si="25"/>
        <v>0</v>
      </c>
      <c r="BD58" s="5"/>
      <c r="BE58" s="5">
        <f>BD58*G58</f>
        <v>0</v>
      </c>
      <c r="BF58" s="5"/>
      <c r="BG58" s="5">
        <f t="shared" si="27"/>
        <v>0</v>
      </c>
      <c r="BH58" s="5"/>
      <c r="BI58" s="5">
        <f t="shared" si="28"/>
        <v>0</v>
      </c>
      <c r="BJ58" s="5"/>
      <c r="BK58" s="5">
        <f t="shared" si="29"/>
        <v>0</v>
      </c>
      <c r="BL58" s="5"/>
      <c r="BM58" s="5">
        <f t="shared" si="30"/>
        <v>0</v>
      </c>
      <c r="BN58" s="11">
        <f t="shared" si="0"/>
        <v>0</v>
      </c>
      <c r="BO58" s="11">
        <f t="shared" si="1"/>
        <v>0</v>
      </c>
    </row>
    <row r="59" spans="1:67" ht="17.25" customHeight="1">
      <c r="A59" s="226">
        <v>50</v>
      </c>
      <c r="B59" s="528" t="s">
        <v>195</v>
      </c>
      <c r="C59" s="529"/>
      <c r="D59" s="529"/>
      <c r="E59" s="530"/>
      <c r="F59" s="111" t="s">
        <v>34</v>
      </c>
      <c r="G59" s="111">
        <v>190</v>
      </c>
      <c r="H59" s="5"/>
      <c r="I59" s="5">
        <f t="shared" si="2"/>
        <v>0</v>
      </c>
      <c r="J59" s="5"/>
      <c r="K59" s="5">
        <f>J59*G59</f>
        <v>0</v>
      </c>
      <c r="L59" s="5"/>
      <c r="M59" s="5">
        <f t="shared" si="4"/>
        <v>0</v>
      </c>
      <c r="N59" s="5"/>
      <c r="O59" s="5">
        <f t="shared" si="5"/>
        <v>0</v>
      </c>
      <c r="P59" s="5"/>
      <c r="Q59" s="5">
        <f t="shared" si="6"/>
        <v>0</v>
      </c>
      <c r="R59" s="5"/>
      <c r="S59" s="5">
        <f t="shared" si="7"/>
        <v>0</v>
      </c>
      <c r="T59" s="5"/>
      <c r="U59" s="5">
        <f t="shared" si="8"/>
        <v>0</v>
      </c>
      <c r="V59" s="5"/>
      <c r="W59" s="5">
        <f t="shared" si="9"/>
        <v>0</v>
      </c>
      <c r="X59" s="5"/>
      <c r="Y59" s="5">
        <f t="shared" si="10"/>
        <v>0</v>
      </c>
      <c r="Z59" s="5"/>
      <c r="AA59" s="5">
        <f t="shared" si="11"/>
        <v>0</v>
      </c>
      <c r="AB59" s="5"/>
      <c r="AC59" s="5">
        <f t="shared" si="12"/>
        <v>0</v>
      </c>
      <c r="AD59" s="5"/>
      <c r="AE59" s="5">
        <f t="shared" si="13"/>
        <v>0</v>
      </c>
      <c r="AF59" s="5"/>
      <c r="AG59" s="5">
        <f t="shared" si="14"/>
        <v>0</v>
      </c>
      <c r="AH59" s="5"/>
      <c r="AI59" s="6">
        <f t="shared" si="15"/>
        <v>0</v>
      </c>
      <c r="AJ59" s="5"/>
      <c r="AK59" s="5">
        <f t="shared" si="16"/>
        <v>0</v>
      </c>
      <c r="AL59" s="5"/>
      <c r="AM59" s="5">
        <f t="shared" si="17"/>
        <v>0</v>
      </c>
      <c r="AN59" s="5"/>
      <c r="AO59" s="5">
        <f t="shared" si="18"/>
        <v>0</v>
      </c>
      <c r="AP59" s="5"/>
      <c r="AQ59" s="5">
        <f t="shared" si="19"/>
        <v>0</v>
      </c>
      <c r="AR59" s="5"/>
      <c r="AS59" s="5">
        <f t="shared" si="20"/>
        <v>0</v>
      </c>
      <c r="AT59" s="5"/>
      <c r="AU59" s="5">
        <f t="shared" si="21"/>
        <v>0</v>
      </c>
      <c r="AV59" s="5"/>
      <c r="AW59" s="5">
        <f t="shared" si="22"/>
        <v>0</v>
      </c>
      <c r="AX59" s="5"/>
      <c r="AY59" s="5">
        <f t="shared" si="23"/>
        <v>0</v>
      </c>
      <c r="AZ59" s="5"/>
      <c r="BA59" s="5">
        <f t="shared" si="24"/>
        <v>0</v>
      </c>
      <c r="BB59" s="5"/>
      <c r="BC59" s="5">
        <f t="shared" si="25"/>
        <v>0</v>
      </c>
      <c r="BD59" s="5"/>
      <c r="BE59" s="5">
        <f>BD59*G59</f>
        <v>0</v>
      </c>
      <c r="BF59" s="5"/>
      <c r="BG59" s="5">
        <f t="shared" si="27"/>
        <v>0</v>
      </c>
      <c r="BH59" s="5"/>
      <c r="BI59" s="5">
        <f t="shared" si="28"/>
        <v>0</v>
      </c>
      <c r="BJ59" s="5"/>
      <c r="BK59" s="5">
        <f t="shared" si="29"/>
        <v>0</v>
      </c>
      <c r="BL59" s="5"/>
      <c r="BM59" s="5">
        <f t="shared" si="30"/>
        <v>0</v>
      </c>
      <c r="BN59" s="11">
        <f t="shared" si="0"/>
        <v>0</v>
      </c>
      <c r="BO59" s="11">
        <f t="shared" si="1"/>
        <v>0</v>
      </c>
    </row>
    <row r="60" spans="1:67" ht="18.75" customHeight="1">
      <c r="A60" s="226">
        <v>51</v>
      </c>
      <c r="B60" s="535" t="s">
        <v>206</v>
      </c>
      <c r="C60" s="529"/>
      <c r="D60" s="529"/>
      <c r="E60" s="530"/>
      <c r="F60" s="111" t="s">
        <v>17</v>
      </c>
      <c r="G60" s="111">
        <v>2000</v>
      </c>
      <c r="H60" s="5">
        <v>8</v>
      </c>
      <c r="I60" s="5">
        <f t="shared" si="2"/>
        <v>16000</v>
      </c>
      <c r="J60" s="5"/>
      <c r="K60" s="5">
        <f>J60*G60</f>
        <v>0</v>
      </c>
      <c r="L60" s="5"/>
      <c r="M60" s="5">
        <f t="shared" si="4"/>
        <v>0</v>
      </c>
      <c r="N60" s="5"/>
      <c r="O60" s="5">
        <f t="shared" si="5"/>
        <v>0</v>
      </c>
      <c r="P60" s="5">
        <v>12</v>
      </c>
      <c r="Q60" s="5">
        <f t="shared" si="6"/>
        <v>24000</v>
      </c>
      <c r="R60" s="5"/>
      <c r="S60" s="5">
        <f t="shared" si="7"/>
        <v>0</v>
      </c>
      <c r="T60" s="5"/>
      <c r="U60" s="5">
        <f t="shared" si="8"/>
        <v>0</v>
      </c>
      <c r="V60" s="5"/>
      <c r="W60" s="5">
        <f t="shared" si="9"/>
        <v>0</v>
      </c>
      <c r="X60" s="5"/>
      <c r="Y60" s="5">
        <f t="shared" si="10"/>
        <v>0</v>
      </c>
      <c r="Z60" s="5"/>
      <c r="AA60" s="5">
        <f t="shared" si="11"/>
        <v>0</v>
      </c>
      <c r="AB60" s="5"/>
      <c r="AC60" s="5">
        <f t="shared" si="12"/>
        <v>0</v>
      </c>
      <c r="AD60" s="5"/>
      <c r="AE60" s="5">
        <f t="shared" si="13"/>
        <v>0</v>
      </c>
      <c r="AF60" s="5"/>
      <c r="AG60" s="5">
        <f t="shared" si="14"/>
        <v>0</v>
      </c>
      <c r="AH60" s="5"/>
      <c r="AI60" s="6">
        <f t="shared" si="15"/>
        <v>0</v>
      </c>
      <c r="AJ60" s="5"/>
      <c r="AK60" s="5">
        <f t="shared" si="16"/>
        <v>0</v>
      </c>
      <c r="AL60" s="5"/>
      <c r="AM60" s="5">
        <f t="shared" si="17"/>
        <v>0</v>
      </c>
      <c r="AN60" s="5"/>
      <c r="AO60" s="5">
        <f t="shared" si="18"/>
        <v>0</v>
      </c>
      <c r="AP60" s="5"/>
      <c r="AQ60" s="5">
        <f t="shared" si="19"/>
        <v>0</v>
      </c>
      <c r="AR60" s="5"/>
      <c r="AS60" s="5">
        <f t="shared" si="20"/>
        <v>0</v>
      </c>
      <c r="AT60" s="5"/>
      <c r="AU60" s="5">
        <f t="shared" si="21"/>
        <v>0</v>
      </c>
      <c r="AV60" s="5"/>
      <c r="AW60" s="5">
        <f t="shared" si="22"/>
        <v>0</v>
      </c>
      <c r="AX60" s="5"/>
      <c r="AY60" s="5">
        <f t="shared" si="23"/>
        <v>0</v>
      </c>
      <c r="AZ60" s="5"/>
      <c r="BA60" s="5">
        <f t="shared" si="24"/>
        <v>0</v>
      </c>
      <c r="BB60" s="5"/>
      <c r="BC60" s="5">
        <f t="shared" si="25"/>
        <v>0</v>
      </c>
      <c r="BD60" s="5"/>
      <c r="BE60" s="5">
        <f>BD60*G60</f>
        <v>0</v>
      </c>
      <c r="BF60" s="5"/>
      <c r="BG60" s="5">
        <f t="shared" si="27"/>
        <v>0</v>
      </c>
      <c r="BH60" s="5"/>
      <c r="BI60" s="5">
        <f t="shared" si="28"/>
        <v>0</v>
      </c>
      <c r="BJ60" s="5"/>
      <c r="BK60" s="5">
        <f t="shared" si="29"/>
        <v>0</v>
      </c>
      <c r="BL60" s="5"/>
      <c r="BM60" s="5">
        <f t="shared" si="30"/>
        <v>0</v>
      </c>
      <c r="BN60" s="11">
        <f t="shared" si="0"/>
        <v>20</v>
      </c>
      <c r="BO60" s="11">
        <f t="shared" si="1"/>
        <v>40000</v>
      </c>
    </row>
    <row r="61" spans="1:67" ht="15" customHeight="1">
      <c r="A61" s="226">
        <v>52</v>
      </c>
      <c r="B61" s="528" t="s">
        <v>33</v>
      </c>
      <c r="C61" s="529"/>
      <c r="D61" s="529"/>
      <c r="E61" s="530"/>
      <c r="F61" s="274" t="s">
        <v>34</v>
      </c>
      <c r="G61" s="307"/>
      <c r="H61" s="5"/>
      <c r="I61" s="5">
        <f t="shared" si="2"/>
        <v>0</v>
      </c>
      <c r="J61" s="5"/>
      <c r="K61" s="5">
        <f>J61*G61</f>
        <v>0</v>
      </c>
      <c r="L61" s="5"/>
      <c r="M61" s="5">
        <f t="shared" si="4"/>
        <v>0</v>
      </c>
      <c r="N61" s="5"/>
      <c r="O61" s="5">
        <f t="shared" si="5"/>
        <v>0</v>
      </c>
      <c r="P61" s="5"/>
      <c r="Q61" s="5">
        <f t="shared" si="6"/>
        <v>0</v>
      </c>
      <c r="R61" s="5"/>
      <c r="S61" s="5">
        <f t="shared" si="7"/>
        <v>0</v>
      </c>
      <c r="T61" s="5"/>
      <c r="U61" s="5">
        <f t="shared" si="8"/>
        <v>0</v>
      </c>
      <c r="V61" s="107"/>
      <c r="W61" s="5">
        <f t="shared" si="9"/>
        <v>0</v>
      </c>
      <c r="X61" s="5"/>
      <c r="Y61" s="5">
        <f t="shared" si="10"/>
        <v>0</v>
      </c>
      <c r="Z61" s="5"/>
      <c r="AA61" s="5">
        <f t="shared" si="11"/>
        <v>0</v>
      </c>
      <c r="AB61" s="5"/>
      <c r="AC61" s="5">
        <f t="shared" si="12"/>
        <v>0</v>
      </c>
      <c r="AD61" s="5"/>
      <c r="AE61" s="5">
        <f t="shared" si="13"/>
        <v>0</v>
      </c>
      <c r="AF61" s="5"/>
      <c r="AG61" s="5">
        <f t="shared" si="14"/>
        <v>0</v>
      </c>
      <c r="AH61" s="216"/>
      <c r="AI61" s="6">
        <f t="shared" si="15"/>
        <v>0</v>
      </c>
      <c r="AJ61" s="5"/>
      <c r="AK61" s="5">
        <f t="shared" si="16"/>
        <v>0</v>
      </c>
      <c r="AL61" s="5"/>
      <c r="AM61" s="5">
        <f t="shared" si="17"/>
        <v>0</v>
      </c>
      <c r="AN61" s="5"/>
      <c r="AO61" s="5">
        <f t="shared" si="18"/>
        <v>0</v>
      </c>
      <c r="AP61" s="5"/>
      <c r="AQ61" s="5">
        <f>AP61*G61</f>
        <v>0</v>
      </c>
      <c r="AR61" s="5"/>
      <c r="AS61" s="5">
        <f>AR61*G61</f>
        <v>0</v>
      </c>
      <c r="AT61" s="5"/>
      <c r="AU61" s="5">
        <v>20000</v>
      </c>
      <c r="AV61" s="5"/>
      <c r="AW61" s="5">
        <f t="shared" si="22"/>
        <v>0</v>
      </c>
      <c r="AX61" s="5"/>
      <c r="AY61" s="5">
        <v>10000</v>
      </c>
      <c r="AZ61" s="5"/>
      <c r="BA61" s="5">
        <f t="shared" si="24"/>
        <v>0</v>
      </c>
      <c r="BB61" s="5"/>
      <c r="BC61" s="5">
        <f t="shared" si="25"/>
        <v>0</v>
      </c>
      <c r="BD61" s="5" t="s">
        <v>217</v>
      </c>
      <c r="BE61" s="5">
        <v>13000</v>
      </c>
      <c r="BF61" s="5"/>
      <c r="BG61" s="5">
        <f t="shared" si="27"/>
        <v>0</v>
      </c>
      <c r="BH61" s="5" t="s">
        <v>201</v>
      </c>
      <c r="BI61" s="5">
        <v>20000</v>
      </c>
      <c r="BJ61" s="5"/>
      <c r="BK61" s="5">
        <v>16000</v>
      </c>
      <c r="BL61" s="5"/>
      <c r="BM61" s="5">
        <f t="shared" si="30"/>
        <v>0</v>
      </c>
      <c r="BN61" s="11"/>
      <c r="BO61" s="11">
        <f t="shared" si="1"/>
        <v>79000</v>
      </c>
    </row>
    <row r="62" spans="1:67" ht="16.5" thickBot="1">
      <c r="A62" s="227"/>
      <c r="B62" s="532" t="s">
        <v>59</v>
      </c>
      <c r="C62" s="533"/>
      <c r="D62" s="533"/>
      <c r="E62" s="534"/>
      <c r="F62" s="340"/>
      <c r="G62" s="340"/>
      <c r="H62" s="176"/>
      <c r="I62" s="361">
        <f>SUM(I7:I61)</f>
        <v>166500</v>
      </c>
      <c r="J62" s="177"/>
      <c r="K62" s="361">
        <f>SUM(K7:K61)</f>
        <v>144000</v>
      </c>
      <c r="L62" s="176"/>
      <c r="M62" s="362">
        <f>SUM(M7:M61)</f>
        <v>115000</v>
      </c>
      <c r="N62" s="176"/>
      <c r="O62" s="361">
        <f>SUM(O7:O61)</f>
        <v>162780</v>
      </c>
      <c r="P62" s="176"/>
      <c r="Q62" s="361">
        <f>SUM(Q7:Q61)</f>
        <v>168000</v>
      </c>
      <c r="R62" s="176"/>
      <c r="S62" s="361">
        <f>SUM(S7:S61)</f>
        <v>100700</v>
      </c>
      <c r="T62" s="176"/>
      <c r="U62" s="361">
        <f>SUM(U7:U61)</f>
        <v>80400</v>
      </c>
      <c r="V62" s="176"/>
      <c r="W62" s="361">
        <f>SUM(W7:W61)</f>
        <v>6000</v>
      </c>
      <c r="X62" s="176"/>
      <c r="Y62" s="361">
        <f>SUM(Y7:Y61)</f>
        <v>132438</v>
      </c>
      <c r="Z62" s="176"/>
      <c r="AA62" s="362">
        <f>SUM(AA7:AA61)</f>
        <v>137100</v>
      </c>
      <c r="AB62" s="176"/>
      <c r="AC62" s="361">
        <f>SUM(AC7:AC61)</f>
        <v>119400</v>
      </c>
      <c r="AD62" s="176"/>
      <c r="AE62" s="361">
        <f>SUM(AE7:AE61)</f>
        <v>105800</v>
      </c>
      <c r="AF62" s="176"/>
      <c r="AG62" s="361">
        <f>SUM(AG7:AG61)</f>
        <v>138600</v>
      </c>
      <c r="AH62" s="176"/>
      <c r="AI62" s="362">
        <f>SUM(AI7:AI61)</f>
        <v>87000</v>
      </c>
      <c r="AJ62" s="176"/>
      <c r="AK62" s="361">
        <f>SUM(AK7:AK61)</f>
        <v>80000</v>
      </c>
      <c r="AL62" s="176"/>
      <c r="AM62" s="361">
        <f>SUM(AM7:AM61)</f>
        <v>73440</v>
      </c>
      <c r="AN62" s="176"/>
      <c r="AO62" s="361">
        <f>SUM(AO7:AO61)</f>
        <v>34500</v>
      </c>
      <c r="AP62" s="176"/>
      <c r="AQ62" s="361">
        <f>SUM(AQ7:AQ61)</f>
        <v>89500</v>
      </c>
      <c r="AR62" s="176"/>
      <c r="AS62" s="361">
        <f>SUM(AS7:AS61)</f>
        <v>0</v>
      </c>
      <c r="AT62" s="176"/>
      <c r="AU62" s="361">
        <f>SUM(AU7:AU61)</f>
        <v>134000</v>
      </c>
      <c r="AV62" s="176"/>
      <c r="AW62" s="361">
        <f>SUM(AW7:AW61)</f>
        <v>125620</v>
      </c>
      <c r="AX62" s="176"/>
      <c r="AY62" s="361">
        <f>SUM(AY7:AY61)</f>
        <v>183000</v>
      </c>
      <c r="AZ62" s="176"/>
      <c r="BA62" s="361">
        <f>SUM(BA7:BA61)</f>
        <v>150000</v>
      </c>
      <c r="BB62" s="176"/>
      <c r="BC62" s="361">
        <f>SUM(BC7:BC61)</f>
        <v>93200</v>
      </c>
      <c r="BD62" s="176"/>
      <c r="BE62" s="362">
        <f>SUM(BE7:BE61)</f>
        <v>172900</v>
      </c>
      <c r="BF62" s="178"/>
      <c r="BG62" s="361">
        <f>SUM(BG7:BG61)</f>
        <v>6000</v>
      </c>
      <c r="BH62" s="176"/>
      <c r="BI62" s="362">
        <f>SUM(BI7:BI61)</f>
        <v>20000</v>
      </c>
      <c r="BJ62" s="176"/>
      <c r="BK62" s="361">
        <f>SUM(BK7:BK61)</f>
        <v>262800</v>
      </c>
      <c r="BL62" s="176"/>
      <c r="BM62" s="361">
        <f>SUM(BM7:BM61)</f>
        <v>0</v>
      </c>
      <c r="BN62" s="176"/>
      <c r="BO62" s="176">
        <f>SUM(BO7:BO61)</f>
        <v>3088678</v>
      </c>
    </row>
    <row r="63" spans="1:80" ht="12.75">
      <c r="A63" s="261"/>
      <c r="B63" s="262"/>
      <c r="C63" s="262"/>
      <c r="D63" s="262"/>
      <c r="E63" s="262"/>
      <c r="F63" s="113"/>
      <c r="G63" s="115"/>
      <c r="H63" s="113"/>
      <c r="I63" s="115"/>
      <c r="J63" s="113"/>
      <c r="K63" s="115"/>
      <c r="L63" s="113"/>
      <c r="M63" s="115"/>
      <c r="N63" s="113"/>
      <c r="O63" s="115"/>
      <c r="P63" s="113"/>
      <c r="Q63" s="115"/>
      <c r="R63" s="113"/>
      <c r="S63" s="115"/>
      <c r="T63" s="113"/>
      <c r="U63" s="115"/>
      <c r="V63" s="113"/>
      <c r="W63" s="115"/>
      <c r="X63" s="113"/>
      <c r="Y63" s="115"/>
      <c r="Z63" s="113"/>
      <c r="AA63" s="115"/>
      <c r="AB63" s="113"/>
      <c r="AC63" s="115"/>
      <c r="AD63" s="113"/>
      <c r="AE63" s="115"/>
      <c r="AF63" s="113"/>
      <c r="AG63" s="115"/>
      <c r="AH63" s="113"/>
      <c r="AI63" s="115"/>
      <c r="AJ63" s="113"/>
      <c r="AK63" s="115"/>
      <c r="AL63" s="113"/>
      <c r="AM63" s="115"/>
      <c r="AN63" s="113"/>
      <c r="AO63" s="115"/>
      <c r="AP63" s="547"/>
      <c r="AQ63" s="547"/>
      <c r="AR63" s="547"/>
      <c r="AS63" s="547"/>
      <c r="AT63" s="547"/>
      <c r="AU63" s="547"/>
      <c r="AV63" s="546"/>
      <c r="AW63" s="546"/>
      <c r="AX63" s="546"/>
      <c r="AY63" s="546"/>
      <c r="AZ63" s="546"/>
      <c r="BA63" s="546"/>
      <c r="BB63" s="547"/>
      <c r="BC63" s="546"/>
      <c r="BD63" s="546"/>
      <c r="BE63" s="546"/>
      <c r="BF63" s="546"/>
      <c r="BG63" s="546"/>
      <c r="BH63" s="546"/>
      <c r="BI63" s="546"/>
      <c r="BJ63" s="546"/>
      <c r="BK63" s="546"/>
      <c r="BL63" s="109"/>
      <c r="BM63" s="109"/>
      <c r="BN63" s="547"/>
      <c r="BO63" s="547"/>
      <c r="BP63" s="547"/>
      <c r="BQ63" s="547"/>
      <c r="BR63" s="547"/>
      <c r="BS63" s="547"/>
      <c r="BT63" s="547"/>
      <c r="BU63" s="547"/>
      <c r="BV63" s="550"/>
      <c r="BW63" s="549"/>
      <c r="BX63" s="15"/>
      <c r="BY63" s="15"/>
      <c r="BZ63" s="15"/>
      <c r="CA63" s="15"/>
      <c r="CB63" s="15"/>
    </row>
    <row r="64" spans="1:80" ht="12.75">
      <c r="A64" s="261"/>
      <c r="B64" s="262"/>
      <c r="C64" s="262"/>
      <c r="D64" s="262"/>
      <c r="E64" s="262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545"/>
      <c r="AQ64" s="545"/>
      <c r="AR64" s="545"/>
      <c r="AS64" s="545"/>
      <c r="AT64" s="545"/>
      <c r="AU64" s="545"/>
      <c r="AV64" s="545"/>
      <c r="AW64" s="545"/>
      <c r="AX64" s="545"/>
      <c r="AY64" s="545"/>
      <c r="AZ64" s="545"/>
      <c r="BA64" s="545"/>
      <c r="BB64" s="545"/>
      <c r="BC64" s="545"/>
      <c r="BD64" s="552"/>
      <c r="BE64" s="545"/>
      <c r="BF64" s="545"/>
      <c r="BG64" s="545"/>
      <c r="BH64" s="545"/>
      <c r="BI64" s="545"/>
      <c r="BJ64" s="545"/>
      <c r="BK64" s="545"/>
      <c r="BL64" s="108"/>
      <c r="BM64" s="108"/>
      <c r="BN64" s="545"/>
      <c r="BO64" s="545"/>
      <c r="BP64" s="545"/>
      <c r="BQ64" s="545"/>
      <c r="BR64" s="545"/>
      <c r="BS64" s="545"/>
      <c r="BT64" s="545"/>
      <c r="BU64" s="545"/>
      <c r="BV64" s="550"/>
      <c r="BW64" s="549"/>
      <c r="BX64" s="15"/>
      <c r="BY64" s="15"/>
      <c r="BZ64" s="15"/>
      <c r="CA64" s="15"/>
      <c r="CB64" s="15"/>
    </row>
    <row r="65" spans="1:80" ht="12.75">
      <c r="A65" s="261"/>
      <c r="B65" s="262"/>
      <c r="C65" s="262"/>
      <c r="D65" s="262"/>
      <c r="E65" s="262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24"/>
      <c r="AQ65" s="23"/>
      <c r="AR65" s="24"/>
      <c r="AS65" s="23"/>
      <c r="AT65" s="24"/>
      <c r="AU65" s="23"/>
      <c r="AV65" s="24"/>
      <c r="AW65" s="23"/>
      <c r="AX65" s="24"/>
      <c r="AY65" s="23"/>
      <c r="AZ65" s="24"/>
      <c r="BA65" s="23"/>
      <c r="BB65" s="24"/>
      <c r="BC65" s="23"/>
      <c r="BD65" s="24"/>
      <c r="BE65" s="25"/>
      <c r="BF65" s="24"/>
      <c r="BG65" s="84"/>
      <c r="BH65" s="24"/>
      <c r="BI65" s="23"/>
      <c r="BJ65" s="24"/>
      <c r="BK65" s="23"/>
      <c r="BL65" s="23"/>
      <c r="BM65" s="23"/>
      <c r="BN65" s="24"/>
      <c r="BO65" s="23"/>
      <c r="BP65" s="24"/>
      <c r="BQ65" s="23"/>
      <c r="BR65" s="24"/>
      <c r="BS65" s="23"/>
      <c r="BT65" s="24"/>
      <c r="BU65" s="23"/>
      <c r="BV65" s="550"/>
      <c r="BW65" s="549"/>
      <c r="BX65" s="15"/>
      <c r="BY65" s="15"/>
      <c r="BZ65" s="15"/>
      <c r="CA65" s="15"/>
      <c r="CB65" s="15"/>
    </row>
    <row r="66" spans="1:80" ht="12.75">
      <c r="A66" s="21"/>
      <c r="B66" s="58"/>
      <c r="C66" s="58"/>
      <c r="D66" s="58"/>
      <c r="E66" s="58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2"/>
      <c r="BF66" s="21"/>
      <c r="BG66" s="21"/>
      <c r="BH66" s="21"/>
      <c r="BI66" s="21"/>
      <c r="BJ66" s="21"/>
      <c r="BK66" s="29"/>
      <c r="BL66" s="29"/>
      <c r="BM66" s="29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15"/>
      <c r="BY66" s="15"/>
      <c r="BZ66" s="15"/>
      <c r="CA66" s="15"/>
      <c r="CB66" s="15"/>
    </row>
    <row r="67" spans="1:80" ht="12.75">
      <c r="A67" s="21"/>
      <c r="B67" s="115"/>
      <c r="C67" s="113"/>
      <c r="D67" s="113"/>
      <c r="E67" s="113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6"/>
      <c r="AQ67" s="26"/>
      <c r="AR67" s="26"/>
      <c r="AS67" s="26"/>
      <c r="AT67" s="26"/>
      <c r="AU67" s="21"/>
      <c r="AV67" s="26"/>
      <c r="AW67" s="26"/>
      <c r="AX67" s="26"/>
      <c r="AY67" s="21"/>
      <c r="AZ67" s="26"/>
      <c r="BA67" s="26"/>
      <c r="BB67" s="26"/>
      <c r="BC67" s="26"/>
      <c r="BD67" s="27"/>
      <c r="BE67" s="26"/>
      <c r="BG67" s="26"/>
      <c r="BH67" s="26"/>
      <c r="BI67" s="26"/>
      <c r="BJ67" s="26"/>
      <c r="BK67" s="26"/>
      <c r="BL67" s="26"/>
      <c r="BM67" s="26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15"/>
      <c r="BY67" s="15"/>
      <c r="BZ67" s="15"/>
      <c r="CA67" s="15"/>
      <c r="CB67" s="15"/>
    </row>
    <row r="68" spans="1:80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6"/>
      <c r="AQ68" s="26"/>
      <c r="AR68" s="26"/>
      <c r="AS68" s="26"/>
      <c r="AT68" s="26"/>
      <c r="AU68" s="21"/>
      <c r="AV68" s="26"/>
      <c r="AW68" s="26"/>
      <c r="AX68" s="26"/>
      <c r="AY68" s="21"/>
      <c r="AZ68" s="26"/>
      <c r="BA68" s="26"/>
      <c r="BB68" s="26"/>
      <c r="BC68" s="26"/>
      <c r="BD68" s="26"/>
      <c r="BE68" s="27"/>
      <c r="BF68" s="26"/>
      <c r="BG68" s="26"/>
      <c r="BH68" s="26"/>
      <c r="BI68" s="26"/>
      <c r="BJ68" s="26"/>
      <c r="BK68" s="26"/>
      <c r="BL68" s="26"/>
      <c r="BM68" s="26"/>
      <c r="BN68" s="21"/>
      <c r="BO68" s="29"/>
      <c r="BP68" s="21"/>
      <c r="BQ68" s="21"/>
      <c r="BR68" s="21"/>
      <c r="BS68" s="21"/>
      <c r="BT68" s="21"/>
      <c r="BU68" s="21"/>
      <c r="BV68" s="21"/>
      <c r="BW68" s="21"/>
      <c r="BX68" s="15"/>
      <c r="BY68" s="15"/>
      <c r="BZ68" s="15"/>
      <c r="CA68" s="15"/>
      <c r="CB68" s="15"/>
    </row>
    <row r="69" spans="1:80" ht="12.75">
      <c r="A69" s="21"/>
      <c r="B69" s="58"/>
      <c r="C69" s="58"/>
      <c r="D69" s="58"/>
      <c r="E69" s="58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6"/>
      <c r="AQ69" s="26"/>
      <c r="AR69" s="26"/>
      <c r="AS69" s="26"/>
      <c r="AT69" s="26"/>
      <c r="AU69" s="21"/>
      <c r="AV69" s="26"/>
      <c r="AW69" s="26"/>
      <c r="AX69" s="26"/>
      <c r="AY69" s="21"/>
      <c r="AZ69" s="26"/>
      <c r="BA69" s="26"/>
      <c r="BB69" s="26"/>
      <c r="BC69" s="26"/>
      <c r="BD69" s="26"/>
      <c r="BE69" s="27"/>
      <c r="BF69" s="26"/>
      <c r="BG69" s="26"/>
      <c r="BH69" s="26"/>
      <c r="BI69" s="26"/>
      <c r="BJ69" s="26"/>
      <c r="BK69" s="26"/>
      <c r="BL69" s="26"/>
      <c r="BM69" s="26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15"/>
      <c r="BY69" s="15"/>
      <c r="BZ69" s="15"/>
      <c r="CA69" s="15"/>
      <c r="CB69" s="15"/>
    </row>
    <row r="70" spans="1:80" ht="12.75">
      <c r="A70" s="21"/>
      <c r="B70" s="58"/>
      <c r="C70" s="58"/>
      <c r="D70" s="58"/>
      <c r="E70" s="58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6"/>
      <c r="AQ70" s="26"/>
      <c r="AR70" s="26"/>
      <c r="AS70" s="26"/>
      <c r="AT70" s="26"/>
      <c r="AU70" s="21"/>
      <c r="AV70" s="26"/>
      <c r="AW70" s="26"/>
      <c r="AX70" s="26"/>
      <c r="AY70" s="21"/>
      <c r="AZ70" s="26"/>
      <c r="BA70" s="26"/>
      <c r="BB70" s="26"/>
      <c r="BC70" s="26"/>
      <c r="BD70" s="21"/>
      <c r="BE70" s="30"/>
      <c r="BF70" s="21"/>
      <c r="BG70" s="21"/>
      <c r="BH70" s="31"/>
      <c r="BI70" s="29"/>
      <c r="BJ70" s="26"/>
      <c r="BK70" s="26"/>
      <c r="BL70" s="26"/>
      <c r="BM70" s="26"/>
      <c r="BN70" s="21"/>
      <c r="BO70" s="21"/>
      <c r="BP70" s="21"/>
      <c r="BQ70" s="21"/>
      <c r="BR70" s="21"/>
      <c r="BS70" s="21"/>
      <c r="BT70" s="21"/>
      <c r="BU70" s="21"/>
      <c r="BV70" s="21"/>
      <c r="BW70" s="29"/>
      <c r="BX70" s="15"/>
      <c r="BY70" s="15"/>
      <c r="BZ70" s="15"/>
      <c r="CA70" s="15"/>
      <c r="CB70" s="15"/>
    </row>
    <row r="71" spans="1:80" ht="15">
      <c r="A71" s="2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27"/>
      <c r="AQ71" s="27"/>
      <c r="AR71" s="27"/>
      <c r="AS71" s="27"/>
      <c r="AT71" s="27"/>
      <c r="AU71" s="22"/>
      <c r="AV71" s="27"/>
      <c r="AW71" s="27"/>
      <c r="AX71" s="22"/>
      <c r="AY71" s="22"/>
      <c r="AZ71" s="27"/>
      <c r="BA71" s="27"/>
      <c r="BB71" s="27"/>
      <c r="BC71" s="27"/>
      <c r="BD71" s="27"/>
      <c r="BE71" s="27"/>
      <c r="BF71" s="22"/>
      <c r="BG71" s="22"/>
      <c r="BH71" s="27"/>
      <c r="BI71" s="27"/>
      <c r="BJ71" s="27"/>
      <c r="BK71" s="27"/>
      <c r="BL71" s="27"/>
      <c r="BM71" s="27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15"/>
      <c r="BY71" s="15"/>
      <c r="BZ71" s="15"/>
      <c r="CA71" s="15"/>
      <c r="CB71" s="15"/>
    </row>
    <row r="72" spans="1:80" ht="12.75">
      <c r="A72" s="21"/>
      <c r="B72" s="114"/>
      <c r="C72" s="114"/>
      <c r="D72" s="114"/>
      <c r="E72" s="114"/>
      <c r="F72" s="113"/>
      <c r="G72" s="115"/>
      <c r="H72" s="113"/>
      <c r="I72" s="115"/>
      <c r="J72" s="113"/>
      <c r="K72" s="115"/>
      <c r="L72" s="113"/>
      <c r="M72" s="115"/>
      <c r="N72" s="113"/>
      <c r="O72" s="115"/>
      <c r="P72" s="113"/>
      <c r="Q72" s="115"/>
      <c r="R72" s="113"/>
      <c r="S72" s="115"/>
      <c r="T72" s="113"/>
      <c r="U72" s="115"/>
      <c r="V72" s="113"/>
      <c r="W72" s="115"/>
      <c r="X72" s="113"/>
      <c r="Y72" s="115"/>
      <c r="Z72" s="113"/>
      <c r="AA72" s="115"/>
      <c r="AB72" s="113"/>
      <c r="AC72" s="115"/>
      <c r="AD72" s="113"/>
      <c r="AE72" s="115"/>
      <c r="AF72" s="113"/>
      <c r="AG72" s="115"/>
      <c r="AH72" s="113"/>
      <c r="AI72" s="115"/>
      <c r="AJ72" s="113"/>
      <c r="AK72" s="115"/>
      <c r="AL72" s="113"/>
      <c r="AM72" s="115"/>
      <c r="AN72" s="113"/>
      <c r="AO72" s="115"/>
      <c r="AP72" s="26"/>
      <c r="AQ72" s="26"/>
      <c r="AR72" s="26"/>
      <c r="AS72" s="26"/>
      <c r="AT72" s="26"/>
      <c r="AU72" s="21"/>
      <c r="AV72" s="26"/>
      <c r="AW72" s="26"/>
      <c r="AX72" s="21"/>
      <c r="AY72" s="21"/>
      <c r="AZ72" s="26"/>
      <c r="BA72" s="26"/>
      <c r="BB72" s="26"/>
      <c r="BC72" s="26"/>
      <c r="BD72" s="26"/>
      <c r="BE72" s="27"/>
      <c r="BF72" s="21"/>
      <c r="BG72" s="21"/>
      <c r="BH72" s="26"/>
      <c r="BI72" s="26"/>
      <c r="BJ72" s="26"/>
      <c r="BK72" s="26"/>
      <c r="BL72" s="26"/>
      <c r="BM72" s="26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15"/>
      <c r="BY72" s="15"/>
      <c r="BZ72" s="15"/>
      <c r="CA72" s="15"/>
      <c r="CB72" s="15"/>
    </row>
    <row r="73" spans="1:80" ht="12.75">
      <c r="A73" s="21"/>
      <c r="B73" s="114"/>
      <c r="C73" s="114"/>
      <c r="D73" s="114"/>
      <c r="E73" s="114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26"/>
      <c r="AQ73" s="26"/>
      <c r="AR73" s="26"/>
      <c r="AS73" s="26"/>
      <c r="AT73" s="26"/>
      <c r="AU73" s="21"/>
      <c r="AV73" s="26"/>
      <c r="AW73" s="26"/>
      <c r="AX73" s="26"/>
      <c r="AY73" s="21"/>
      <c r="AZ73" s="26"/>
      <c r="BA73" s="26"/>
      <c r="BB73" s="26"/>
      <c r="BC73" s="26"/>
      <c r="BD73" s="21"/>
      <c r="BE73" s="22"/>
      <c r="BF73" s="21"/>
      <c r="BG73" s="21"/>
      <c r="BH73" s="26"/>
      <c r="BI73" s="26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15"/>
      <c r="BY73" s="15"/>
      <c r="BZ73" s="15"/>
      <c r="CA73" s="15"/>
      <c r="CB73" s="15"/>
    </row>
    <row r="74" spans="1:80" ht="12.75">
      <c r="A74" s="21"/>
      <c r="B74" s="114"/>
      <c r="C74" s="114"/>
      <c r="D74" s="114"/>
      <c r="E74" s="114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26"/>
      <c r="AQ74" s="26"/>
      <c r="AR74" s="26"/>
      <c r="AS74" s="26"/>
      <c r="AT74" s="26"/>
      <c r="AU74" s="21"/>
      <c r="AV74" s="26"/>
      <c r="AW74" s="26"/>
      <c r="AX74" s="26"/>
      <c r="AY74" s="21"/>
      <c r="AZ74" s="26"/>
      <c r="BA74" s="26"/>
      <c r="BB74" s="26"/>
      <c r="BC74" s="26"/>
      <c r="BD74" s="26"/>
      <c r="BE74" s="27"/>
      <c r="BF74" s="26"/>
      <c r="BG74" s="26"/>
      <c r="BH74" s="26"/>
      <c r="BI74" s="26"/>
      <c r="BJ74" s="26"/>
      <c r="BK74" s="26"/>
      <c r="BL74" s="26"/>
      <c r="BM74" s="26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15"/>
      <c r="BY74" s="15"/>
      <c r="BZ74" s="15"/>
      <c r="CA74" s="15"/>
      <c r="CB74" s="15"/>
    </row>
    <row r="75" spans="1:80" ht="12.75">
      <c r="A75" s="21"/>
      <c r="B75" s="58"/>
      <c r="C75" s="58"/>
      <c r="D75" s="58"/>
      <c r="E75" s="58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6"/>
      <c r="AQ75" s="26"/>
      <c r="AR75" s="26"/>
      <c r="AS75" s="26"/>
      <c r="AT75" s="26"/>
      <c r="AU75" s="21"/>
      <c r="AV75" s="26"/>
      <c r="AW75" s="26"/>
      <c r="AX75" s="26"/>
      <c r="AY75" s="21"/>
      <c r="AZ75" s="26"/>
      <c r="BA75" s="26"/>
      <c r="BB75" s="26"/>
      <c r="BC75" s="26"/>
      <c r="BD75" s="26"/>
      <c r="BE75" s="27"/>
      <c r="BF75" s="26"/>
      <c r="BG75" s="26"/>
      <c r="BH75" s="26"/>
      <c r="BI75" s="26"/>
      <c r="BJ75" s="26"/>
      <c r="BK75" s="26"/>
      <c r="BL75" s="26"/>
      <c r="BM75" s="26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15"/>
      <c r="BY75" s="15"/>
      <c r="BZ75" s="15"/>
      <c r="CA75" s="15"/>
      <c r="CB75" s="15"/>
    </row>
    <row r="76" spans="1:80" ht="12.75">
      <c r="A76" s="21"/>
      <c r="B76" s="115"/>
      <c r="C76" s="113"/>
      <c r="D76" s="113"/>
      <c r="E76" s="113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6"/>
      <c r="AQ76" s="26"/>
      <c r="AR76" s="26"/>
      <c r="AS76" s="26"/>
      <c r="AT76" s="26"/>
      <c r="AU76" s="21"/>
      <c r="AV76" s="26"/>
      <c r="AW76" s="26"/>
      <c r="AX76" s="26"/>
      <c r="AY76" s="21"/>
      <c r="AZ76" s="26"/>
      <c r="BA76" s="26"/>
      <c r="BB76" s="26"/>
      <c r="BC76" s="26"/>
      <c r="BD76" s="26"/>
      <c r="BE76" s="27"/>
      <c r="BF76" s="26"/>
      <c r="BG76" s="26"/>
      <c r="BH76" s="26"/>
      <c r="BI76" s="26"/>
      <c r="BJ76" s="26"/>
      <c r="BK76" s="26"/>
      <c r="BL76" s="26"/>
      <c r="BM76" s="26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15"/>
      <c r="BY76" s="15"/>
      <c r="BZ76" s="15"/>
      <c r="CA76" s="15"/>
      <c r="CB76" s="15"/>
    </row>
    <row r="77" spans="1:80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6"/>
      <c r="AQ77" s="26"/>
      <c r="AR77" s="26"/>
      <c r="AS77" s="26"/>
      <c r="AT77" s="26"/>
      <c r="AU77" s="21"/>
      <c r="AV77" s="26"/>
      <c r="AW77" s="26"/>
      <c r="AX77" s="26"/>
      <c r="AY77" s="21"/>
      <c r="AZ77" s="26"/>
      <c r="BA77" s="26"/>
      <c r="BB77" s="26"/>
      <c r="BC77" s="26"/>
      <c r="BD77" s="26"/>
      <c r="BE77" s="27"/>
      <c r="BF77" s="26"/>
      <c r="BG77" s="26"/>
      <c r="BH77" s="26"/>
      <c r="BI77" s="26"/>
      <c r="BJ77" s="26"/>
      <c r="BK77" s="26"/>
      <c r="BL77" s="26"/>
      <c r="BM77" s="26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15"/>
      <c r="BY77" s="15"/>
      <c r="BZ77" s="15"/>
      <c r="CA77" s="15"/>
      <c r="CB77" s="15"/>
    </row>
    <row r="78" spans="1:80" ht="12.75">
      <c r="A78" s="21"/>
      <c r="B78" s="58"/>
      <c r="C78" s="58"/>
      <c r="D78" s="58"/>
      <c r="E78" s="58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6"/>
      <c r="AQ78" s="26"/>
      <c r="AR78" s="26"/>
      <c r="AS78" s="26"/>
      <c r="AT78" s="26"/>
      <c r="AU78" s="21"/>
      <c r="AV78" s="26"/>
      <c r="AW78" s="26"/>
      <c r="AX78" s="26"/>
      <c r="AY78" s="21"/>
      <c r="AZ78" s="26"/>
      <c r="BA78" s="26"/>
      <c r="BB78" s="26"/>
      <c r="BC78" s="26"/>
      <c r="BD78" s="26"/>
      <c r="BE78" s="27"/>
      <c r="BF78" s="26"/>
      <c r="BG78" s="26"/>
      <c r="BH78" s="26"/>
      <c r="BI78" s="26"/>
      <c r="BJ78" s="26"/>
      <c r="BK78" s="26"/>
      <c r="BL78" s="26"/>
      <c r="BM78" s="26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15"/>
      <c r="BY78" s="15"/>
      <c r="BZ78" s="15"/>
      <c r="CA78" s="15"/>
      <c r="CB78" s="15"/>
    </row>
    <row r="79" spans="1:80" ht="15">
      <c r="A79" s="21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26"/>
      <c r="AQ79" s="26"/>
      <c r="AR79" s="26"/>
      <c r="AS79" s="26"/>
      <c r="AT79" s="26"/>
      <c r="AU79" s="21"/>
      <c r="AV79" s="26"/>
      <c r="AW79" s="26"/>
      <c r="AX79" s="26"/>
      <c r="AY79" s="21"/>
      <c r="AZ79" s="26"/>
      <c r="BA79" s="26"/>
      <c r="BB79" s="26"/>
      <c r="BC79" s="26"/>
      <c r="BD79" s="26"/>
      <c r="BE79" s="27"/>
      <c r="BF79" s="26"/>
      <c r="BG79" s="26"/>
      <c r="BH79" s="26"/>
      <c r="BI79" s="26"/>
      <c r="BJ79" s="26"/>
      <c r="BK79" s="26"/>
      <c r="BL79" s="26"/>
      <c r="BM79" s="26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15"/>
      <c r="BY79" s="15"/>
      <c r="BZ79" s="15"/>
      <c r="CA79" s="15"/>
      <c r="CB79" s="15"/>
    </row>
    <row r="80" spans="1:80" ht="12.75">
      <c r="A80" s="21"/>
      <c r="B80" s="114"/>
      <c r="C80" s="114"/>
      <c r="D80" s="114"/>
      <c r="E80" s="114"/>
      <c r="F80" s="113"/>
      <c r="G80" s="115"/>
      <c r="H80" s="113"/>
      <c r="I80" s="115"/>
      <c r="J80" s="113"/>
      <c r="K80" s="115"/>
      <c r="L80" s="113"/>
      <c r="M80" s="115"/>
      <c r="N80" s="113"/>
      <c r="O80" s="115"/>
      <c r="P80" s="113"/>
      <c r="Q80" s="115"/>
      <c r="R80" s="113"/>
      <c r="S80" s="115"/>
      <c r="T80" s="113"/>
      <c r="U80" s="115"/>
      <c r="V80" s="113"/>
      <c r="W80" s="115"/>
      <c r="X80" s="113"/>
      <c r="Y80" s="115"/>
      <c r="Z80" s="113"/>
      <c r="AA80" s="115"/>
      <c r="AB80" s="113"/>
      <c r="AC80" s="115"/>
      <c r="AD80" s="113"/>
      <c r="AE80" s="115"/>
      <c r="AF80" s="113"/>
      <c r="AG80" s="115"/>
      <c r="AH80" s="113"/>
      <c r="AI80" s="115"/>
      <c r="AJ80" s="113"/>
      <c r="AK80" s="115"/>
      <c r="AL80" s="113"/>
      <c r="AM80" s="115"/>
      <c r="AN80" s="113"/>
      <c r="AO80" s="115"/>
      <c r="AP80" s="26"/>
      <c r="AQ80" s="26"/>
      <c r="AR80" s="26"/>
      <c r="AS80" s="26"/>
      <c r="AT80" s="26"/>
      <c r="AU80" s="21"/>
      <c r="AV80" s="26"/>
      <c r="AW80" s="26"/>
      <c r="AX80" s="26"/>
      <c r="AY80" s="21"/>
      <c r="AZ80" s="26"/>
      <c r="BA80" s="26"/>
      <c r="BB80" s="26"/>
      <c r="BC80" s="26"/>
      <c r="BD80" s="26"/>
      <c r="BE80" s="27"/>
      <c r="BF80" s="26"/>
      <c r="BG80" s="26"/>
      <c r="BH80" s="26"/>
      <c r="BI80" s="26"/>
      <c r="BJ80" s="26"/>
      <c r="BK80" s="26"/>
      <c r="BL80" s="26"/>
      <c r="BM80" s="26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15"/>
      <c r="BY80" s="15"/>
      <c r="BZ80" s="15"/>
      <c r="CA80" s="15"/>
      <c r="CB80" s="15"/>
    </row>
    <row r="81" spans="1:80" ht="12.75">
      <c r="A81" s="21"/>
      <c r="B81" s="114"/>
      <c r="C81" s="114"/>
      <c r="D81" s="114"/>
      <c r="E81" s="114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26"/>
      <c r="AQ81" s="26"/>
      <c r="AR81" s="26"/>
      <c r="AS81" s="26"/>
      <c r="AT81" s="26"/>
      <c r="AU81" s="21"/>
      <c r="AV81" s="26"/>
      <c r="AW81" s="26"/>
      <c r="AX81" s="26"/>
      <c r="AY81" s="21"/>
      <c r="AZ81" s="26"/>
      <c r="BA81" s="26"/>
      <c r="BB81" s="26"/>
      <c r="BC81" s="26"/>
      <c r="BD81" s="26"/>
      <c r="BE81" s="27"/>
      <c r="BF81" s="26"/>
      <c r="BG81" s="26"/>
      <c r="BH81" s="26"/>
      <c r="BI81" s="26"/>
      <c r="BJ81" s="26"/>
      <c r="BK81" s="26"/>
      <c r="BL81" s="26"/>
      <c r="BM81" s="26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15"/>
      <c r="BY81" s="15"/>
      <c r="BZ81" s="15"/>
      <c r="CA81" s="15"/>
      <c r="CB81" s="15"/>
    </row>
    <row r="82" spans="1:80" ht="12.75">
      <c r="A82" s="21"/>
      <c r="B82" s="114"/>
      <c r="C82" s="114"/>
      <c r="D82" s="114"/>
      <c r="E82" s="114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26"/>
      <c r="AQ82" s="26"/>
      <c r="AR82" s="26"/>
      <c r="AS82" s="26"/>
      <c r="AT82" s="26"/>
      <c r="AU82" s="21"/>
      <c r="AV82" s="26"/>
      <c r="AW82" s="26"/>
      <c r="AX82" s="26"/>
      <c r="AY82" s="21"/>
      <c r="AZ82" s="26"/>
      <c r="BA82" s="26"/>
      <c r="BB82" s="26"/>
      <c r="BC82" s="26"/>
      <c r="BD82" s="26"/>
      <c r="BE82" s="27"/>
      <c r="BF82" s="26"/>
      <c r="BG82" s="26"/>
      <c r="BH82" s="26"/>
      <c r="BI82" s="26"/>
      <c r="BJ82" s="26"/>
      <c r="BK82" s="26"/>
      <c r="BL82" s="26"/>
      <c r="BM82" s="26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15"/>
      <c r="BY82" s="15"/>
      <c r="BZ82" s="15"/>
      <c r="CA82" s="15"/>
      <c r="CB82" s="15"/>
    </row>
    <row r="83" spans="1:80" ht="12.75">
      <c r="A83" s="21"/>
      <c r="B83" s="58"/>
      <c r="C83" s="58"/>
      <c r="D83" s="58"/>
      <c r="E83" s="58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6"/>
      <c r="AQ83" s="26"/>
      <c r="AR83" s="26"/>
      <c r="AS83" s="26"/>
      <c r="AT83" s="26"/>
      <c r="AU83" s="21"/>
      <c r="AV83" s="26"/>
      <c r="AW83" s="26"/>
      <c r="AX83" s="26"/>
      <c r="AY83" s="21"/>
      <c r="AZ83" s="26"/>
      <c r="BA83" s="26"/>
      <c r="BB83" s="26"/>
      <c r="BC83" s="26"/>
      <c r="BD83" s="26"/>
      <c r="BE83" s="27"/>
      <c r="BF83" s="26"/>
      <c r="BG83" s="26"/>
      <c r="BH83" s="26"/>
      <c r="BI83" s="26"/>
      <c r="BJ83" s="26"/>
      <c r="BK83" s="26"/>
      <c r="BL83" s="26"/>
      <c r="BM83" s="26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15"/>
      <c r="BY83" s="15"/>
      <c r="BZ83" s="15"/>
      <c r="CA83" s="15"/>
      <c r="CB83" s="15"/>
    </row>
    <row r="84" spans="1:80" ht="16.5" customHeight="1">
      <c r="A84" s="21"/>
      <c r="B84" s="115"/>
      <c r="C84" s="113"/>
      <c r="D84" s="113"/>
      <c r="E84" s="113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6"/>
      <c r="AQ84" s="26"/>
      <c r="AR84" s="26"/>
      <c r="AS84" s="26"/>
      <c r="AT84" s="26"/>
      <c r="AU84" s="21"/>
      <c r="AV84" s="26"/>
      <c r="AW84" s="26"/>
      <c r="AX84" s="26"/>
      <c r="AY84" s="21"/>
      <c r="AZ84" s="26"/>
      <c r="BA84" s="26"/>
      <c r="BB84" s="26"/>
      <c r="BC84" s="26"/>
      <c r="BD84" s="26"/>
      <c r="BE84" s="27"/>
      <c r="BF84" s="26"/>
      <c r="BG84" s="26"/>
      <c r="BH84" s="26"/>
      <c r="BI84" s="26"/>
      <c r="BJ84" s="26"/>
      <c r="BK84" s="26"/>
      <c r="BL84" s="26"/>
      <c r="BM84" s="26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15"/>
      <c r="BY84" s="15"/>
      <c r="BZ84" s="15"/>
      <c r="CA84" s="15"/>
      <c r="CB84" s="15"/>
    </row>
    <row r="85" spans="1:80" ht="17.2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6"/>
      <c r="AQ85" s="26"/>
      <c r="AR85" s="26"/>
      <c r="AS85" s="26"/>
      <c r="AT85" s="26"/>
      <c r="AU85" s="21"/>
      <c r="AV85" s="26"/>
      <c r="AW85" s="26"/>
      <c r="AX85" s="26"/>
      <c r="AY85" s="21"/>
      <c r="AZ85" s="26"/>
      <c r="BA85" s="26"/>
      <c r="BB85" s="26"/>
      <c r="BC85" s="26"/>
      <c r="BD85" s="26"/>
      <c r="BE85" s="27"/>
      <c r="BF85" s="26"/>
      <c r="BG85" s="26"/>
      <c r="BH85" s="26"/>
      <c r="BI85" s="26"/>
      <c r="BJ85" s="26"/>
      <c r="BK85" s="26"/>
      <c r="BL85" s="26"/>
      <c r="BM85" s="26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15"/>
      <c r="BY85" s="15"/>
      <c r="BZ85" s="15"/>
      <c r="CA85" s="15"/>
      <c r="CB85" s="15"/>
    </row>
    <row r="86" spans="1:80" ht="12.75">
      <c r="A86" s="21"/>
      <c r="B86" s="58"/>
      <c r="C86" s="58"/>
      <c r="D86" s="58"/>
      <c r="E86" s="58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6"/>
      <c r="AQ86" s="26"/>
      <c r="AR86" s="26"/>
      <c r="AS86" s="26"/>
      <c r="AT86" s="26"/>
      <c r="AU86" s="21"/>
      <c r="AV86" s="26"/>
      <c r="AW86" s="26"/>
      <c r="AX86" s="26"/>
      <c r="AY86" s="21"/>
      <c r="AZ86" s="26"/>
      <c r="BA86" s="26"/>
      <c r="BB86" s="26"/>
      <c r="BC86" s="26"/>
      <c r="BD86" s="26"/>
      <c r="BE86" s="27"/>
      <c r="BF86" s="26"/>
      <c r="BG86" s="26"/>
      <c r="BH86" s="26"/>
      <c r="BI86" s="26"/>
      <c r="BJ86" s="26"/>
      <c r="BK86" s="26"/>
      <c r="BL86" s="26"/>
      <c r="BM86" s="26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15"/>
      <c r="BY86" s="15"/>
      <c r="BZ86" s="15"/>
      <c r="CA86" s="15"/>
      <c r="CB86" s="15"/>
    </row>
    <row r="87" spans="1:80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6"/>
      <c r="AQ87" s="26"/>
      <c r="AR87" s="26"/>
      <c r="AS87" s="26"/>
      <c r="AT87" s="26"/>
      <c r="AU87" s="21"/>
      <c r="AV87" s="26"/>
      <c r="AW87" s="26"/>
      <c r="AX87" s="26"/>
      <c r="AY87" s="21"/>
      <c r="AZ87" s="26"/>
      <c r="BA87" s="26"/>
      <c r="BB87" s="26"/>
      <c r="BC87" s="26"/>
      <c r="BD87" s="26"/>
      <c r="BE87" s="27"/>
      <c r="BF87" s="26"/>
      <c r="BG87" s="26"/>
      <c r="BH87" s="26"/>
      <c r="BI87" s="26"/>
      <c r="BJ87" s="26"/>
      <c r="BK87" s="26"/>
      <c r="BL87" s="26"/>
      <c r="BM87" s="26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15"/>
      <c r="BY87" s="15"/>
      <c r="BZ87" s="15"/>
      <c r="CA87" s="15"/>
      <c r="CB87" s="15"/>
    </row>
    <row r="88" spans="1:80" ht="12.75">
      <c r="A88" s="21"/>
      <c r="B88" s="551"/>
      <c r="C88" s="551"/>
      <c r="D88" s="551"/>
      <c r="E88" s="55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6"/>
      <c r="AQ88" s="26"/>
      <c r="AR88" s="26"/>
      <c r="AS88" s="26"/>
      <c r="AT88" s="26"/>
      <c r="AU88" s="21"/>
      <c r="AV88" s="26"/>
      <c r="AW88" s="26"/>
      <c r="AX88" s="26"/>
      <c r="AY88" s="21"/>
      <c r="AZ88" s="26"/>
      <c r="BA88" s="26"/>
      <c r="BB88" s="26"/>
      <c r="BC88" s="26"/>
      <c r="BD88" s="26"/>
      <c r="BE88" s="27"/>
      <c r="BF88" s="26"/>
      <c r="BG88" s="26"/>
      <c r="BH88" s="21"/>
      <c r="BI88" s="21"/>
      <c r="BJ88" s="26"/>
      <c r="BK88" s="26"/>
      <c r="BL88" s="26"/>
      <c r="BM88" s="26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15"/>
      <c r="BY88" s="15"/>
      <c r="BZ88" s="15"/>
      <c r="CA88" s="15"/>
      <c r="CB88" s="15"/>
    </row>
    <row r="89" spans="1:80" ht="12.75">
      <c r="A89" s="21"/>
      <c r="B89" s="555"/>
      <c r="C89" s="551"/>
      <c r="D89" s="551"/>
      <c r="E89" s="55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6"/>
      <c r="AQ89" s="26"/>
      <c r="AR89" s="26"/>
      <c r="AS89" s="26"/>
      <c r="AT89" s="26"/>
      <c r="AU89" s="21"/>
      <c r="AV89" s="26"/>
      <c r="AW89" s="26"/>
      <c r="AX89" s="26"/>
      <c r="AY89" s="21"/>
      <c r="AZ89" s="26"/>
      <c r="BA89" s="26"/>
      <c r="BB89" s="26"/>
      <c r="BC89" s="26"/>
      <c r="BD89" s="26"/>
      <c r="BE89" s="27"/>
      <c r="BF89" s="26"/>
      <c r="BG89" s="26"/>
      <c r="BH89" s="26"/>
      <c r="BI89" s="26"/>
      <c r="BJ89" s="26"/>
      <c r="BK89" s="26"/>
      <c r="BL89" s="26"/>
      <c r="BM89" s="26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15"/>
      <c r="BY89" s="15"/>
      <c r="BZ89" s="15"/>
      <c r="CA89" s="15"/>
      <c r="CB89" s="15"/>
    </row>
    <row r="90" spans="1:80" ht="12.75">
      <c r="A90" s="21"/>
      <c r="B90" s="547"/>
      <c r="C90" s="547"/>
      <c r="D90" s="547"/>
      <c r="E90" s="547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6"/>
      <c r="AQ90" s="26"/>
      <c r="AR90" s="26"/>
      <c r="AS90" s="26"/>
      <c r="AT90" s="26"/>
      <c r="AU90" s="21"/>
      <c r="AV90" s="26"/>
      <c r="AW90" s="26"/>
      <c r="AX90" s="26"/>
      <c r="AY90" s="21"/>
      <c r="AZ90" s="26"/>
      <c r="BA90" s="26"/>
      <c r="BB90" s="26"/>
      <c r="BC90" s="26"/>
      <c r="BD90" s="26"/>
      <c r="BE90" s="27"/>
      <c r="BF90" s="26"/>
      <c r="BG90" s="26"/>
      <c r="BH90" s="26"/>
      <c r="BI90" s="26"/>
      <c r="BJ90" s="26"/>
      <c r="BK90" s="26"/>
      <c r="BL90" s="26"/>
      <c r="BM90" s="26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15"/>
      <c r="BY90" s="15"/>
      <c r="BZ90" s="15"/>
      <c r="CA90" s="15"/>
      <c r="CB90" s="15"/>
    </row>
    <row r="91" spans="1:80" ht="12.75">
      <c r="A91" s="21"/>
      <c r="B91" s="555"/>
      <c r="C91" s="551"/>
      <c r="D91" s="551"/>
      <c r="E91" s="55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6"/>
      <c r="AQ91" s="26"/>
      <c r="AR91" s="26"/>
      <c r="AS91" s="26"/>
      <c r="AT91" s="26"/>
      <c r="AU91" s="21"/>
      <c r="AV91" s="26"/>
      <c r="AW91" s="26"/>
      <c r="AX91" s="26"/>
      <c r="AY91" s="21"/>
      <c r="AZ91" s="26"/>
      <c r="BA91" s="26"/>
      <c r="BB91" s="26"/>
      <c r="BC91" s="26"/>
      <c r="BD91" s="26"/>
      <c r="BE91" s="27"/>
      <c r="BF91" s="26"/>
      <c r="BG91" s="26"/>
      <c r="BH91" s="26"/>
      <c r="BI91" s="26"/>
      <c r="BJ91" s="26"/>
      <c r="BK91" s="26"/>
      <c r="BL91" s="26"/>
      <c r="BM91" s="26"/>
      <c r="BN91" s="21"/>
      <c r="BO91" s="21"/>
      <c r="BP91" s="21"/>
      <c r="BQ91" s="21"/>
      <c r="BR91" s="21"/>
      <c r="BS91" s="21"/>
      <c r="BT91" s="21"/>
      <c r="BU91" s="21"/>
      <c r="BV91" s="21"/>
      <c r="BW91" s="29"/>
      <c r="BX91" s="15"/>
      <c r="BY91" s="15"/>
      <c r="BZ91" s="15"/>
      <c r="CA91" s="15"/>
      <c r="CB91" s="15"/>
    </row>
    <row r="92" spans="1:80" ht="12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6"/>
      <c r="AQ92" s="26"/>
      <c r="AR92" s="26"/>
      <c r="AS92" s="26"/>
      <c r="AT92" s="26"/>
      <c r="AU92" s="21"/>
      <c r="AV92" s="26"/>
      <c r="AW92" s="26"/>
      <c r="AX92" s="26"/>
      <c r="AY92" s="21"/>
      <c r="AZ92" s="26"/>
      <c r="BA92" s="26"/>
      <c r="BB92" s="26"/>
      <c r="BC92" s="26"/>
      <c r="BD92" s="26"/>
      <c r="BE92" s="27"/>
      <c r="BF92" s="26"/>
      <c r="BG92" s="26"/>
      <c r="BH92" s="26"/>
      <c r="BI92" s="26"/>
      <c r="BJ92" s="26"/>
      <c r="BK92" s="26"/>
      <c r="BL92" s="26"/>
      <c r="BM92" s="26"/>
      <c r="BN92" s="21"/>
      <c r="BO92" s="21"/>
      <c r="BP92" s="21"/>
      <c r="BQ92" s="21"/>
      <c r="BR92" s="21"/>
      <c r="BS92" s="21"/>
      <c r="BT92" s="21"/>
      <c r="BU92" s="21"/>
      <c r="BV92" s="21"/>
      <c r="BW92" s="29"/>
      <c r="BX92" s="15"/>
      <c r="BY92" s="15"/>
      <c r="BZ92" s="15"/>
      <c r="CA92" s="15"/>
      <c r="CB92" s="15"/>
    </row>
    <row r="93" spans="1:80" ht="12.75">
      <c r="A93" s="21"/>
      <c r="B93" s="551"/>
      <c r="C93" s="551"/>
      <c r="D93" s="551"/>
      <c r="E93" s="55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6"/>
      <c r="AQ93" s="26"/>
      <c r="AR93" s="26"/>
      <c r="AS93" s="26"/>
      <c r="AT93" s="26"/>
      <c r="AU93" s="21"/>
      <c r="AV93" s="26"/>
      <c r="AW93" s="26"/>
      <c r="AX93" s="26"/>
      <c r="AY93" s="21"/>
      <c r="AZ93" s="26"/>
      <c r="BA93" s="26"/>
      <c r="BB93" s="26"/>
      <c r="BC93" s="26"/>
      <c r="BD93" s="26"/>
      <c r="BE93" s="27"/>
      <c r="BF93" s="26"/>
      <c r="BG93" s="26"/>
      <c r="BH93" s="26"/>
      <c r="BI93" s="26"/>
      <c r="BJ93" s="26"/>
      <c r="BK93" s="26"/>
      <c r="BL93" s="26"/>
      <c r="BM93" s="26"/>
      <c r="BN93" s="21"/>
      <c r="BO93" s="21"/>
      <c r="BP93" s="21"/>
      <c r="BQ93" s="21"/>
      <c r="BR93" s="21"/>
      <c r="BS93" s="21"/>
      <c r="BT93" s="21"/>
      <c r="BU93" s="21"/>
      <c r="BV93" s="21"/>
      <c r="BW93" s="29"/>
      <c r="BX93" s="15"/>
      <c r="BY93" s="15"/>
      <c r="BZ93" s="15"/>
      <c r="CA93" s="15"/>
      <c r="CB93" s="15"/>
    </row>
    <row r="94" spans="1:80" ht="12.75">
      <c r="A94" s="21"/>
      <c r="B94" s="551"/>
      <c r="C94" s="551"/>
      <c r="D94" s="551"/>
      <c r="E94" s="55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6"/>
      <c r="AQ94" s="26"/>
      <c r="AR94" s="26"/>
      <c r="AS94" s="26"/>
      <c r="AT94" s="26"/>
      <c r="AU94" s="21"/>
      <c r="AV94" s="26"/>
      <c r="AW94" s="26"/>
      <c r="AX94" s="26"/>
      <c r="AY94" s="21"/>
      <c r="AZ94" s="26"/>
      <c r="BA94" s="26"/>
      <c r="BB94" s="26"/>
      <c r="BC94" s="26"/>
      <c r="BD94" s="26"/>
      <c r="BE94" s="27"/>
      <c r="BF94" s="26"/>
      <c r="BG94" s="26"/>
      <c r="BH94" s="26"/>
      <c r="BI94" s="26"/>
      <c r="BJ94" s="26"/>
      <c r="BK94" s="26"/>
      <c r="BL94" s="26"/>
      <c r="BM94" s="26"/>
      <c r="BN94" s="21"/>
      <c r="BO94" s="21"/>
      <c r="BP94" s="21"/>
      <c r="BQ94" s="21"/>
      <c r="BR94" s="21"/>
      <c r="BS94" s="21"/>
      <c r="BT94" s="21"/>
      <c r="BU94" s="21"/>
      <c r="BV94" s="21"/>
      <c r="BW94" s="29"/>
      <c r="BX94" s="15"/>
      <c r="BY94" s="15"/>
      <c r="BZ94" s="15"/>
      <c r="CA94" s="15"/>
      <c r="CB94" s="15"/>
    </row>
    <row r="95" spans="1:80" ht="12.75">
      <c r="A95" s="21"/>
      <c r="B95" s="551"/>
      <c r="C95" s="551"/>
      <c r="D95" s="551"/>
      <c r="E95" s="55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6"/>
      <c r="AQ95" s="26"/>
      <c r="AR95" s="26"/>
      <c r="AS95" s="26"/>
      <c r="AT95" s="26"/>
      <c r="AU95" s="21"/>
      <c r="AV95" s="26"/>
      <c r="AW95" s="26"/>
      <c r="AX95" s="26"/>
      <c r="AY95" s="21"/>
      <c r="AZ95" s="26"/>
      <c r="BA95" s="26"/>
      <c r="BB95" s="26"/>
      <c r="BC95" s="26"/>
      <c r="BD95" s="26"/>
      <c r="BE95" s="27"/>
      <c r="BF95" s="26"/>
      <c r="BG95" s="26"/>
      <c r="BH95" s="26"/>
      <c r="BI95" s="26"/>
      <c r="BJ95" s="26"/>
      <c r="BK95" s="26"/>
      <c r="BL95" s="26"/>
      <c r="BM95" s="26"/>
      <c r="BN95" s="21"/>
      <c r="BO95" s="21"/>
      <c r="BP95" s="21"/>
      <c r="BQ95" s="21"/>
      <c r="BR95" s="21"/>
      <c r="BS95" s="21"/>
      <c r="BT95" s="21"/>
      <c r="BU95" s="21"/>
      <c r="BV95" s="21"/>
      <c r="BW95" s="29"/>
      <c r="BX95" s="15"/>
      <c r="BY95" s="15"/>
      <c r="BZ95" s="15"/>
      <c r="CA95" s="15"/>
      <c r="CB95" s="15"/>
    </row>
    <row r="96" spans="1:80" ht="12.75">
      <c r="A96" s="21"/>
      <c r="B96" s="551"/>
      <c r="C96" s="551"/>
      <c r="D96" s="551"/>
      <c r="E96" s="55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6"/>
      <c r="AQ96" s="26"/>
      <c r="AR96" s="26"/>
      <c r="AS96" s="26"/>
      <c r="AT96" s="26"/>
      <c r="AU96" s="21"/>
      <c r="AV96" s="26"/>
      <c r="AW96" s="26"/>
      <c r="AX96" s="26"/>
      <c r="AY96" s="21"/>
      <c r="AZ96" s="26"/>
      <c r="BA96" s="26"/>
      <c r="BB96" s="26"/>
      <c r="BC96" s="26"/>
      <c r="BD96" s="26"/>
      <c r="BE96" s="27"/>
      <c r="BF96" s="26"/>
      <c r="BG96" s="26"/>
      <c r="BH96" s="26"/>
      <c r="BI96" s="26"/>
      <c r="BJ96" s="26"/>
      <c r="BK96" s="26"/>
      <c r="BL96" s="26"/>
      <c r="BM96" s="26"/>
      <c r="BN96" s="21"/>
      <c r="BO96" s="21"/>
      <c r="BP96" s="21"/>
      <c r="BQ96" s="21"/>
      <c r="BR96" s="21"/>
      <c r="BS96" s="21"/>
      <c r="BT96" s="21"/>
      <c r="BU96" s="21"/>
      <c r="BV96" s="21"/>
      <c r="BW96" s="29"/>
      <c r="BX96" s="15"/>
      <c r="BY96" s="15"/>
      <c r="BZ96" s="15"/>
      <c r="CA96" s="15"/>
      <c r="CB96" s="15"/>
    </row>
    <row r="97" spans="1:80" ht="12.75">
      <c r="A97" s="21"/>
      <c r="B97" s="551"/>
      <c r="C97" s="551"/>
      <c r="D97" s="551"/>
      <c r="E97" s="55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6"/>
      <c r="AQ97" s="26"/>
      <c r="AR97" s="26"/>
      <c r="AS97" s="26"/>
      <c r="AT97" s="26"/>
      <c r="AU97" s="21"/>
      <c r="AV97" s="26"/>
      <c r="AW97" s="26"/>
      <c r="AX97" s="26"/>
      <c r="AY97" s="21"/>
      <c r="AZ97" s="26"/>
      <c r="BA97" s="26"/>
      <c r="BB97" s="26"/>
      <c r="BC97" s="26"/>
      <c r="BD97" s="26"/>
      <c r="BE97" s="27"/>
      <c r="BF97" s="26"/>
      <c r="BG97" s="26"/>
      <c r="BH97" s="26"/>
      <c r="BI97" s="26"/>
      <c r="BJ97" s="26"/>
      <c r="BK97" s="26"/>
      <c r="BL97" s="26"/>
      <c r="BM97" s="26"/>
      <c r="BN97" s="21"/>
      <c r="BO97" s="21"/>
      <c r="BP97" s="21"/>
      <c r="BQ97" s="21"/>
      <c r="BR97" s="21"/>
      <c r="BS97" s="21"/>
      <c r="BT97" s="21"/>
      <c r="BU97" s="21"/>
      <c r="BV97" s="21"/>
      <c r="BW97" s="29"/>
      <c r="BX97" s="15"/>
      <c r="BY97" s="15"/>
      <c r="BZ97" s="15"/>
      <c r="CA97" s="15"/>
      <c r="CB97" s="15"/>
    </row>
    <row r="98" spans="1:80" ht="12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6"/>
      <c r="AQ98" s="26"/>
      <c r="AR98" s="26"/>
      <c r="AS98" s="26"/>
      <c r="AT98" s="26"/>
      <c r="AU98" s="21"/>
      <c r="AV98" s="26"/>
      <c r="AW98" s="26"/>
      <c r="AX98" s="26"/>
      <c r="AY98" s="21"/>
      <c r="AZ98" s="26"/>
      <c r="BA98" s="26"/>
      <c r="BB98" s="26"/>
      <c r="BC98" s="26"/>
      <c r="BD98" s="26"/>
      <c r="BE98" s="27"/>
      <c r="BF98" s="26"/>
      <c r="BG98" s="26"/>
      <c r="BH98" s="26"/>
      <c r="BI98" s="26"/>
      <c r="BJ98" s="26"/>
      <c r="BK98" s="26"/>
      <c r="BL98" s="26"/>
      <c r="BM98" s="26"/>
      <c r="BN98" s="21"/>
      <c r="BO98" s="21"/>
      <c r="BP98" s="21"/>
      <c r="BQ98" s="21"/>
      <c r="BR98" s="21"/>
      <c r="BS98" s="21"/>
      <c r="BT98" s="21"/>
      <c r="BU98" s="21"/>
      <c r="BV98" s="21"/>
      <c r="BW98" s="29"/>
      <c r="BX98" s="15"/>
      <c r="BY98" s="15"/>
      <c r="BZ98" s="15"/>
      <c r="CA98" s="15"/>
      <c r="CB98" s="15"/>
    </row>
    <row r="99" spans="1:80" ht="12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6"/>
      <c r="AQ99" s="26"/>
      <c r="AR99" s="26"/>
      <c r="AS99" s="26"/>
      <c r="AT99" s="26"/>
      <c r="AU99" s="21"/>
      <c r="AV99" s="26"/>
      <c r="AW99" s="26"/>
      <c r="AX99" s="26"/>
      <c r="AY99" s="21"/>
      <c r="AZ99" s="26"/>
      <c r="BA99" s="26"/>
      <c r="BB99" s="26"/>
      <c r="BC99" s="26"/>
      <c r="BD99" s="26"/>
      <c r="BE99" s="27"/>
      <c r="BF99" s="26"/>
      <c r="BG99" s="26"/>
      <c r="BH99" s="26"/>
      <c r="BI99" s="26"/>
      <c r="BJ99" s="26"/>
      <c r="BK99" s="26"/>
      <c r="BL99" s="26"/>
      <c r="BM99" s="26"/>
      <c r="BN99" s="21"/>
      <c r="BO99" s="21"/>
      <c r="BP99" s="21"/>
      <c r="BQ99" s="21"/>
      <c r="BR99" s="21"/>
      <c r="BS99" s="21"/>
      <c r="BT99" s="21"/>
      <c r="BU99" s="21"/>
      <c r="BV99" s="21"/>
      <c r="BW99" s="29"/>
      <c r="BX99" s="15"/>
      <c r="BY99" s="15"/>
      <c r="BZ99" s="15"/>
      <c r="CA99" s="15"/>
      <c r="CB99" s="15"/>
    </row>
    <row r="100" spans="1:80" ht="12.75">
      <c r="A100" s="21"/>
      <c r="B100" s="21"/>
      <c r="C100" s="21"/>
      <c r="D100" s="21"/>
      <c r="E100" s="21"/>
      <c r="F100" s="21"/>
      <c r="G100" s="21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1"/>
      <c r="W100" s="21"/>
      <c r="X100" s="21"/>
      <c r="Y100" s="21"/>
      <c r="Z100" s="21"/>
      <c r="AA100" s="26"/>
      <c r="AB100" s="26"/>
      <c r="AC100" s="26"/>
      <c r="AD100" s="21"/>
      <c r="AE100" s="26"/>
      <c r="AF100" s="26"/>
      <c r="AG100" s="26"/>
      <c r="AH100" s="26"/>
      <c r="AI100" s="27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1"/>
      <c r="AV100" s="26"/>
      <c r="AW100" s="26"/>
      <c r="AX100" s="26"/>
      <c r="AY100" s="21"/>
      <c r="AZ100" s="26"/>
      <c r="BA100" s="26"/>
      <c r="BB100" s="26"/>
      <c r="BC100" s="26"/>
      <c r="BD100" s="26"/>
      <c r="BE100" s="27"/>
      <c r="BF100" s="26"/>
      <c r="BG100" s="26"/>
      <c r="BH100" s="26"/>
      <c r="BI100" s="26"/>
      <c r="BJ100" s="26"/>
      <c r="BK100" s="26"/>
      <c r="BL100" s="26"/>
      <c r="BM100" s="26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15"/>
      <c r="BY100" s="15"/>
      <c r="BZ100" s="15"/>
      <c r="CA100" s="15"/>
      <c r="CB100" s="15"/>
    </row>
    <row r="101" spans="1:80" ht="12.75">
      <c r="A101" s="21"/>
      <c r="B101" s="554"/>
      <c r="C101" s="553"/>
      <c r="D101" s="553"/>
      <c r="E101" s="553"/>
      <c r="F101" s="21"/>
      <c r="G101" s="21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1"/>
      <c r="W101" s="21"/>
      <c r="X101" s="21"/>
      <c r="Y101" s="21"/>
      <c r="Z101" s="21"/>
      <c r="AA101" s="26"/>
      <c r="AB101" s="26"/>
      <c r="AC101" s="26"/>
      <c r="AD101" s="21"/>
      <c r="AE101" s="26"/>
      <c r="AF101" s="26"/>
      <c r="AG101" s="26"/>
      <c r="AH101" s="26"/>
      <c r="AI101" s="27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1"/>
      <c r="AV101" s="26"/>
      <c r="AW101" s="26"/>
      <c r="AX101" s="26"/>
      <c r="AY101" s="21"/>
      <c r="AZ101" s="26"/>
      <c r="BA101" s="26"/>
      <c r="BB101" s="26"/>
      <c r="BC101" s="26"/>
      <c r="BD101" s="26"/>
      <c r="BE101" s="27"/>
      <c r="BF101" s="26"/>
      <c r="BG101" s="26"/>
      <c r="BH101" s="26"/>
      <c r="BI101" s="26"/>
      <c r="BJ101" s="26"/>
      <c r="BK101" s="26"/>
      <c r="BL101" s="26"/>
      <c r="BM101" s="26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15"/>
      <c r="BY101" s="15"/>
      <c r="BZ101" s="15"/>
      <c r="CA101" s="15"/>
      <c r="CB101" s="15"/>
    </row>
    <row r="102" spans="1:80" ht="12.75">
      <c r="A102" s="21"/>
      <c r="B102" s="553"/>
      <c r="C102" s="553"/>
      <c r="D102" s="553"/>
      <c r="E102" s="553"/>
      <c r="F102" s="21"/>
      <c r="G102" s="21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1"/>
      <c r="W102" s="21"/>
      <c r="X102" s="21"/>
      <c r="Y102" s="21"/>
      <c r="Z102" s="21"/>
      <c r="AA102" s="26"/>
      <c r="AB102" s="26"/>
      <c r="AC102" s="26"/>
      <c r="AD102" s="21"/>
      <c r="AE102" s="26"/>
      <c r="AF102" s="26"/>
      <c r="AG102" s="26"/>
      <c r="AH102" s="26"/>
      <c r="AI102" s="27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1"/>
      <c r="AV102" s="26"/>
      <c r="AW102" s="26"/>
      <c r="AX102" s="26"/>
      <c r="AY102" s="21"/>
      <c r="AZ102" s="26"/>
      <c r="BA102" s="26"/>
      <c r="BB102" s="26"/>
      <c r="BC102" s="26"/>
      <c r="BD102" s="26"/>
      <c r="BE102" s="27"/>
      <c r="BF102" s="26"/>
      <c r="BG102" s="26"/>
      <c r="BH102" s="26"/>
      <c r="BI102" s="26"/>
      <c r="BJ102" s="26"/>
      <c r="BK102" s="26"/>
      <c r="BL102" s="26"/>
      <c r="BM102" s="26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15"/>
      <c r="BY102" s="15"/>
      <c r="BZ102" s="15"/>
      <c r="CA102" s="15"/>
      <c r="CB102" s="15"/>
    </row>
    <row r="103" spans="1:80" ht="12.75">
      <c r="A103" s="21"/>
      <c r="B103" s="553"/>
      <c r="C103" s="553"/>
      <c r="D103" s="553"/>
      <c r="E103" s="553"/>
      <c r="F103" s="21"/>
      <c r="G103" s="21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1"/>
      <c r="W103" s="21"/>
      <c r="X103" s="21"/>
      <c r="Y103" s="21"/>
      <c r="Z103" s="21"/>
      <c r="AA103" s="26"/>
      <c r="AB103" s="26"/>
      <c r="AC103" s="26"/>
      <c r="AD103" s="26"/>
      <c r="AE103" s="26"/>
      <c r="AF103" s="21"/>
      <c r="AG103" s="26"/>
      <c r="AH103" s="21"/>
      <c r="AI103" s="27"/>
      <c r="AJ103" s="21"/>
      <c r="AK103" s="26"/>
      <c r="AL103" s="26"/>
      <c r="AM103" s="26"/>
      <c r="AN103" s="26"/>
      <c r="AO103" s="26"/>
      <c r="AP103" s="21"/>
      <c r="AQ103" s="26"/>
      <c r="AR103" s="26"/>
      <c r="AS103" s="26"/>
      <c r="AT103" s="26"/>
      <c r="AU103" s="21"/>
      <c r="AV103" s="26"/>
      <c r="AW103" s="26"/>
      <c r="AX103" s="26"/>
      <c r="AY103" s="26"/>
      <c r="AZ103" s="26"/>
      <c r="BA103" s="26"/>
      <c r="BB103" s="26"/>
      <c r="BC103" s="26"/>
      <c r="BD103" s="26"/>
      <c r="BE103" s="27"/>
      <c r="BF103" s="26"/>
      <c r="BG103" s="26"/>
      <c r="BH103" s="26"/>
      <c r="BI103" s="26"/>
      <c r="BJ103" s="26"/>
      <c r="BK103" s="26"/>
      <c r="BL103" s="26"/>
      <c r="BM103" s="26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15"/>
      <c r="BY103" s="15"/>
      <c r="BZ103" s="15"/>
      <c r="CA103" s="15"/>
      <c r="CB103" s="15"/>
    </row>
    <row r="104" spans="1:80" ht="12.75">
      <c r="A104" s="21"/>
      <c r="B104" s="21"/>
      <c r="C104" s="21"/>
      <c r="D104" s="21"/>
      <c r="E104" s="21"/>
      <c r="F104" s="21"/>
      <c r="G104" s="21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1"/>
      <c r="W104" s="21"/>
      <c r="X104" s="21"/>
      <c r="Y104" s="21"/>
      <c r="Z104" s="21"/>
      <c r="AA104" s="26"/>
      <c r="AB104" s="26"/>
      <c r="AC104" s="26"/>
      <c r="AD104" s="21"/>
      <c r="AE104" s="26"/>
      <c r="AF104" s="26"/>
      <c r="AG104" s="26"/>
      <c r="AH104" s="26"/>
      <c r="AI104" s="27"/>
      <c r="AJ104" s="21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1"/>
      <c r="AV104" s="26"/>
      <c r="AW104" s="26"/>
      <c r="AX104" s="26"/>
      <c r="AY104" s="26"/>
      <c r="AZ104" s="26"/>
      <c r="BA104" s="26"/>
      <c r="BB104" s="26"/>
      <c r="BC104" s="26"/>
      <c r="BD104" s="26"/>
      <c r="BE104" s="27"/>
      <c r="BF104" s="26"/>
      <c r="BG104" s="26"/>
      <c r="BH104" s="26"/>
      <c r="BI104" s="26"/>
      <c r="BJ104" s="26"/>
      <c r="BK104" s="26"/>
      <c r="BL104" s="26"/>
      <c r="BM104" s="26"/>
      <c r="BN104" s="21"/>
      <c r="BO104" s="21"/>
      <c r="BP104" s="21"/>
      <c r="BQ104" s="21"/>
      <c r="BR104" s="21"/>
      <c r="BS104" s="21"/>
      <c r="BT104" s="21"/>
      <c r="BU104" s="21"/>
      <c r="BV104" s="21"/>
      <c r="BW104" s="29"/>
      <c r="BX104" s="15"/>
      <c r="BY104" s="15"/>
      <c r="BZ104" s="15"/>
      <c r="CA104" s="15"/>
      <c r="CB104" s="15"/>
    </row>
    <row r="105" spans="1:80" ht="12.75">
      <c r="A105" s="21"/>
      <c r="B105" s="555"/>
      <c r="C105" s="551"/>
      <c r="D105" s="551"/>
      <c r="E105" s="551"/>
      <c r="F105" s="21"/>
      <c r="G105" s="21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1"/>
      <c r="W105" s="21"/>
      <c r="X105" s="21"/>
      <c r="Y105" s="21"/>
      <c r="Z105" s="21"/>
      <c r="AA105" s="26"/>
      <c r="AB105" s="26"/>
      <c r="AC105" s="26"/>
      <c r="AD105" s="26"/>
      <c r="AE105" s="26"/>
      <c r="AF105" s="26"/>
      <c r="AG105" s="26"/>
      <c r="AH105" s="26"/>
      <c r="AI105" s="27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1"/>
      <c r="AV105" s="26"/>
      <c r="AW105" s="26"/>
      <c r="AX105" s="26"/>
      <c r="AY105" s="26"/>
      <c r="AZ105" s="26"/>
      <c r="BA105" s="26"/>
      <c r="BB105" s="26"/>
      <c r="BC105" s="26"/>
      <c r="BD105" s="26"/>
      <c r="BE105" s="27"/>
      <c r="BF105" s="26"/>
      <c r="BG105" s="26"/>
      <c r="BH105" s="26"/>
      <c r="BI105" s="26"/>
      <c r="BJ105" s="26"/>
      <c r="BK105" s="26"/>
      <c r="BL105" s="26"/>
      <c r="BM105" s="26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15"/>
      <c r="BY105" s="15"/>
      <c r="BZ105" s="15"/>
      <c r="CA105" s="15"/>
      <c r="CB105" s="15"/>
    </row>
    <row r="106" spans="1:80" ht="12.75">
      <c r="A106" s="21"/>
      <c r="B106" s="551"/>
      <c r="C106" s="551"/>
      <c r="D106" s="551"/>
      <c r="E106" s="551"/>
      <c r="F106" s="21"/>
      <c r="G106" s="21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1"/>
      <c r="W106" s="21"/>
      <c r="X106" s="21"/>
      <c r="Y106" s="21"/>
      <c r="Z106" s="21"/>
      <c r="AA106" s="26"/>
      <c r="AB106" s="26"/>
      <c r="AC106" s="26"/>
      <c r="AD106" s="26"/>
      <c r="AE106" s="26"/>
      <c r="AF106" s="26"/>
      <c r="AG106" s="26"/>
      <c r="AH106" s="26"/>
      <c r="AI106" s="27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1"/>
      <c r="AV106" s="26"/>
      <c r="AW106" s="26"/>
      <c r="AX106" s="26"/>
      <c r="AY106" s="26"/>
      <c r="AZ106" s="26"/>
      <c r="BA106" s="26"/>
      <c r="BB106" s="26"/>
      <c r="BC106" s="26"/>
      <c r="BD106" s="26"/>
      <c r="BE106" s="27"/>
      <c r="BF106" s="26"/>
      <c r="BG106" s="26"/>
      <c r="BH106" s="26"/>
      <c r="BI106" s="26"/>
      <c r="BJ106" s="26"/>
      <c r="BK106" s="26"/>
      <c r="BL106" s="26"/>
      <c r="BM106" s="26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15"/>
      <c r="BY106" s="15"/>
      <c r="BZ106" s="15"/>
      <c r="CA106" s="15"/>
      <c r="CB106" s="15"/>
    </row>
    <row r="107" spans="1:80" ht="12.75">
      <c r="A107" s="21"/>
      <c r="B107" s="21"/>
      <c r="C107" s="21"/>
      <c r="D107" s="21"/>
      <c r="E107" s="21"/>
      <c r="F107" s="21"/>
      <c r="G107" s="21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1"/>
      <c r="W107" s="21"/>
      <c r="X107" s="21"/>
      <c r="Y107" s="21"/>
      <c r="Z107" s="21"/>
      <c r="AA107" s="26"/>
      <c r="AB107" s="26"/>
      <c r="AC107" s="26"/>
      <c r="AD107" s="26"/>
      <c r="AE107" s="26"/>
      <c r="AF107" s="26"/>
      <c r="AG107" s="26"/>
      <c r="AH107" s="26"/>
      <c r="AI107" s="27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1"/>
      <c r="AV107" s="26"/>
      <c r="AW107" s="26"/>
      <c r="AX107" s="26"/>
      <c r="AY107" s="26"/>
      <c r="AZ107" s="26"/>
      <c r="BA107" s="26"/>
      <c r="BB107" s="26"/>
      <c r="BC107" s="26"/>
      <c r="BD107" s="26"/>
      <c r="BE107" s="27"/>
      <c r="BF107" s="26"/>
      <c r="BG107" s="26"/>
      <c r="BH107" s="26"/>
      <c r="BI107" s="26"/>
      <c r="BJ107" s="26"/>
      <c r="BK107" s="26"/>
      <c r="BL107" s="26"/>
      <c r="BM107" s="26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15"/>
      <c r="BY107" s="15"/>
      <c r="BZ107" s="15"/>
      <c r="CA107" s="15"/>
      <c r="CB107" s="15"/>
    </row>
    <row r="108" spans="1:80" ht="12.75">
      <c r="A108" s="21"/>
      <c r="B108" s="21"/>
      <c r="C108" s="21"/>
      <c r="D108" s="21"/>
      <c r="E108" s="21"/>
      <c r="F108" s="21"/>
      <c r="G108" s="21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1"/>
      <c r="W108" s="21"/>
      <c r="X108" s="21"/>
      <c r="Y108" s="21"/>
      <c r="Z108" s="21"/>
      <c r="AA108" s="26"/>
      <c r="AB108" s="26"/>
      <c r="AC108" s="26"/>
      <c r="AD108" s="26"/>
      <c r="AE108" s="26"/>
      <c r="AF108" s="26"/>
      <c r="AG108" s="26"/>
      <c r="AH108" s="26"/>
      <c r="AI108" s="27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1"/>
      <c r="AV108" s="26"/>
      <c r="AW108" s="26"/>
      <c r="AX108" s="26"/>
      <c r="AY108" s="26"/>
      <c r="AZ108" s="26"/>
      <c r="BA108" s="26"/>
      <c r="BB108" s="26"/>
      <c r="BC108" s="26"/>
      <c r="BD108" s="26"/>
      <c r="BE108" s="27"/>
      <c r="BF108" s="26"/>
      <c r="BG108" s="26"/>
      <c r="BH108" s="26"/>
      <c r="BI108" s="26"/>
      <c r="BJ108" s="26"/>
      <c r="BK108" s="26"/>
      <c r="BL108" s="26"/>
      <c r="BM108" s="26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15"/>
      <c r="BY108" s="15"/>
      <c r="BZ108" s="15"/>
      <c r="CA108" s="15"/>
      <c r="CB108" s="15"/>
    </row>
    <row r="109" spans="1:80" ht="12.75">
      <c r="A109" s="21"/>
      <c r="B109" s="551"/>
      <c r="C109" s="551"/>
      <c r="D109" s="551"/>
      <c r="E109" s="551"/>
      <c r="F109" s="21"/>
      <c r="G109" s="21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1"/>
      <c r="W109" s="21"/>
      <c r="X109" s="21"/>
      <c r="Y109" s="21"/>
      <c r="Z109" s="21"/>
      <c r="AA109" s="26"/>
      <c r="AB109" s="26"/>
      <c r="AC109" s="26"/>
      <c r="AD109" s="26"/>
      <c r="AE109" s="26"/>
      <c r="AF109" s="26"/>
      <c r="AG109" s="26"/>
      <c r="AH109" s="26"/>
      <c r="AI109" s="27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1"/>
      <c r="AV109" s="26"/>
      <c r="AW109" s="26"/>
      <c r="AX109" s="26"/>
      <c r="AY109" s="26"/>
      <c r="AZ109" s="26"/>
      <c r="BA109" s="26"/>
      <c r="BB109" s="26"/>
      <c r="BC109" s="26"/>
      <c r="BD109" s="26"/>
      <c r="BE109" s="27"/>
      <c r="BF109" s="26"/>
      <c r="BG109" s="26"/>
      <c r="BH109" s="26"/>
      <c r="BI109" s="26"/>
      <c r="BJ109" s="26"/>
      <c r="BK109" s="26"/>
      <c r="BL109" s="26"/>
      <c r="BM109" s="26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15"/>
      <c r="BY109" s="15"/>
      <c r="BZ109" s="15"/>
      <c r="CA109" s="15"/>
      <c r="CB109" s="15"/>
    </row>
    <row r="110" spans="1:80" ht="12.75">
      <c r="A110" s="21"/>
      <c r="B110" s="547"/>
      <c r="C110" s="547"/>
      <c r="D110" s="547"/>
      <c r="E110" s="547"/>
      <c r="F110" s="21"/>
      <c r="G110" s="21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1"/>
      <c r="W110" s="21"/>
      <c r="X110" s="21"/>
      <c r="Y110" s="21"/>
      <c r="Z110" s="21"/>
      <c r="AA110" s="26"/>
      <c r="AB110" s="26"/>
      <c r="AC110" s="26"/>
      <c r="AD110" s="26"/>
      <c r="AE110" s="26"/>
      <c r="AF110" s="26"/>
      <c r="AG110" s="26"/>
      <c r="AH110" s="26"/>
      <c r="AI110" s="27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1"/>
      <c r="AV110" s="26"/>
      <c r="AW110" s="26"/>
      <c r="AX110" s="26"/>
      <c r="AY110" s="26"/>
      <c r="AZ110" s="26"/>
      <c r="BA110" s="26"/>
      <c r="BB110" s="26"/>
      <c r="BC110" s="26"/>
      <c r="BD110" s="26"/>
      <c r="BE110" s="27"/>
      <c r="BF110" s="26"/>
      <c r="BG110" s="26"/>
      <c r="BH110" s="26"/>
      <c r="BI110" s="26"/>
      <c r="BJ110" s="26"/>
      <c r="BK110" s="26"/>
      <c r="BL110" s="26"/>
      <c r="BM110" s="26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15"/>
      <c r="BY110" s="15"/>
      <c r="BZ110" s="15"/>
      <c r="CA110" s="15"/>
      <c r="CB110" s="15"/>
    </row>
    <row r="111" spans="1:80" ht="12.75">
      <c r="A111" s="21"/>
      <c r="B111" s="19"/>
      <c r="C111" s="19"/>
      <c r="D111" s="19"/>
      <c r="E111" s="19"/>
      <c r="F111" s="21"/>
      <c r="G111" s="21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1"/>
      <c r="W111" s="21"/>
      <c r="X111" s="21"/>
      <c r="Y111" s="21"/>
      <c r="Z111" s="21"/>
      <c r="AA111" s="26"/>
      <c r="AB111" s="26"/>
      <c r="AC111" s="26"/>
      <c r="AD111" s="26"/>
      <c r="AE111" s="26"/>
      <c r="AF111" s="26"/>
      <c r="AG111" s="26"/>
      <c r="AH111" s="26"/>
      <c r="AI111" s="27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1"/>
      <c r="AV111" s="26"/>
      <c r="AW111" s="26"/>
      <c r="AX111" s="26"/>
      <c r="AY111" s="26"/>
      <c r="AZ111" s="26"/>
      <c r="BA111" s="26"/>
      <c r="BB111" s="26"/>
      <c r="BC111" s="26"/>
      <c r="BD111" s="26"/>
      <c r="BE111" s="27"/>
      <c r="BF111" s="26"/>
      <c r="BG111" s="26"/>
      <c r="BH111" s="26"/>
      <c r="BI111" s="26"/>
      <c r="BJ111" s="26"/>
      <c r="BK111" s="26"/>
      <c r="BL111" s="26"/>
      <c r="BM111" s="26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15"/>
      <c r="BY111" s="15"/>
      <c r="BZ111" s="15"/>
      <c r="CA111" s="15"/>
      <c r="CB111" s="15"/>
    </row>
    <row r="112" spans="1:80" ht="12.75">
      <c r="A112" s="21"/>
      <c r="B112" s="21"/>
      <c r="C112" s="21"/>
      <c r="D112" s="21"/>
      <c r="E112" s="21"/>
      <c r="F112" s="21"/>
      <c r="G112" s="21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1"/>
      <c r="W112" s="21"/>
      <c r="X112" s="21"/>
      <c r="Y112" s="21"/>
      <c r="Z112" s="21"/>
      <c r="AA112" s="26"/>
      <c r="AB112" s="21"/>
      <c r="AC112" s="26"/>
      <c r="AD112" s="26"/>
      <c r="AE112" s="26"/>
      <c r="AF112" s="26"/>
      <c r="AG112" s="26"/>
      <c r="AH112" s="26"/>
      <c r="AI112" s="27"/>
      <c r="AJ112" s="26"/>
      <c r="AK112" s="26"/>
      <c r="AL112" s="26"/>
      <c r="AM112" s="26"/>
      <c r="AN112" s="26"/>
      <c r="AO112" s="26"/>
      <c r="AP112" s="26"/>
      <c r="AQ112" s="26"/>
      <c r="AR112" s="21"/>
      <c r="AS112" s="26"/>
      <c r="AT112" s="21"/>
      <c r="AU112" s="21"/>
      <c r="AV112" s="26"/>
      <c r="AW112" s="26"/>
      <c r="AX112" s="26"/>
      <c r="AY112" s="26"/>
      <c r="AZ112" s="26"/>
      <c r="BA112" s="26"/>
      <c r="BB112" s="26"/>
      <c r="BC112" s="26"/>
      <c r="BD112" s="26"/>
      <c r="BE112" s="27"/>
      <c r="BF112" s="26"/>
      <c r="BG112" s="26"/>
      <c r="BH112" s="26"/>
      <c r="BI112" s="26"/>
      <c r="BJ112" s="26"/>
      <c r="BK112" s="26"/>
      <c r="BL112" s="26"/>
      <c r="BM112" s="26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15"/>
      <c r="BY112" s="15"/>
      <c r="BZ112" s="15"/>
      <c r="CA112" s="15"/>
      <c r="CB112" s="15"/>
    </row>
    <row r="113" spans="1:80" ht="12.75">
      <c r="A113" s="21"/>
      <c r="B113" s="551"/>
      <c r="C113" s="551"/>
      <c r="D113" s="551"/>
      <c r="E113" s="551"/>
      <c r="F113" s="21"/>
      <c r="G113" s="21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1"/>
      <c r="W113" s="21"/>
      <c r="X113" s="21"/>
      <c r="Y113" s="21"/>
      <c r="Z113" s="21"/>
      <c r="AA113" s="26"/>
      <c r="AB113" s="21"/>
      <c r="AC113" s="26"/>
      <c r="AD113" s="26"/>
      <c r="AE113" s="26"/>
      <c r="AF113" s="26"/>
      <c r="AG113" s="26"/>
      <c r="AH113" s="26"/>
      <c r="AI113" s="27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1"/>
      <c r="AV113" s="26"/>
      <c r="AW113" s="26"/>
      <c r="AX113" s="26"/>
      <c r="AY113" s="26"/>
      <c r="AZ113" s="26"/>
      <c r="BA113" s="26"/>
      <c r="BB113" s="26"/>
      <c r="BC113" s="26"/>
      <c r="BD113" s="26"/>
      <c r="BE113" s="27"/>
      <c r="BF113" s="26"/>
      <c r="BG113" s="26"/>
      <c r="BH113" s="26"/>
      <c r="BI113" s="26"/>
      <c r="BJ113" s="26"/>
      <c r="BK113" s="26"/>
      <c r="BL113" s="26"/>
      <c r="BM113" s="26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15"/>
      <c r="BY113" s="15"/>
      <c r="BZ113" s="15"/>
      <c r="CA113" s="15"/>
      <c r="CB113" s="15"/>
    </row>
    <row r="114" spans="1:80" ht="12.75">
      <c r="A114" s="21"/>
      <c r="B114" s="551"/>
      <c r="C114" s="551"/>
      <c r="D114" s="551"/>
      <c r="E114" s="551"/>
      <c r="F114" s="21"/>
      <c r="G114" s="21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1"/>
      <c r="W114" s="21"/>
      <c r="X114" s="21"/>
      <c r="Y114" s="21"/>
      <c r="Z114" s="21"/>
      <c r="AA114" s="26"/>
      <c r="AB114" s="21"/>
      <c r="AC114" s="26"/>
      <c r="AD114" s="26"/>
      <c r="AE114" s="26"/>
      <c r="AF114" s="26"/>
      <c r="AG114" s="26"/>
      <c r="AH114" s="26"/>
      <c r="AI114" s="27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1"/>
      <c r="AV114" s="26"/>
      <c r="AW114" s="26"/>
      <c r="AX114" s="26"/>
      <c r="AY114" s="26"/>
      <c r="AZ114" s="26"/>
      <c r="BA114" s="26"/>
      <c r="BB114" s="26"/>
      <c r="BC114" s="26"/>
      <c r="BD114" s="26"/>
      <c r="BE114" s="27"/>
      <c r="BF114" s="26"/>
      <c r="BG114" s="26"/>
      <c r="BH114" s="26"/>
      <c r="BI114" s="26"/>
      <c r="BJ114" s="26"/>
      <c r="BK114" s="26"/>
      <c r="BL114" s="26"/>
      <c r="BM114" s="26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15"/>
      <c r="BY114" s="15"/>
      <c r="BZ114" s="15"/>
      <c r="CA114" s="15"/>
      <c r="CB114" s="15"/>
    </row>
    <row r="115" spans="1:80" ht="12.75">
      <c r="A115" s="21"/>
      <c r="B115" s="551"/>
      <c r="C115" s="551"/>
      <c r="D115" s="551"/>
      <c r="E115" s="551"/>
      <c r="F115" s="21"/>
      <c r="G115" s="21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1"/>
      <c r="W115" s="21"/>
      <c r="X115" s="21"/>
      <c r="Y115" s="21"/>
      <c r="Z115" s="21"/>
      <c r="AA115" s="26"/>
      <c r="AB115" s="21"/>
      <c r="AC115" s="26"/>
      <c r="AD115" s="26"/>
      <c r="AE115" s="26"/>
      <c r="AF115" s="26"/>
      <c r="AG115" s="26"/>
      <c r="AH115" s="26"/>
      <c r="AI115" s="27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1"/>
      <c r="AV115" s="26"/>
      <c r="AW115" s="26"/>
      <c r="AX115" s="26"/>
      <c r="AY115" s="21"/>
      <c r="AZ115" s="26"/>
      <c r="BA115" s="26"/>
      <c r="BB115" s="26"/>
      <c r="BC115" s="26"/>
      <c r="BD115" s="26"/>
      <c r="BE115" s="27"/>
      <c r="BF115" s="26"/>
      <c r="BG115" s="26"/>
      <c r="BH115" s="26"/>
      <c r="BI115" s="26"/>
      <c r="BJ115" s="26"/>
      <c r="BK115" s="26"/>
      <c r="BL115" s="26"/>
      <c r="BM115" s="26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15"/>
      <c r="BY115" s="15"/>
      <c r="BZ115" s="15"/>
      <c r="CA115" s="15"/>
      <c r="CB115" s="15"/>
    </row>
    <row r="116" spans="1:80" ht="12.75">
      <c r="A116" s="21"/>
      <c r="B116" s="21"/>
      <c r="C116" s="21"/>
      <c r="D116" s="21"/>
      <c r="E116" s="21"/>
      <c r="F116" s="21"/>
      <c r="G116" s="21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1"/>
      <c r="W116" s="21"/>
      <c r="X116" s="21"/>
      <c r="Y116" s="21"/>
      <c r="Z116" s="21"/>
      <c r="AA116" s="26"/>
      <c r="AB116" s="21"/>
      <c r="AC116" s="26"/>
      <c r="AD116" s="26"/>
      <c r="AE116" s="26"/>
      <c r="AF116" s="26"/>
      <c r="AG116" s="26"/>
      <c r="AH116" s="26"/>
      <c r="AI116" s="27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1"/>
      <c r="AV116" s="26"/>
      <c r="AW116" s="26"/>
      <c r="AX116" s="26"/>
      <c r="AY116" s="21"/>
      <c r="AZ116" s="26"/>
      <c r="BA116" s="26"/>
      <c r="BB116" s="26"/>
      <c r="BC116" s="26"/>
      <c r="BD116" s="26"/>
      <c r="BE116" s="27"/>
      <c r="BF116" s="26"/>
      <c r="BG116" s="26"/>
      <c r="BH116" s="26"/>
      <c r="BI116" s="26"/>
      <c r="BJ116" s="26"/>
      <c r="BK116" s="26"/>
      <c r="BL116" s="26"/>
      <c r="BM116" s="26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15"/>
      <c r="BY116" s="15"/>
      <c r="BZ116" s="15"/>
      <c r="CA116" s="15"/>
      <c r="CB116" s="15"/>
    </row>
    <row r="117" spans="1:80" ht="12.75">
      <c r="A117" s="21"/>
      <c r="B117" s="21"/>
      <c r="C117" s="21"/>
      <c r="D117" s="21"/>
      <c r="E117" s="21"/>
      <c r="F117" s="21"/>
      <c r="G117" s="21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1"/>
      <c r="W117" s="21"/>
      <c r="X117" s="21"/>
      <c r="Y117" s="21"/>
      <c r="Z117" s="21"/>
      <c r="AA117" s="26"/>
      <c r="AB117" s="21"/>
      <c r="AC117" s="26"/>
      <c r="AD117" s="26"/>
      <c r="AE117" s="26"/>
      <c r="AF117" s="26"/>
      <c r="AG117" s="26"/>
      <c r="AH117" s="26"/>
      <c r="AI117" s="27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1"/>
      <c r="AV117" s="26"/>
      <c r="AW117" s="26"/>
      <c r="AX117" s="26"/>
      <c r="AY117" s="21"/>
      <c r="AZ117" s="26"/>
      <c r="BA117" s="26"/>
      <c r="BB117" s="26"/>
      <c r="BC117" s="26"/>
      <c r="BD117" s="26"/>
      <c r="BE117" s="27"/>
      <c r="BF117" s="26"/>
      <c r="BG117" s="26"/>
      <c r="BH117" s="26"/>
      <c r="BI117" s="26"/>
      <c r="BJ117" s="26"/>
      <c r="BK117" s="26"/>
      <c r="BL117" s="26"/>
      <c r="BM117" s="26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15"/>
      <c r="BY117" s="15"/>
      <c r="BZ117" s="15"/>
      <c r="CA117" s="15"/>
      <c r="CB117" s="15"/>
    </row>
    <row r="118" spans="1:80" ht="12.75">
      <c r="A118" s="21"/>
      <c r="B118" s="551"/>
      <c r="C118" s="551"/>
      <c r="D118" s="551"/>
      <c r="E118" s="551"/>
      <c r="F118" s="21"/>
      <c r="G118" s="21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1"/>
      <c r="W118" s="21"/>
      <c r="X118" s="21"/>
      <c r="Y118" s="21"/>
      <c r="Z118" s="21"/>
      <c r="AA118" s="26"/>
      <c r="AB118" s="21"/>
      <c r="AC118" s="26"/>
      <c r="AD118" s="26"/>
      <c r="AE118" s="26"/>
      <c r="AF118" s="26"/>
      <c r="AG118" s="26"/>
      <c r="AH118" s="26"/>
      <c r="AI118" s="27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1"/>
      <c r="AV118" s="26"/>
      <c r="AW118" s="26"/>
      <c r="AX118" s="26"/>
      <c r="AY118" s="21"/>
      <c r="AZ118" s="26"/>
      <c r="BA118" s="26"/>
      <c r="BB118" s="26"/>
      <c r="BC118" s="26"/>
      <c r="BD118" s="26"/>
      <c r="BE118" s="27"/>
      <c r="BF118" s="26"/>
      <c r="BG118" s="26"/>
      <c r="BH118" s="26"/>
      <c r="BI118" s="26"/>
      <c r="BJ118" s="26"/>
      <c r="BK118" s="26"/>
      <c r="BL118" s="26"/>
      <c r="BM118" s="26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15"/>
      <c r="BY118" s="15"/>
      <c r="BZ118" s="15"/>
      <c r="CA118" s="15"/>
      <c r="CB118" s="15"/>
    </row>
    <row r="119" spans="1:80" ht="12.75">
      <c r="A119" s="21"/>
      <c r="B119" s="547"/>
      <c r="C119" s="547"/>
      <c r="D119" s="547"/>
      <c r="E119" s="547"/>
      <c r="F119" s="21"/>
      <c r="G119" s="21"/>
      <c r="H119" s="22"/>
      <c r="I119" s="32"/>
      <c r="J119" s="22"/>
      <c r="K119" s="32"/>
      <c r="L119" s="22"/>
      <c r="M119" s="32"/>
      <c r="N119" s="22"/>
      <c r="O119" s="32"/>
      <c r="P119" s="22"/>
      <c r="Q119" s="33"/>
      <c r="R119" s="22"/>
      <c r="S119" s="32"/>
      <c r="T119" s="22"/>
      <c r="U119" s="32"/>
      <c r="V119" s="21"/>
      <c r="W119" s="32"/>
      <c r="X119" s="21"/>
      <c r="Y119" s="32"/>
      <c r="Z119" s="21"/>
      <c r="AA119" s="32"/>
      <c r="AB119" s="21"/>
      <c r="AC119" s="32"/>
      <c r="AD119" s="26"/>
      <c r="AE119" s="33"/>
      <c r="AF119" s="26"/>
      <c r="AG119" s="32"/>
      <c r="AH119" s="26"/>
      <c r="AI119" s="33"/>
      <c r="AJ119" s="26"/>
      <c r="AK119" s="32"/>
      <c r="AL119" s="26"/>
      <c r="AM119" s="33"/>
      <c r="AN119" s="26"/>
      <c r="AO119" s="34"/>
      <c r="AP119" s="26"/>
      <c r="AQ119" s="32"/>
      <c r="AR119" s="26"/>
      <c r="AS119" s="32"/>
      <c r="AT119" s="26"/>
      <c r="AU119" s="32"/>
      <c r="AV119" s="26"/>
      <c r="AW119" s="32"/>
      <c r="AX119" s="26"/>
      <c r="AY119" s="32"/>
      <c r="AZ119" s="26"/>
      <c r="BA119" s="32"/>
      <c r="BB119" s="26"/>
      <c r="BC119" s="34"/>
      <c r="BD119" s="26"/>
      <c r="BE119" s="33"/>
      <c r="BF119" s="26"/>
      <c r="BG119" s="33"/>
      <c r="BH119" s="26"/>
      <c r="BI119" s="33"/>
      <c r="BJ119" s="26"/>
      <c r="BK119" s="32"/>
      <c r="BL119" s="32"/>
      <c r="BM119" s="32"/>
      <c r="BN119" s="21"/>
      <c r="BO119" s="32"/>
      <c r="BP119" s="21"/>
      <c r="BQ119" s="32"/>
      <c r="BR119" s="21"/>
      <c r="BS119" s="32"/>
      <c r="BT119" s="21"/>
      <c r="BU119" s="32"/>
      <c r="BV119" s="21"/>
      <c r="BW119" s="29"/>
      <c r="BX119" s="15"/>
      <c r="BY119" s="15"/>
      <c r="BZ119" s="15"/>
      <c r="CA119" s="15"/>
      <c r="CB119" s="15"/>
    </row>
    <row r="120" spans="1:80" ht="12.75">
      <c r="A120" s="3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</row>
    <row r="121" spans="1:80" ht="15.75">
      <c r="A121" s="556"/>
      <c r="B121" s="556"/>
      <c r="C121" s="556"/>
      <c r="D121" s="556"/>
      <c r="E121" s="556"/>
      <c r="F121" s="556"/>
      <c r="G121" s="556"/>
      <c r="H121" s="556"/>
      <c r="I121" s="556"/>
      <c r="J121" s="556"/>
      <c r="K121" s="556"/>
      <c r="L121" s="556"/>
      <c r="M121" s="556"/>
      <c r="N121" s="556"/>
      <c r="O121" s="556"/>
      <c r="P121" s="556"/>
      <c r="Q121" s="556"/>
      <c r="R121" s="556"/>
      <c r="S121" s="556"/>
      <c r="T121" s="556"/>
      <c r="U121" s="556"/>
      <c r="V121" s="556"/>
      <c r="W121" s="556"/>
      <c r="X121" s="556"/>
      <c r="Y121" s="556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15"/>
      <c r="BW121" s="15"/>
      <c r="BX121" s="15"/>
      <c r="BY121" s="15"/>
      <c r="BZ121" s="15"/>
      <c r="CA121" s="15"/>
      <c r="CB121" s="15"/>
    </row>
    <row r="122" spans="1:80" ht="12.75">
      <c r="A122" s="557"/>
      <c r="B122" s="558"/>
      <c r="C122" s="558"/>
      <c r="D122" s="558"/>
      <c r="E122" s="558"/>
      <c r="F122" s="557"/>
      <c r="G122" s="559"/>
      <c r="H122" s="560"/>
      <c r="I122" s="560"/>
      <c r="J122" s="560"/>
      <c r="K122" s="560"/>
      <c r="L122" s="560"/>
      <c r="M122" s="560"/>
      <c r="N122" s="560"/>
      <c r="O122" s="560"/>
      <c r="P122" s="560"/>
      <c r="Q122" s="560"/>
      <c r="R122" s="560"/>
      <c r="S122" s="560"/>
      <c r="T122" s="560"/>
      <c r="U122" s="560"/>
      <c r="V122" s="560"/>
      <c r="W122" s="560"/>
      <c r="X122" s="560"/>
      <c r="Y122" s="560"/>
      <c r="Z122" s="560"/>
      <c r="AA122" s="560"/>
      <c r="AB122" s="560"/>
      <c r="AC122" s="560"/>
      <c r="AD122" s="560"/>
      <c r="AE122" s="560"/>
      <c r="AF122" s="560"/>
      <c r="AG122" s="560"/>
      <c r="AH122" s="560"/>
      <c r="AI122" s="560"/>
      <c r="AJ122" s="560"/>
      <c r="AK122" s="560"/>
      <c r="AL122" s="560"/>
      <c r="AM122" s="560"/>
      <c r="AN122" s="560"/>
      <c r="AO122" s="560"/>
      <c r="AP122" s="560"/>
      <c r="AQ122" s="560"/>
      <c r="AR122" s="560"/>
      <c r="AS122" s="560"/>
      <c r="AT122" s="36"/>
      <c r="AU122" s="36"/>
      <c r="AV122" s="560"/>
      <c r="AW122" s="560"/>
      <c r="AX122" s="560"/>
      <c r="AY122" s="560"/>
      <c r="AZ122" s="560"/>
      <c r="BA122" s="560"/>
      <c r="BB122" s="36"/>
      <c r="BC122" s="36"/>
      <c r="BD122" s="36"/>
      <c r="BE122" s="36"/>
      <c r="BF122" s="560"/>
      <c r="BG122" s="560"/>
      <c r="BH122" s="560"/>
      <c r="BI122" s="560"/>
      <c r="BJ122" s="560"/>
      <c r="BK122" s="560"/>
      <c r="BL122" s="560"/>
      <c r="BM122" s="560"/>
      <c r="BN122" s="560"/>
      <c r="BO122" s="560"/>
      <c r="BP122" s="547"/>
      <c r="BQ122" s="547"/>
      <c r="BR122" s="560"/>
      <c r="BS122" s="560"/>
      <c r="BT122" s="559"/>
      <c r="BU122" s="559"/>
      <c r="BV122" s="15"/>
      <c r="BW122" s="15"/>
      <c r="BX122" s="15"/>
      <c r="BY122" s="15"/>
      <c r="BZ122" s="15"/>
      <c r="CA122" s="15"/>
      <c r="CB122" s="15"/>
    </row>
    <row r="123" spans="1:80" ht="12.75">
      <c r="A123" s="557"/>
      <c r="B123" s="558"/>
      <c r="C123" s="558"/>
      <c r="D123" s="558"/>
      <c r="E123" s="558"/>
      <c r="F123" s="557"/>
      <c r="G123" s="557"/>
      <c r="H123" s="547"/>
      <c r="I123" s="547"/>
      <c r="J123" s="547"/>
      <c r="K123" s="547"/>
      <c r="L123" s="547"/>
      <c r="M123" s="547"/>
      <c r="N123" s="547"/>
      <c r="O123" s="547"/>
      <c r="P123" s="547"/>
      <c r="Q123" s="547"/>
      <c r="R123" s="547"/>
      <c r="S123" s="547"/>
      <c r="T123" s="547"/>
      <c r="U123" s="547"/>
      <c r="V123" s="547"/>
      <c r="W123" s="547"/>
      <c r="X123" s="547"/>
      <c r="Y123" s="547"/>
      <c r="Z123" s="547"/>
      <c r="AA123" s="547"/>
      <c r="AB123" s="547"/>
      <c r="AC123" s="547"/>
      <c r="AD123" s="547"/>
      <c r="AE123" s="547"/>
      <c r="AF123" s="561"/>
      <c r="AG123" s="561"/>
      <c r="AH123" s="547"/>
      <c r="AI123" s="547"/>
      <c r="AJ123" s="547"/>
      <c r="AK123" s="547"/>
      <c r="AL123" s="547"/>
      <c r="AM123" s="547"/>
      <c r="AN123" s="561"/>
      <c r="AO123" s="561"/>
      <c r="AP123" s="547"/>
      <c r="AQ123" s="547"/>
      <c r="AR123" s="547"/>
      <c r="AS123" s="547"/>
      <c r="AT123" s="547"/>
      <c r="AU123" s="547"/>
      <c r="AV123" s="561"/>
      <c r="AW123" s="561"/>
      <c r="AX123" s="547"/>
      <c r="AY123" s="547"/>
      <c r="AZ123" s="547"/>
      <c r="BA123" s="547"/>
      <c r="BB123" s="547"/>
      <c r="BC123" s="547"/>
      <c r="BD123" s="561"/>
      <c r="BE123" s="561"/>
      <c r="BF123" s="561"/>
      <c r="BG123" s="561"/>
      <c r="BH123" s="547"/>
      <c r="BI123" s="547"/>
      <c r="BJ123" s="547"/>
      <c r="BK123" s="547"/>
      <c r="BL123" s="19"/>
      <c r="BM123" s="19"/>
      <c r="BN123" s="561"/>
      <c r="BO123" s="561"/>
      <c r="BP123" s="547"/>
      <c r="BQ123" s="547"/>
      <c r="BR123" s="547"/>
      <c r="BS123" s="547"/>
      <c r="BT123" s="559"/>
      <c r="BU123" s="559"/>
      <c r="BV123" s="15"/>
      <c r="BW123" s="15"/>
      <c r="BX123" s="15"/>
      <c r="BY123" s="15"/>
      <c r="BZ123" s="15"/>
      <c r="CA123" s="15"/>
      <c r="CB123" s="15"/>
    </row>
    <row r="124" spans="1:80" ht="12.75">
      <c r="A124" s="557"/>
      <c r="B124" s="558"/>
      <c r="C124" s="558"/>
      <c r="D124" s="558"/>
      <c r="E124" s="558"/>
      <c r="F124" s="557"/>
      <c r="G124" s="557"/>
      <c r="H124" s="15"/>
      <c r="I124" s="18"/>
      <c r="J124" s="15"/>
      <c r="K124" s="18"/>
      <c r="L124" s="15"/>
      <c r="M124" s="18"/>
      <c r="N124" s="15"/>
      <c r="O124" s="18"/>
      <c r="P124" s="15"/>
      <c r="Q124" s="18"/>
      <c r="R124" s="15"/>
      <c r="S124" s="18"/>
      <c r="T124" s="15"/>
      <c r="U124" s="18"/>
      <c r="V124" s="15"/>
      <c r="W124" s="18"/>
      <c r="X124" s="15"/>
      <c r="Y124" s="18"/>
      <c r="Z124" s="15"/>
      <c r="AA124" s="18"/>
      <c r="AB124" s="15"/>
      <c r="AC124" s="18"/>
      <c r="AD124" s="15"/>
      <c r="AE124" s="18"/>
      <c r="AF124" s="37"/>
      <c r="AG124" s="38"/>
      <c r="AH124" s="15"/>
      <c r="AI124" s="18"/>
      <c r="AJ124" s="15"/>
      <c r="AK124" s="18"/>
      <c r="AL124" s="15"/>
      <c r="AM124" s="18"/>
      <c r="AN124" s="37"/>
      <c r="AO124" s="38"/>
      <c r="AP124" s="15"/>
      <c r="AQ124" s="18"/>
      <c r="AR124" s="15"/>
      <c r="AS124" s="18"/>
      <c r="AT124" s="15"/>
      <c r="AU124" s="18"/>
      <c r="AV124" s="37"/>
      <c r="AW124" s="38"/>
      <c r="AX124" s="15"/>
      <c r="AY124" s="18"/>
      <c r="AZ124" s="15"/>
      <c r="BA124" s="18"/>
      <c r="BB124" s="15"/>
      <c r="BC124" s="18"/>
      <c r="BD124" s="37"/>
      <c r="BE124" s="38"/>
      <c r="BF124" s="37"/>
      <c r="BG124" s="38"/>
      <c r="BH124" s="15"/>
      <c r="BI124" s="18"/>
      <c r="BJ124" s="15"/>
      <c r="BK124" s="18"/>
      <c r="BL124" s="18"/>
      <c r="BM124" s="18"/>
      <c r="BN124" s="37"/>
      <c r="BO124" s="38"/>
      <c r="BP124" s="15"/>
      <c r="BQ124" s="18"/>
      <c r="BR124" s="15"/>
      <c r="BS124" s="18"/>
      <c r="BT124" s="559"/>
      <c r="BU124" s="559"/>
      <c r="BV124" s="15"/>
      <c r="BW124" s="15"/>
      <c r="BX124" s="15"/>
      <c r="BY124" s="15"/>
      <c r="BZ124" s="15"/>
      <c r="CA124" s="15"/>
      <c r="CB124" s="15"/>
    </row>
    <row r="125" spans="1:80" ht="12.75">
      <c r="A125" s="21"/>
      <c r="B125" s="547"/>
      <c r="C125" s="547"/>
      <c r="D125" s="547"/>
      <c r="E125" s="547"/>
      <c r="F125" s="21"/>
      <c r="G125" s="21"/>
      <c r="H125" s="15"/>
      <c r="I125" s="15"/>
      <c r="J125" s="37"/>
      <c r="K125" s="37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37"/>
      <c r="AG125" s="37"/>
      <c r="AH125" s="15"/>
      <c r="AI125" s="15"/>
      <c r="AJ125" s="15"/>
      <c r="AK125" s="15"/>
      <c r="AL125" s="15"/>
      <c r="AM125" s="15"/>
      <c r="AN125" s="37"/>
      <c r="AO125" s="37"/>
      <c r="AP125" s="15"/>
      <c r="AQ125" s="15"/>
      <c r="AR125" s="15"/>
      <c r="AS125" s="15"/>
      <c r="AT125" s="15"/>
      <c r="AU125" s="15"/>
      <c r="AV125" s="37"/>
      <c r="AW125" s="37"/>
      <c r="AX125" s="15"/>
      <c r="AY125" s="15"/>
      <c r="AZ125" s="15"/>
      <c r="BA125" s="15"/>
      <c r="BB125" s="15"/>
      <c r="BC125" s="15"/>
      <c r="BD125" s="37"/>
      <c r="BE125" s="37"/>
      <c r="BF125" s="37"/>
      <c r="BG125" s="37"/>
      <c r="BH125" s="15"/>
      <c r="BI125" s="15"/>
      <c r="BJ125" s="15"/>
      <c r="BK125" s="15"/>
      <c r="BL125" s="15"/>
      <c r="BM125" s="15"/>
      <c r="BN125" s="37"/>
      <c r="BO125" s="37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</row>
    <row r="126" spans="1:80" ht="12.75">
      <c r="A126" s="21"/>
      <c r="B126" s="554"/>
      <c r="C126" s="553"/>
      <c r="D126" s="553"/>
      <c r="E126" s="553"/>
      <c r="F126" s="21"/>
      <c r="G126" s="21"/>
      <c r="H126" s="15"/>
      <c r="I126" s="15"/>
      <c r="J126" s="37"/>
      <c r="K126" s="37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37"/>
      <c r="AG126" s="37"/>
      <c r="AH126" s="15"/>
      <c r="AI126" s="15"/>
      <c r="AJ126" s="15"/>
      <c r="AK126" s="15"/>
      <c r="AL126" s="15"/>
      <c r="AM126" s="15"/>
      <c r="AN126" s="37"/>
      <c r="AO126" s="37"/>
      <c r="AP126" s="15"/>
      <c r="AQ126" s="15"/>
      <c r="AR126" s="15"/>
      <c r="AS126" s="15"/>
      <c r="AT126" s="15"/>
      <c r="AU126" s="15"/>
      <c r="AV126" s="37"/>
      <c r="AW126" s="37"/>
      <c r="AX126" s="15"/>
      <c r="AY126" s="15"/>
      <c r="AZ126" s="15"/>
      <c r="BA126" s="15"/>
      <c r="BB126" s="15"/>
      <c r="BC126" s="15"/>
      <c r="BD126" s="37"/>
      <c r="BE126" s="37"/>
      <c r="BF126" s="37"/>
      <c r="BG126" s="37"/>
      <c r="BH126" s="15"/>
      <c r="BI126" s="15"/>
      <c r="BJ126" s="15"/>
      <c r="BK126" s="15"/>
      <c r="BL126" s="15"/>
      <c r="BM126" s="15"/>
      <c r="BN126" s="37"/>
      <c r="BO126" s="37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</row>
    <row r="127" spans="1:80" ht="12.75">
      <c r="A127" s="21"/>
      <c r="B127" s="551"/>
      <c r="C127" s="551"/>
      <c r="D127" s="551"/>
      <c r="E127" s="551"/>
      <c r="F127" s="21"/>
      <c r="G127" s="21"/>
      <c r="H127" s="15"/>
      <c r="I127" s="15"/>
      <c r="J127" s="37"/>
      <c r="K127" s="37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37"/>
      <c r="AG127" s="37"/>
      <c r="AH127" s="15"/>
      <c r="AI127" s="15"/>
      <c r="AJ127" s="15"/>
      <c r="AK127" s="15"/>
      <c r="AL127" s="15"/>
      <c r="AM127" s="15"/>
      <c r="AN127" s="37"/>
      <c r="AO127" s="37"/>
      <c r="AP127" s="15"/>
      <c r="AQ127" s="15"/>
      <c r="AR127" s="15"/>
      <c r="AS127" s="15"/>
      <c r="AT127" s="15"/>
      <c r="AU127" s="15"/>
      <c r="AV127" s="37"/>
      <c r="AW127" s="37"/>
      <c r="AX127" s="15"/>
      <c r="AY127" s="15"/>
      <c r="AZ127" s="15"/>
      <c r="BA127" s="15"/>
      <c r="BB127" s="15"/>
      <c r="BC127" s="15"/>
      <c r="BD127" s="37"/>
      <c r="BE127" s="37"/>
      <c r="BF127" s="37"/>
      <c r="BG127" s="37"/>
      <c r="BH127" s="15"/>
      <c r="BI127" s="15"/>
      <c r="BJ127" s="15"/>
      <c r="BK127" s="15"/>
      <c r="BL127" s="15"/>
      <c r="BM127" s="15"/>
      <c r="BN127" s="37"/>
      <c r="BO127" s="37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</row>
    <row r="128" spans="1:80" ht="12.75">
      <c r="A128" s="21"/>
      <c r="B128" s="551"/>
      <c r="C128" s="551"/>
      <c r="D128" s="551"/>
      <c r="E128" s="551"/>
      <c r="F128" s="21"/>
      <c r="G128" s="21"/>
      <c r="H128" s="15"/>
      <c r="I128" s="15"/>
      <c r="J128" s="37"/>
      <c r="K128" s="37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37"/>
      <c r="AG128" s="37"/>
      <c r="AH128" s="15"/>
      <c r="AI128" s="15"/>
      <c r="AJ128" s="15"/>
      <c r="AK128" s="15"/>
      <c r="AL128" s="15"/>
      <c r="AM128" s="15"/>
      <c r="AN128" s="37"/>
      <c r="AO128" s="37"/>
      <c r="AP128" s="15"/>
      <c r="AQ128" s="15"/>
      <c r="AR128" s="15"/>
      <c r="AS128" s="15"/>
      <c r="AT128" s="15"/>
      <c r="AU128" s="15"/>
      <c r="AV128" s="37"/>
      <c r="AW128" s="37"/>
      <c r="AX128" s="15"/>
      <c r="AY128" s="15"/>
      <c r="AZ128" s="15"/>
      <c r="BA128" s="15"/>
      <c r="BB128" s="15"/>
      <c r="BC128" s="15"/>
      <c r="BD128" s="37"/>
      <c r="BE128" s="37"/>
      <c r="BF128" s="37"/>
      <c r="BG128" s="37"/>
      <c r="BH128" s="15"/>
      <c r="BI128" s="15"/>
      <c r="BJ128" s="15"/>
      <c r="BK128" s="15"/>
      <c r="BL128" s="15"/>
      <c r="BM128" s="15"/>
      <c r="BN128" s="37"/>
      <c r="BO128" s="37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</row>
    <row r="129" spans="1:80" ht="12.75">
      <c r="A129" s="21"/>
      <c r="B129" s="554"/>
      <c r="C129" s="553"/>
      <c r="D129" s="553"/>
      <c r="E129" s="553"/>
      <c r="F129" s="21"/>
      <c r="G129" s="21"/>
      <c r="H129" s="15"/>
      <c r="I129" s="15"/>
      <c r="J129" s="37"/>
      <c r="K129" s="37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37"/>
      <c r="AG129" s="37"/>
      <c r="AH129" s="15"/>
      <c r="AI129" s="15"/>
      <c r="AJ129" s="15"/>
      <c r="AK129" s="15"/>
      <c r="AL129" s="15"/>
      <c r="AM129" s="15"/>
      <c r="AN129" s="37"/>
      <c r="AO129" s="37"/>
      <c r="AP129" s="15"/>
      <c r="AQ129" s="15"/>
      <c r="AR129" s="15"/>
      <c r="AS129" s="15"/>
      <c r="AT129" s="15"/>
      <c r="AU129" s="15"/>
      <c r="AV129" s="37"/>
      <c r="AW129" s="37"/>
      <c r="AX129" s="15"/>
      <c r="AY129" s="15"/>
      <c r="AZ129" s="15"/>
      <c r="BA129" s="15"/>
      <c r="BB129" s="15"/>
      <c r="BC129" s="15"/>
      <c r="BD129" s="37"/>
      <c r="BE129" s="37"/>
      <c r="BF129" s="37"/>
      <c r="BG129" s="37"/>
      <c r="BH129" s="15"/>
      <c r="BI129" s="15"/>
      <c r="BJ129" s="15"/>
      <c r="BK129" s="15"/>
      <c r="BL129" s="15"/>
      <c r="BM129" s="15"/>
      <c r="BN129" s="37"/>
      <c r="BO129" s="37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</row>
    <row r="130" spans="1:80" ht="12.75">
      <c r="A130" s="21"/>
      <c r="B130" s="555"/>
      <c r="C130" s="551"/>
      <c r="D130" s="551"/>
      <c r="E130" s="551"/>
      <c r="F130" s="21"/>
      <c r="G130" s="21"/>
      <c r="H130" s="15"/>
      <c r="I130" s="15"/>
      <c r="J130" s="37"/>
      <c r="K130" s="37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37"/>
      <c r="AG130" s="37"/>
      <c r="AH130" s="15"/>
      <c r="AI130" s="15"/>
      <c r="AJ130" s="15"/>
      <c r="AK130" s="15"/>
      <c r="AL130" s="15"/>
      <c r="AM130" s="15"/>
      <c r="AN130" s="37"/>
      <c r="AO130" s="37"/>
      <c r="AP130" s="15"/>
      <c r="AQ130" s="15"/>
      <c r="AR130" s="15"/>
      <c r="AS130" s="15"/>
      <c r="AT130" s="15"/>
      <c r="AU130" s="15"/>
      <c r="AV130" s="37"/>
      <c r="AW130" s="37"/>
      <c r="AX130" s="15"/>
      <c r="AY130" s="15"/>
      <c r="AZ130" s="15"/>
      <c r="BA130" s="15"/>
      <c r="BB130" s="15"/>
      <c r="BC130" s="15"/>
      <c r="BD130" s="37"/>
      <c r="BE130" s="37"/>
      <c r="BF130" s="37"/>
      <c r="BG130" s="37"/>
      <c r="BH130" s="15"/>
      <c r="BI130" s="15"/>
      <c r="BJ130" s="15"/>
      <c r="BK130" s="15"/>
      <c r="BL130" s="15"/>
      <c r="BM130" s="15"/>
      <c r="BN130" s="37"/>
      <c r="BO130" s="37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</row>
    <row r="131" spans="1:80" ht="12.75">
      <c r="A131" s="21"/>
      <c r="B131" s="555"/>
      <c r="C131" s="551"/>
      <c r="D131" s="551"/>
      <c r="E131" s="551"/>
      <c r="F131" s="21"/>
      <c r="G131" s="21"/>
      <c r="H131" s="15"/>
      <c r="I131" s="15"/>
      <c r="J131" s="37"/>
      <c r="K131" s="37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37"/>
      <c r="AG131" s="37"/>
      <c r="AH131" s="15"/>
      <c r="AI131" s="15"/>
      <c r="AJ131" s="15"/>
      <c r="AK131" s="15"/>
      <c r="AL131" s="15"/>
      <c r="AM131" s="15"/>
      <c r="AN131" s="37"/>
      <c r="AO131" s="37"/>
      <c r="AP131" s="15"/>
      <c r="AQ131" s="15"/>
      <c r="AR131" s="15"/>
      <c r="AS131" s="15"/>
      <c r="AT131" s="15"/>
      <c r="AU131" s="15"/>
      <c r="AV131" s="37"/>
      <c r="AW131" s="37"/>
      <c r="AX131" s="15"/>
      <c r="AY131" s="15"/>
      <c r="AZ131" s="15"/>
      <c r="BA131" s="15"/>
      <c r="BB131" s="15"/>
      <c r="BC131" s="15"/>
      <c r="BD131" s="37"/>
      <c r="BE131" s="37"/>
      <c r="BF131" s="37"/>
      <c r="BG131" s="37"/>
      <c r="BH131" s="15"/>
      <c r="BI131" s="15"/>
      <c r="BJ131" s="15"/>
      <c r="BK131" s="15"/>
      <c r="BL131" s="15"/>
      <c r="BM131" s="15"/>
      <c r="BN131" s="37"/>
      <c r="BO131" s="37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</row>
    <row r="132" spans="1:80" ht="12.75">
      <c r="A132" s="21"/>
      <c r="B132" s="554"/>
      <c r="C132" s="554"/>
      <c r="D132" s="554"/>
      <c r="E132" s="554"/>
      <c r="F132" s="21"/>
      <c r="G132" s="21"/>
      <c r="H132" s="15"/>
      <c r="I132" s="15"/>
      <c r="J132" s="37"/>
      <c r="K132" s="37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37"/>
      <c r="AG132" s="37"/>
      <c r="AH132" s="15"/>
      <c r="AI132" s="15"/>
      <c r="AJ132" s="15"/>
      <c r="AK132" s="15"/>
      <c r="AL132" s="15"/>
      <c r="AM132" s="15"/>
      <c r="AN132" s="37"/>
      <c r="AO132" s="37"/>
      <c r="AP132" s="15"/>
      <c r="AQ132" s="15"/>
      <c r="AR132" s="15"/>
      <c r="AS132" s="15"/>
      <c r="AT132" s="15"/>
      <c r="AU132" s="15"/>
      <c r="AV132" s="37"/>
      <c r="AW132" s="37"/>
      <c r="AX132" s="15"/>
      <c r="AY132" s="15"/>
      <c r="AZ132" s="15"/>
      <c r="BA132" s="15"/>
      <c r="BB132" s="15"/>
      <c r="BC132" s="15"/>
      <c r="BD132" s="37"/>
      <c r="BE132" s="37"/>
      <c r="BF132" s="37"/>
      <c r="BG132" s="37"/>
      <c r="BH132" s="15"/>
      <c r="BI132" s="15"/>
      <c r="BJ132" s="15"/>
      <c r="BK132" s="15"/>
      <c r="BL132" s="15"/>
      <c r="BM132" s="15"/>
      <c r="BN132" s="37"/>
      <c r="BO132" s="37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</row>
    <row r="133" spans="1:80" ht="12.75">
      <c r="A133" s="21"/>
      <c r="B133" s="553"/>
      <c r="C133" s="554"/>
      <c r="D133" s="554"/>
      <c r="E133" s="554"/>
      <c r="F133" s="21"/>
      <c r="G133" s="21"/>
      <c r="H133" s="15"/>
      <c r="I133" s="15"/>
      <c r="J133" s="37"/>
      <c r="K133" s="37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37"/>
      <c r="AG133" s="37"/>
      <c r="AH133" s="15"/>
      <c r="AI133" s="15"/>
      <c r="AJ133" s="15"/>
      <c r="AK133" s="15"/>
      <c r="AL133" s="15"/>
      <c r="AM133" s="15"/>
      <c r="AN133" s="37"/>
      <c r="AO133" s="37"/>
      <c r="AP133" s="15"/>
      <c r="AQ133" s="15"/>
      <c r="AR133" s="15"/>
      <c r="AS133" s="15"/>
      <c r="AT133" s="15"/>
      <c r="AU133" s="15"/>
      <c r="AV133" s="37"/>
      <c r="AW133" s="37"/>
      <c r="AX133" s="15"/>
      <c r="AY133" s="15"/>
      <c r="AZ133" s="15"/>
      <c r="BA133" s="15"/>
      <c r="BB133" s="15"/>
      <c r="BC133" s="15"/>
      <c r="BD133" s="37"/>
      <c r="BE133" s="37"/>
      <c r="BF133" s="37"/>
      <c r="BG133" s="37"/>
      <c r="BH133" s="15"/>
      <c r="BI133" s="15"/>
      <c r="BJ133" s="15"/>
      <c r="BK133" s="15"/>
      <c r="BL133" s="15"/>
      <c r="BM133" s="15"/>
      <c r="BN133" s="37"/>
      <c r="BO133" s="37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</row>
    <row r="134" spans="1:80" ht="12.75">
      <c r="A134" s="21"/>
      <c r="B134" s="547"/>
      <c r="C134" s="547"/>
      <c r="D134" s="547"/>
      <c r="E134" s="547"/>
      <c r="F134" s="21"/>
      <c r="G134" s="21"/>
      <c r="H134" s="15"/>
      <c r="I134" s="15"/>
      <c r="J134" s="37"/>
      <c r="K134" s="37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37"/>
      <c r="AG134" s="37"/>
      <c r="AH134" s="15"/>
      <c r="AI134" s="15"/>
      <c r="AJ134" s="15"/>
      <c r="AK134" s="15"/>
      <c r="AL134" s="15"/>
      <c r="AM134" s="15"/>
      <c r="AN134" s="37"/>
      <c r="AO134" s="37"/>
      <c r="AP134" s="15"/>
      <c r="AQ134" s="15"/>
      <c r="AR134" s="15"/>
      <c r="AS134" s="15"/>
      <c r="AT134" s="15"/>
      <c r="AU134" s="15"/>
      <c r="AV134" s="37"/>
      <c r="AW134" s="37"/>
      <c r="AX134" s="15"/>
      <c r="AY134" s="15"/>
      <c r="AZ134" s="15"/>
      <c r="BA134" s="15"/>
      <c r="BB134" s="15"/>
      <c r="BC134" s="15"/>
      <c r="BD134" s="37"/>
      <c r="BE134" s="37"/>
      <c r="BF134" s="37"/>
      <c r="BG134" s="37"/>
      <c r="BH134" s="15"/>
      <c r="BI134" s="15"/>
      <c r="BJ134" s="15"/>
      <c r="BK134" s="15"/>
      <c r="BL134" s="15"/>
      <c r="BM134" s="15"/>
      <c r="BN134" s="37"/>
      <c r="BO134" s="37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</row>
    <row r="135" spans="1:80" ht="12.75">
      <c r="A135" s="21"/>
      <c r="B135" s="555"/>
      <c r="C135" s="551"/>
      <c r="D135" s="551"/>
      <c r="E135" s="551"/>
      <c r="F135" s="21"/>
      <c r="G135" s="21"/>
      <c r="H135" s="15"/>
      <c r="I135" s="15"/>
      <c r="J135" s="37"/>
      <c r="K135" s="37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37"/>
      <c r="AG135" s="37"/>
      <c r="AH135" s="15"/>
      <c r="AI135" s="15"/>
      <c r="AJ135" s="15"/>
      <c r="AK135" s="15"/>
      <c r="AL135" s="15"/>
      <c r="AM135" s="15"/>
      <c r="AN135" s="37"/>
      <c r="AO135" s="37"/>
      <c r="AP135" s="15"/>
      <c r="AQ135" s="15"/>
      <c r="AR135" s="15"/>
      <c r="AS135" s="15"/>
      <c r="AT135" s="15"/>
      <c r="AU135" s="15"/>
      <c r="AV135" s="37"/>
      <c r="AW135" s="37"/>
      <c r="AX135" s="15"/>
      <c r="AY135" s="15"/>
      <c r="AZ135" s="15"/>
      <c r="BA135" s="15"/>
      <c r="BB135" s="15"/>
      <c r="BC135" s="15"/>
      <c r="BD135" s="37"/>
      <c r="BE135" s="37"/>
      <c r="BF135" s="37"/>
      <c r="BG135" s="37"/>
      <c r="BH135" s="15"/>
      <c r="BI135" s="15"/>
      <c r="BJ135" s="15"/>
      <c r="BK135" s="15"/>
      <c r="BL135" s="15"/>
      <c r="BM135" s="15"/>
      <c r="BN135" s="37"/>
      <c r="BO135" s="37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</row>
    <row r="136" spans="1:80" ht="12.75">
      <c r="A136" s="21"/>
      <c r="B136" s="555"/>
      <c r="C136" s="551"/>
      <c r="D136" s="551"/>
      <c r="E136" s="551"/>
      <c r="F136" s="21"/>
      <c r="G136" s="21"/>
      <c r="H136" s="15"/>
      <c r="I136" s="15"/>
      <c r="J136" s="37"/>
      <c r="K136" s="37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37"/>
      <c r="AG136" s="37"/>
      <c r="AH136" s="15"/>
      <c r="AI136" s="15"/>
      <c r="AJ136" s="15"/>
      <c r="AK136" s="15"/>
      <c r="AL136" s="15"/>
      <c r="AM136" s="15"/>
      <c r="AN136" s="37"/>
      <c r="AO136" s="37"/>
      <c r="AP136" s="15"/>
      <c r="AQ136" s="15"/>
      <c r="AR136" s="15"/>
      <c r="AS136" s="15"/>
      <c r="AT136" s="15"/>
      <c r="AU136" s="15"/>
      <c r="AV136" s="37"/>
      <c r="AW136" s="37"/>
      <c r="AX136" s="15"/>
      <c r="AY136" s="15"/>
      <c r="AZ136" s="15"/>
      <c r="BA136" s="15"/>
      <c r="BB136" s="15"/>
      <c r="BC136" s="15"/>
      <c r="BD136" s="37"/>
      <c r="BE136" s="37"/>
      <c r="BF136" s="37"/>
      <c r="BG136" s="37"/>
      <c r="BH136" s="15"/>
      <c r="BI136" s="15"/>
      <c r="BJ136" s="15"/>
      <c r="BK136" s="15"/>
      <c r="BL136" s="15"/>
      <c r="BM136" s="15"/>
      <c r="BN136" s="37"/>
      <c r="BO136" s="37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</row>
    <row r="137" spans="1:80" ht="12.75">
      <c r="A137" s="21"/>
      <c r="B137" s="554"/>
      <c r="C137" s="553"/>
      <c r="D137" s="553"/>
      <c r="E137" s="553"/>
      <c r="F137" s="21"/>
      <c r="G137" s="21"/>
      <c r="H137" s="15"/>
      <c r="I137" s="15"/>
      <c r="J137" s="37"/>
      <c r="K137" s="37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37"/>
      <c r="AG137" s="37"/>
      <c r="AH137" s="15"/>
      <c r="AI137" s="15"/>
      <c r="AJ137" s="15"/>
      <c r="AK137" s="15"/>
      <c r="AL137" s="15"/>
      <c r="AM137" s="15"/>
      <c r="AN137" s="37"/>
      <c r="AO137" s="37"/>
      <c r="AP137" s="15"/>
      <c r="AQ137" s="15"/>
      <c r="AR137" s="15"/>
      <c r="AS137" s="15"/>
      <c r="AT137" s="15"/>
      <c r="AU137" s="15"/>
      <c r="AV137" s="37"/>
      <c r="AW137" s="37"/>
      <c r="AX137" s="15"/>
      <c r="AY137" s="15"/>
      <c r="AZ137" s="15"/>
      <c r="BA137" s="15"/>
      <c r="BB137" s="15"/>
      <c r="BC137" s="15"/>
      <c r="BD137" s="37"/>
      <c r="BE137" s="37"/>
      <c r="BF137" s="37"/>
      <c r="BG137" s="37"/>
      <c r="BH137" s="15"/>
      <c r="BI137" s="15"/>
      <c r="BJ137" s="15"/>
      <c r="BK137" s="15"/>
      <c r="BL137" s="15"/>
      <c r="BM137" s="15"/>
      <c r="BN137" s="37"/>
      <c r="BO137" s="37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</row>
    <row r="138" spans="1:80" ht="12.75">
      <c r="A138" s="21"/>
      <c r="B138" s="551"/>
      <c r="C138" s="551"/>
      <c r="D138" s="551"/>
      <c r="E138" s="551"/>
      <c r="F138" s="21"/>
      <c r="G138" s="21"/>
      <c r="H138" s="15"/>
      <c r="I138" s="15"/>
      <c r="J138" s="37"/>
      <c r="K138" s="37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37"/>
      <c r="AG138" s="37"/>
      <c r="AH138" s="15"/>
      <c r="AI138" s="15"/>
      <c r="AJ138" s="15"/>
      <c r="AK138" s="15"/>
      <c r="AL138" s="15"/>
      <c r="AM138" s="15"/>
      <c r="AN138" s="37"/>
      <c r="AO138" s="37"/>
      <c r="AP138" s="15"/>
      <c r="AQ138" s="15"/>
      <c r="AR138" s="15"/>
      <c r="AS138" s="15"/>
      <c r="AT138" s="15"/>
      <c r="AU138" s="15"/>
      <c r="AV138" s="37"/>
      <c r="AW138" s="37"/>
      <c r="AX138" s="15"/>
      <c r="AY138" s="15"/>
      <c r="AZ138" s="15"/>
      <c r="BA138" s="15"/>
      <c r="BB138" s="15"/>
      <c r="BC138" s="15"/>
      <c r="BD138" s="37"/>
      <c r="BE138" s="37"/>
      <c r="BF138" s="37"/>
      <c r="BG138" s="37"/>
      <c r="BH138" s="15"/>
      <c r="BI138" s="15"/>
      <c r="BJ138" s="15"/>
      <c r="BK138" s="15"/>
      <c r="BL138" s="15"/>
      <c r="BM138" s="15"/>
      <c r="BN138" s="37"/>
      <c r="BO138" s="37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</row>
    <row r="139" spans="1:80" ht="12.75">
      <c r="A139" s="21"/>
      <c r="B139" s="551"/>
      <c r="C139" s="551"/>
      <c r="D139" s="551"/>
      <c r="E139" s="551"/>
      <c r="F139" s="21"/>
      <c r="G139" s="21"/>
      <c r="H139" s="15"/>
      <c r="I139" s="15"/>
      <c r="J139" s="37"/>
      <c r="K139" s="37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37"/>
      <c r="AG139" s="37"/>
      <c r="AH139" s="15"/>
      <c r="AI139" s="15"/>
      <c r="AJ139" s="15"/>
      <c r="AK139" s="15"/>
      <c r="AL139" s="15"/>
      <c r="AM139" s="15"/>
      <c r="AN139" s="37"/>
      <c r="AO139" s="37"/>
      <c r="AP139" s="15"/>
      <c r="AQ139" s="15"/>
      <c r="AR139" s="15"/>
      <c r="AS139" s="15"/>
      <c r="AT139" s="15"/>
      <c r="AU139" s="15"/>
      <c r="AV139" s="37"/>
      <c r="AW139" s="37"/>
      <c r="AX139" s="15"/>
      <c r="AY139" s="15"/>
      <c r="AZ139" s="15"/>
      <c r="BA139" s="15"/>
      <c r="BB139" s="15"/>
      <c r="BC139" s="15"/>
      <c r="BD139" s="37"/>
      <c r="BE139" s="37"/>
      <c r="BF139" s="37"/>
      <c r="BG139" s="37"/>
      <c r="BH139" s="15"/>
      <c r="BI139" s="15"/>
      <c r="BJ139" s="15"/>
      <c r="BK139" s="15"/>
      <c r="BL139" s="15"/>
      <c r="BM139" s="15"/>
      <c r="BN139" s="37"/>
      <c r="BO139" s="37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</row>
    <row r="140" spans="1:80" ht="12.75">
      <c r="A140" s="21"/>
      <c r="B140" s="551"/>
      <c r="C140" s="551"/>
      <c r="D140" s="551"/>
      <c r="E140" s="551"/>
      <c r="F140" s="21"/>
      <c r="G140" s="21"/>
      <c r="H140" s="15"/>
      <c r="I140" s="15"/>
      <c r="J140" s="37"/>
      <c r="K140" s="37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37"/>
      <c r="AG140" s="37"/>
      <c r="AH140" s="15"/>
      <c r="AI140" s="15"/>
      <c r="AJ140" s="15"/>
      <c r="AK140" s="15"/>
      <c r="AL140" s="15"/>
      <c r="AM140" s="15"/>
      <c r="AN140" s="37"/>
      <c r="AO140" s="37"/>
      <c r="AP140" s="15"/>
      <c r="AQ140" s="15"/>
      <c r="AR140" s="15"/>
      <c r="AS140" s="15"/>
      <c r="AT140" s="15"/>
      <c r="AU140" s="15"/>
      <c r="AV140" s="37"/>
      <c r="AW140" s="37"/>
      <c r="AX140" s="15"/>
      <c r="AY140" s="15"/>
      <c r="AZ140" s="15"/>
      <c r="BA140" s="15"/>
      <c r="BB140" s="15"/>
      <c r="BC140" s="15"/>
      <c r="BD140" s="37"/>
      <c r="BE140" s="37"/>
      <c r="BF140" s="37"/>
      <c r="BG140" s="37"/>
      <c r="BH140" s="15"/>
      <c r="BI140" s="15"/>
      <c r="BJ140" s="15"/>
      <c r="BK140" s="15"/>
      <c r="BL140" s="15"/>
      <c r="BM140" s="15"/>
      <c r="BN140" s="37"/>
      <c r="BO140" s="37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</row>
    <row r="141" spans="1:80" ht="12.75">
      <c r="A141" s="21"/>
      <c r="B141" s="551"/>
      <c r="C141" s="551"/>
      <c r="D141" s="551"/>
      <c r="E141" s="551"/>
      <c r="F141" s="21"/>
      <c r="G141" s="21"/>
      <c r="H141" s="15"/>
      <c r="I141" s="15"/>
      <c r="J141" s="37"/>
      <c r="K141" s="37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37"/>
      <c r="AG141" s="37"/>
      <c r="AH141" s="15"/>
      <c r="AI141" s="15"/>
      <c r="AJ141" s="15"/>
      <c r="AK141" s="15"/>
      <c r="AL141" s="15"/>
      <c r="AM141" s="15"/>
      <c r="AN141" s="37"/>
      <c r="AO141" s="37"/>
      <c r="AP141" s="15"/>
      <c r="AQ141" s="15"/>
      <c r="AR141" s="15"/>
      <c r="AS141" s="15"/>
      <c r="AT141" s="15"/>
      <c r="AU141" s="15"/>
      <c r="AV141" s="37"/>
      <c r="AW141" s="37"/>
      <c r="AX141" s="15"/>
      <c r="AY141" s="15"/>
      <c r="AZ141" s="15"/>
      <c r="BA141" s="15"/>
      <c r="BB141" s="15"/>
      <c r="BC141" s="15"/>
      <c r="BD141" s="37"/>
      <c r="BE141" s="37"/>
      <c r="BF141" s="37"/>
      <c r="BG141" s="37"/>
      <c r="BH141" s="15"/>
      <c r="BI141" s="15"/>
      <c r="BJ141" s="15"/>
      <c r="BK141" s="15"/>
      <c r="BL141" s="15"/>
      <c r="BM141" s="15"/>
      <c r="BN141" s="37"/>
      <c r="BO141" s="37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</row>
    <row r="142" spans="1:80" ht="12.75">
      <c r="A142" s="21"/>
      <c r="B142" s="551"/>
      <c r="C142" s="551"/>
      <c r="D142" s="551"/>
      <c r="E142" s="551"/>
      <c r="F142" s="21"/>
      <c r="G142" s="21"/>
      <c r="H142" s="15"/>
      <c r="I142" s="15"/>
      <c r="J142" s="37"/>
      <c r="K142" s="37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37"/>
      <c r="AG142" s="37"/>
      <c r="AH142" s="15"/>
      <c r="AI142" s="15"/>
      <c r="AJ142" s="15"/>
      <c r="AK142" s="15"/>
      <c r="AL142" s="15"/>
      <c r="AM142" s="15"/>
      <c r="AN142" s="37"/>
      <c r="AO142" s="37"/>
      <c r="AP142" s="15"/>
      <c r="AQ142" s="15"/>
      <c r="AR142" s="15"/>
      <c r="AS142" s="15"/>
      <c r="AT142" s="15"/>
      <c r="AU142" s="15"/>
      <c r="AV142" s="37"/>
      <c r="AW142" s="37"/>
      <c r="AX142" s="15"/>
      <c r="AY142" s="15"/>
      <c r="AZ142" s="15"/>
      <c r="BA142" s="15"/>
      <c r="BB142" s="15"/>
      <c r="BC142" s="15"/>
      <c r="BD142" s="37"/>
      <c r="BE142" s="37"/>
      <c r="BF142" s="37"/>
      <c r="BG142" s="37"/>
      <c r="BH142" s="15"/>
      <c r="BI142" s="15"/>
      <c r="BJ142" s="15"/>
      <c r="BK142" s="15"/>
      <c r="BL142" s="15"/>
      <c r="BM142" s="15"/>
      <c r="BN142" s="37"/>
      <c r="BO142" s="37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</row>
    <row r="143" spans="1:80" ht="12.75">
      <c r="A143" s="21"/>
      <c r="B143" s="555"/>
      <c r="C143" s="551"/>
      <c r="D143" s="551"/>
      <c r="E143" s="551"/>
      <c r="F143" s="21"/>
      <c r="G143" s="21"/>
      <c r="H143" s="15"/>
      <c r="I143" s="15"/>
      <c r="J143" s="37"/>
      <c r="K143" s="37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37"/>
      <c r="AG143" s="37"/>
      <c r="AH143" s="15"/>
      <c r="AI143" s="15"/>
      <c r="AJ143" s="15"/>
      <c r="AK143" s="15"/>
      <c r="AL143" s="15"/>
      <c r="AM143" s="15"/>
      <c r="AN143" s="37"/>
      <c r="AO143" s="37"/>
      <c r="AP143" s="15"/>
      <c r="AQ143" s="15"/>
      <c r="AR143" s="15"/>
      <c r="AS143" s="15"/>
      <c r="AT143" s="15"/>
      <c r="AU143" s="15"/>
      <c r="AV143" s="37"/>
      <c r="AW143" s="37"/>
      <c r="AX143" s="15"/>
      <c r="AY143" s="15"/>
      <c r="AZ143" s="15"/>
      <c r="BA143" s="15"/>
      <c r="BB143" s="15"/>
      <c r="BC143" s="15"/>
      <c r="BD143" s="37"/>
      <c r="BE143" s="37"/>
      <c r="BF143" s="37"/>
      <c r="BG143" s="37"/>
      <c r="BH143" s="15"/>
      <c r="BI143" s="15"/>
      <c r="BJ143" s="15"/>
      <c r="BK143" s="15"/>
      <c r="BL143" s="15"/>
      <c r="BM143" s="15"/>
      <c r="BN143" s="37"/>
      <c r="BO143" s="37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</row>
    <row r="144" spans="1:80" ht="12.75">
      <c r="A144" s="21"/>
      <c r="B144" s="554"/>
      <c r="C144" s="554"/>
      <c r="D144" s="554"/>
      <c r="E144" s="554"/>
      <c r="F144" s="21"/>
      <c r="G144" s="21"/>
      <c r="H144" s="15"/>
      <c r="I144" s="15"/>
      <c r="J144" s="37"/>
      <c r="K144" s="37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37"/>
      <c r="AG144" s="37"/>
      <c r="AH144" s="15"/>
      <c r="AI144" s="15"/>
      <c r="AJ144" s="15"/>
      <c r="AK144" s="15"/>
      <c r="AL144" s="15"/>
      <c r="AM144" s="15"/>
      <c r="AN144" s="37"/>
      <c r="AO144" s="37"/>
      <c r="AP144" s="15"/>
      <c r="AQ144" s="15"/>
      <c r="AR144" s="15"/>
      <c r="AS144" s="15"/>
      <c r="AT144" s="15"/>
      <c r="AU144" s="15"/>
      <c r="AV144" s="37"/>
      <c r="AW144" s="37"/>
      <c r="AX144" s="15"/>
      <c r="AY144" s="15"/>
      <c r="AZ144" s="15"/>
      <c r="BA144" s="15"/>
      <c r="BB144" s="15"/>
      <c r="BC144" s="15"/>
      <c r="BD144" s="37"/>
      <c r="BE144" s="37"/>
      <c r="BF144" s="37"/>
      <c r="BG144" s="37"/>
      <c r="BH144" s="15"/>
      <c r="BI144" s="15"/>
      <c r="BJ144" s="15"/>
      <c r="BK144" s="15"/>
      <c r="BL144" s="15"/>
      <c r="BM144" s="15"/>
      <c r="BN144" s="37"/>
      <c r="BO144" s="37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</row>
    <row r="145" spans="1:80" ht="12.75">
      <c r="A145" s="21"/>
      <c r="B145" s="551"/>
      <c r="C145" s="551"/>
      <c r="D145" s="551"/>
      <c r="E145" s="551"/>
      <c r="F145" s="21"/>
      <c r="G145" s="21"/>
      <c r="H145" s="15"/>
      <c r="I145" s="15"/>
      <c r="J145" s="37"/>
      <c r="K145" s="37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37"/>
      <c r="AG145" s="37"/>
      <c r="AH145" s="15"/>
      <c r="AI145" s="15"/>
      <c r="AJ145" s="15"/>
      <c r="AK145" s="15"/>
      <c r="AL145" s="15"/>
      <c r="AM145" s="15"/>
      <c r="AN145" s="37"/>
      <c r="AO145" s="37"/>
      <c r="AP145" s="15"/>
      <c r="AQ145" s="15"/>
      <c r="AR145" s="15"/>
      <c r="AS145" s="15"/>
      <c r="AT145" s="15"/>
      <c r="AU145" s="15"/>
      <c r="AV145" s="37"/>
      <c r="AW145" s="37"/>
      <c r="AX145" s="15"/>
      <c r="AY145" s="15"/>
      <c r="AZ145" s="15"/>
      <c r="BA145" s="15"/>
      <c r="BB145" s="15"/>
      <c r="BC145" s="15"/>
      <c r="BD145" s="37"/>
      <c r="BE145" s="37"/>
      <c r="BF145" s="37"/>
      <c r="BG145" s="37"/>
      <c r="BH145" s="15"/>
      <c r="BI145" s="15"/>
      <c r="BJ145" s="15"/>
      <c r="BK145" s="15"/>
      <c r="BL145" s="15"/>
      <c r="BM145" s="15"/>
      <c r="BN145" s="37"/>
      <c r="BO145" s="37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</row>
    <row r="146" spans="1:80" ht="12.75">
      <c r="A146" s="21"/>
      <c r="B146" s="21"/>
      <c r="C146" s="21"/>
      <c r="D146" s="21"/>
      <c r="E146" s="21"/>
      <c r="F146" s="21"/>
      <c r="G146" s="21"/>
      <c r="H146" s="15"/>
      <c r="I146" s="15"/>
      <c r="J146" s="37"/>
      <c r="K146" s="37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37"/>
      <c r="AG146" s="37"/>
      <c r="AH146" s="15"/>
      <c r="AI146" s="15"/>
      <c r="AJ146" s="15"/>
      <c r="AK146" s="15"/>
      <c r="AL146" s="15"/>
      <c r="AM146" s="15"/>
      <c r="AN146" s="37"/>
      <c r="AO146" s="37"/>
      <c r="AP146" s="15"/>
      <c r="AQ146" s="15"/>
      <c r="AR146" s="15"/>
      <c r="AS146" s="15"/>
      <c r="AT146" s="15"/>
      <c r="AU146" s="15"/>
      <c r="AV146" s="37"/>
      <c r="AW146" s="37"/>
      <c r="AX146" s="15"/>
      <c r="AY146" s="15"/>
      <c r="AZ146" s="15"/>
      <c r="BA146" s="15"/>
      <c r="BB146" s="15"/>
      <c r="BC146" s="15"/>
      <c r="BD146" s="37"/>
      <c r="BE146" s="37"/>
      <c r="BF146" s="37"/>
      <c r="BG146" s="37"/>
      <c r="BH146" s="15"/>
      <c r="BI146" s="15"/>
      <c r="BJ146" s="15"/>
      <c r="BK146" s="15"/>
      <c r="BL146" s="15"/>
      <c r="BM146" s="15"/>
      <c r="BN146" s="37"/>
      <c r="BO146" s="37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</row>
    <row r="147" spans="1:80" ht="12.75">
      <c r="A147" s="21"/>
      <c r="B147" s="551"/>
      <c r="C147" s="551"/>
      <c r="D147" s="551"/>
      <c r="E147" s="551"/>
      <c r="F147" s="21"/>
      <c r="G147" s="21"/>
      <c r="H147" s="15"/>
      <c r="I147" s="15"/>
      <c r="J147" s="37"/>
      <c r="K147" s="37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37"/>
      <c r="AG147" s="37"/>
      <c r="AH147" s="15"/>
      <c r="AI147" s="15"/>
      <c r="AJ147" s="15"/>
      <c r="AK147" s="15"/>
      <c r="AL147" s="15"/>
      <c r="AM147" s="15"/>
      <c r="AN147" s="37"/>
      <c r="AO147" s="37"/>
      <c r="AP147" s="15"/>
      <c r="AQ147" s="15"/>
      <c r="AR147" s="15"/>
      <c r="AS147" s="15"/>
      <c r="AT147" s="15"/>
      <c r="AU147" s="15"/>
      <c r="AV147" s="37"/>
      <c r="AW147" s="37"/>
      <c r="AX147" s="15"/>
      <c r="AY147" s="15"/>
      <c r="AZ147" s="15"/>
      <c r="BA147" s="15"/>
      <c r="BB147" s="15"/>
      <c r="BC147" s="15"/>
      <c r="BD147" s="37"/>
      <c r="BE147" s="37"/>
      <c r="BF147" s="37"/>
      <c r="BG147" s="37"/>
      <c r="BH147" s="15"/>
      <c r="BI147" s="15"/>
      <c r="BJ147" s="15"/>
      <c r="BK147" s="15"/>
      <c r="BL147" s="15"/>
      <c r="BM147" s="15"/>
      <c r="BN147" s="37"/>
      <c r="BO147" s="37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</row>
    <row r="148" spans="1:80" ht="12.75">
      <c r="A148" s="21"/>
      <c r="B148" s="555"/>
      <c r="C148" s="551"/>
      <c r="D148" s="551"/>
      <c r="E148" s="551"/>
      <c r="F148" s="21"/>
      <c r="G148" s="21"/>
      <c r="H148" s="15"/>
      <c r="I148" s="15"/>
      <c r="J148" s="37"/>
      <c r="K148" s="37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37"/>
      <c r="AG148" s="37"/>
      <c r="AH148" s="15"/>
      <c r="AI148" s="15"/>
      <c r="AJ148" s="15"/>
      <c r="AK148" s="15"/>
      <c r="AL148" s="15"/>
      <c r="AM148" s="15"/>
      <c r="AN148" s="37"/>
      <c r="AO148" s="37"/>
      <c r="AP148" s="15"/>
      <c r="AQ148" s="15"/>
      <c r="AR148" s="15"/>
      <c r="AS148" s="15"/>
      <c r="AT148" s="15"/>
      <c r="AU148" s="15"/>
      <c r="AV148" s="37"/>
      <c r="AW148" s="37"/>
      <c r="AX148" s="15"/>
      <c r="AY148" s="15"/>
      <c r="AZ148" s="15"/>
      <c r="BA148" s="15"/>
      <c r="BB148" s="15"/>
      <c r="BC148" s="15"/>
      <c r="BD148" s="37"/>
      <c r="BE148" s="37"/>
      <c r="BF148" s="37"/>
      <c r="BG148" s="37"/>
      <c r="BH148" s="15"/>
      <c r="BI148" s="15"/>
      <c r="BJ148" s="15"/>
      <c r="BK148" s="15"/>
      <c r="BL148" s="15"/>
      <c r="BM148" s="15"/>
      <c r="BN148" s="37"/>
      <c r="BO148" s="37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</row>
    <row r="149" spans="1:80" ht="12.75">
      <c r="A149" s="21"/>
      <c r="B149" s="547"/>
      <c r="C149" s="547"/>
      <c r="D149" s="547"/>
      <c r="E149" s="547"/>
      <c r="F149" s="21"/>
      <c r="G149" s="21"/>
      <c r="H149" s="15"/>
      <c r="I149" s="15"/>
      <c r="J149" s="37"/>
      <c r="K149" s="37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37"/>
      <c r="AG149" s="37"/>
      <c r="AH149" s="15"/>
      <c r="AI149" s="15"/>
      <c r="AJ149" s="15"/>
      <c r="AK149" s="15"/>
      <c r="AL149" s="15"/>
      <c r="AM149" s="15"/>
      <c r="AN149" s="37"/>
      <c r="AO149" s="37"/>
      <c r="AP149" s="15"/>
      <c r="AQ149" s="15"/>
      <c r="AR149" s="15"/>
      <c r="AS149" s="15"/>
      <c r="AT149" s="15"/>
      <c r="AU149" s="15"/>
      <c r="AV149" s="37"/>
      <c r="AW149" s="37"/>
      <c r="AX149" s="15"/>
      <c r="AY149" s="15"/>
      <c r="AZ149" s="15"/>
      <c r="BA149" s="15"/>
      <c r="BB149" s="15"/>
      <c r="BC149" s="15"/>
      <c r="BD149" s="37"/>
      <c r="BE149" s="37"/>
      <c r="BF149" s="37"/>
      <c r="BG149" s="37"/>
      <c r="BH149" s="15"/>
      <c r="BI149" s="15"/>
      <c r="BJ149" s="15"/>
      <c r="BK149" s="15"/>
      <c r="BL149" s="15"/>
      <c r="BM149" s="15"/>
      <c r="BN149" s="37"/>
      <c r="BO149" s="37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</row>
    <row r="150" spans="1:80" ht="12.75">
      <c r="A150" s="21"/>
      <c r="B150" s="555"/>
      <c r="C150" s="551"/>
      <c r="D150" s="551"/>
      <c r="E150" s="551"/>
      <c r="F150" s="21"/>
      <c r="G150" s="21"/>
      <c r="H150" s="15"/>
      <c r="I150" s="15"/>
      <c r="J150" s="37"/>
      <c r="K150" s="37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37"/>
      <c r="AG150" s="37"/>
      <c r="AH150" s="15"/>
      <c r="AI150" s="15"/>
      <c r="AJ150" s="15"/>
      <c r="AK150" s="15"/>
      <c r="AL150" s="15"/>
      <c r="AM150" s="15"/>
      <c r="AN150" s="37"/>
      <c r="AO150" s="37"/>
      <c r="AP150" s="15"/>
      <c r="AQ150" s="15"/>
      <c r="AR150" s="15"/>
      <c r="AS150" s="15"/>
      <c r="AT150" s="15"/>
      <c r="AU150" s="15"/>
      <c r="AV150" s="37"/>
      <c r="AW150" s="37"/>
      <c r="AX150" s="15"/>
      <c r="AY150" s="15"/>
      <c r="AZ150" s="15"/>
      <c r="BA150" s="15"/>
      <c r="BB150" s="15"/>
      <c r="BC150" s="15"/>
      <c r="BD150" s="37"/>
      <c r="BE150" s="37"/>
      <c r="BF150" s="37"/>
      <c r="BG150" s="37"/>
      <c r="BH150" s="15"/>
      <c r="BI150" s="15"/>
      <c r="BJ150" s="15"/>
      <c r="BK150" s="15"/>
      <c r="BL150" s="15"/>
      <c r="BM150" s="15"/>
      <c r="BN150" s="37"/>
      <c r="BO150" s="37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</row>
    <row r="151" spans="1:80" ht="12.75">
      <c r="A151" s="21"/>
      <c r="B151" s="555"/>
      <c r="C151" s="551"/>
      <c r="D151" s="551"/>
      <c r="E151" s="551"/>
      <c r="F151" s="21"/>
      <c r="G151" s="21"/>
      <c r="H151" s="15"/>
      <c r="I151" s="15"/>
      <c r="J151" s="37"/>
      <c r="K151" s="37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37"/>
      <c r="AG151" s="37"/>
      <c r="AH151" s="15"/>
      <c r="AI151" s="15"/>
      <c r="AJ151" s="15"/>
      <c r="AK151" s="15"/>
      <c r="AL151" s="15"/>
      <c r="AM151" s="15"/>
      <c r="AN151" s="37"/>
      <c r="AO151" s="37"/>
      <c r="AP151" s="15"/>
      <c r="AQ151" s="15"/>
      <c r="AR151" s="15"/>
      <c r="AS151" s="15"/>
      <c r="AT151" s="15"/>
      <c r="AU151" s="15"/>
      <c r="AV151" s="37"/>
      <c r="AW151" s="37"/>
      <c r="AX151" s="15"/>
      <c r="AY151" s="15"/>
      <c r="AZ151" s="15"/>
      <c r="BA151" s="15"/>
      <c r="BB151" s="15"/>
      <c r="BC151" s="15"/>
      <c r="BD151" s="37"/>
      <c r="BE151" s="37"/>
      <c r="BF151" s="37"/>
      <c r="BG151" s="37"/>
      <c r="BH151" s="15"/>
      <c r="BI151" s="15"/>
      <c r="BJ151" s="15"/>
      <c r="BK151" s="15"/>
      <c r="BL151" s="15"/>
      <c r="BM151" s="15"/>
      <c r="BN151" s="37"/>
      <c r="BO151" s="37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</row>
    <row r="152" spans="1:80" ht="12.75">
      <c r="A152" s="21"/>
      <c r="B152" s="21"/>
      <c r="C152" s="21"/>
      <c r="D152" s="21"/>
      <c r="E152" s="21"/>
      <c r="F152" s="21"/>
      <c r="G152" s="21"/>
      <c r="H152" s="15"/>
      <c r="I152" s="15"/>
      <c r="J152" s="37"/>
      <c r="K152" s="37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37"/>
      <c r="AG152" s="37"/>
      <c r="AH152" s="15"/>
      <c r="AI152" s="15"/>
      <c r="AJ152" s="15"/>
      <c r="AK152" s="15"/>
      <c r="AL152" s="15"/>
      <c r="AM152" s="15"/>
      <c r="AN152" s="37"/>
      <c r="AO152" s="37"/>
      <c r="AP152" s="15"/>
      <c r="AQ152" s="15"/>
      <c r="AR152" s="15"/>
      <c r="AS152" s="15"/>
      <c r="AT152" s="15"/>
      <c r="AU152" s="15"/>
      <c r="AV152" s="37"/>
      <c r="AW152" s="37"/>
      <c r="AX152" s="15"/>
      <c r="AY152" s="15"/>
      <c r="AZ152" s="15"/>
      <c r="BA152" s="15"/>
      <c r="BB152" s="15"/>
      <c r="BC152" s="15"/>
      <c r="BD152" s="37"/>
      <c r="BE152" s="37"/>
      <c r="BF152" s="37"/>
      <c r="BG152" s="37"/>
      <c r="BH152" s="15"/>
      <c r="BI152" s="15"/>
      <c r="BJ152" s="15"/>
      <c r="BK152" s="15"/>
      <c r="BL152" s="15"/>
      <c r="BM152" s="15"/>
      <c r="BN152" s="37"/>
      <c r="BO152" s="37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</row>
    <row r="153" spans="1:80" ht="12.75">
      <c r="A153" s="21"/>
      <c r="B153" s="551"/>
      <c r="C153" s="551"/>
      <c r="D153" s="551"/>
      <c r="E153" s="551"/>
      <c r="F153" s="21"/>
      <c r="G153" s="21"/>
      <c r="H153" s="15"/>
      <c r="I153" s="15"/>
      <c r="J153" s="37"/>
      <c r="K153" s="37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37"/>
      <c r="AG153" s="37"/>
      <c r="AH153" s="15"/>
      <c r="AI153" s="15"/>
      <c r="AJ153" s="15"/>
      <c r="AK153" s="15"/>
      <c r="AL153" s="15"/>
      <c r="AM153" s="15"/>
      <c r="AN153" s="37"/>
      <c r="AO153" s="37"/>
      <c r="AP153" s="15"/>
      <c r="AQ153" s="15"/>
      <c r="AR153" s="15"/>
      <c r="AS153" s="15"/>
      <c r="AT153" s="15"/>
      <c r="AU153" s="15"/>
      <c r="AV153" s="37"/>
      <c r="AW153" s="37"/>
      <c r="AX153" s="15"/>
      <c r="AY153" s="15"/>
      <c r="AZ153" s="15"/>
      <c r="BA153" s="15"/>
      <c r="BB153" s="15"/>
      <c r="BC153" s="15"/>
      <c r="BD153" s="37"/>
      <c r="BE153" s="37"/>
      <c r="BF153" s="37"/>
      <c r="BG153" s="37"/>
      <c r="BH153" s="15"/>
      <c r="BI153" s="15"/>
      <c r="BJ153" s="15"/>
      <c r="BK153" s="15"/>
      <c r="BL153" s="15"/>
      <c r="BM153" s="15"/>
      <c r="BN153" s="37"/>
      <c r="BO153" s="37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</row>
    <row r="154" spans="1:80" ht="12.75">
      <c r="A154" s="21"/>
      <c r="B154" s="551"/>
      <c r="C154" s="551"/>
      <c r="D154" s="551"/>
      <c r="E154" s="551"/>
      <c r="F154" s="21"/>
      <c r="G154" s="21"/>
      <c r="H154" s="15"/>
      <c r="I154" s="15"/>
      <c r="J154" s="37"/>
      <c r="K154" s="37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37"/>
      <c r="AG154" s="37"/>
      <c r="AH154" s="15"/>
      <c r="AI154" s="15"/>
      <c r="AJ154" s="15"/>
      <c r="AK154" s="15"/>
      <c r="AL154" s="15"/>
      <c r="AM154" s="15"/>
      <c r="AN154" s="37"/>
      <c r="AO154" s="37"/>
      <c r="AP154" s="15"/>
      <c r="AQ154" s="15"/>
      <c r="AR154" s="15"/>
      <c r="AS154" s="15"/>
      <c r="AT154" s="15"/>
      <c r="AU154" s="15"/>
      <c r="AV154" s="37"/>
      <c r="AW154" s="37"/>
      <c r="AX154" s="15"/>
      <c r="AY154" s="15"/>
      <c r="AZ154" s="15"/>
      <c r="BA154" s="15"/>
      <c r="BB154" s="15"/>
      <c r="BC154" s="15"/>
      <c r="BD154" s="37"/>
      <c r="BE154" s="37"/>
      <c r="BF154" s="37"/>
      <c r="BG154" s="37"/>
      <c r="BH154" s="15"/>
      <c r="BI154" s="15"/>
      <c r="BJ154" s="15"/>
      <c r="BK154" s="15"/>
      <c r="BL154" s="15"/>
      <c r="BM154" s="15"/>
      <c r="BN154" s="37"/>
      <c r="BO154" s="37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</row>
    <row r="155" spans="1:80" ht="12.75">
      <c r="A155" s="21"/>
      <c r="B155" s="551"/>
      <c r="C155" s="551"/>
      <c r="D155" s="551"/>
      <c r="E155" s="551"/>
      <c r="F155" s="21"/>
      <c r="G155" s="21"/>
      <c r="H155" s="15"/>
      <c r="I155" s="15"/>
      <c r="J155" s="37"/>
      <c r="K155" s="37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37"/>
      <c r="AG155" s="37"/>
      <c r="AH155" s="15"/>
      <c r="AI155" s="15"/>
      <c r="AJ155" s="15"/>
      <c r="AK155" s="15"/>
      <c r="AL155" s="15"/>
      <c r="AM155" s="15"/>
      <c r="AN155" s="37"/>
      <c r="AO155" s="37"/>
      <c r="AP155" s="15"/>
      <c r="AQ155" s="15"/>
      <c r="AR155" s="15"/>
      <c r="AS155" s="15"/>
      <c r="AT155" s="15"/>
      <c r="AU155" s="15"/>
      <c r="AV155" s="37"/>
      <c r="AW155" s="37"/>
      <c r="AX155" s="15"/>
      <c r="AY155" s="15"/>
      <c r="AZ155" s="15"/>
      <c r="BA155" s="15"/>
      <c r="BB155" s="15"/>
      <c r="BC155" s="15"/>
      <c r="BD155" s="37"/>
      <c r="BE155" s="37"/>
      <c r="BF155" s="37"/>
      <c r="BG155" s="37"/>
      <c r="BH155" s="15"/>
      <c r="BI155" s="15"/>
      <c r="BJ155" s="15"/>
      <c r="BK155" s="15"/>
      <c r="BL155" s="15"/>
      <c r="BM155" s="15"/>
      <c r="BN155" s="37"/>
      <c r="BO155" s="37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</row>
    <row r="156" spans="1:80" ht="12.75">
      <c r="A156" s="21"/>
      <c r="B156" s="551"/>
      <c r="C156" s="551"/>
      <c r="D156" s="551"/>
      <c r="E156" s="551"/>
      <c r="F156" s="21"/>
      <c r="G156" s="21"/>
      <c r="H156" s="15"/>
      <c r="I156" s="15"/>
      <c r="J156" s="37"/>
      <c r="K156" s="37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37"/>
      <c r="AG156" s="37"/>
      <c r="AH156" s="15"/>
      <c r="AI156" s="15"/>
      <c r="AJ156" s="15"/>
      <c r="AK156" s="15"/>
      <c r="AL156" s="15"/>
      <c r="AM156" s="15"/>
      <c r="AN156" s="37"/>
      <c r="AO156" s="37"/>
      <c r="AP156" s="15"/>
      <c r="AQ156" s="15"/>
      <c r="AR156" s="15"/>
      <c r="AS156" s="15"/>
      <c r="AT156" s="15"/>
      <c r="AU156" s="15"/>
      <c r="AV156" s="37"/>
      <c r="AW156" s="37"/>
      <c r="AX156" s="15"/>
      <c r="AY156" s="15"/>
      <c r="AZ156" s="15"/>
      <c r="BA156" s="15"/>
      <c r="BB156" s="15"/>
      <c r="BC156" s="15"/>
      <c r="BD156" s="37"/>
      <c r="BE156" s="37"/>
      <c r="BF156" s="37"/>
      <c r="BG156" s="37"/>
      <c r="BH156" s="15"/>
      <c r="BI156" s="15"/>
      <c r="BJ156" s="15"/>
      <c r="BK156" s="15"/>
      <c r="BL156" s="15"/>
      <c r="BM156" s="15"/>
      <c r="BN156" s="37"/>
      <c r="BO156" s="37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</row>
    <row r="157" spans="1:80" ht="12.75">
      <c r="A157" s="21"/>
      <c r="B157" s="551"/>
      <c r="C157" s="551"/>
      <c r="D157" s="551"/>
      <c r="E157" s="551"/>
      <c r="F157" s="21"/>
      <c r="G157" s="21"/>
      <c r="H157" s="15"/>
      <c r="I157" s="15"/>
      <c r="J157" s="37"/>
      <c r="K157" s="37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37"/>
      <c r="AG157" s="37"/>
      <c r="AH157" s="15"/>
      <c r="AI157" s="15"/>
      <c r="AJ157" s="15"/>
      <c r="AK157" s="15"/>
      <c r="AL157" s="15"/>
      <c r="AM157" s="15"/>
      <c r="AN157" s="37"/>
      <c r="AO157" s="37"/>
      <c r="AP157" s="15"/>
      <c r="AQ157" s="15"/>
      <c r="AR157" s="15"/>
      <c r="AS157" s="15"/>
      <c r="AT157" s="15"/>
      <c r="AU157" s="15"/>
      <c r="AV157" s="37"/>
      <c r="AW157" s="37"/>
      <c r="AX157" s="15"/>
      <c r="AY157" s="15"/>
      <c r="AZ157" s="15"/>
      <c r="BA157" s="15"/>
      <c r="BB157" s="15"/>
      <c r="BC157" s="15"/>
      <c r="BD157" s="37"/>
      <c r="BE157" s="37"/>
      <c r="BF157" s="37"/>
      <c r="BG157" s="37"/>
      <c r="BH157" s="15"/>
      <c r="BI157" s="15"/>
      <c r="BJ157" s="15"/>
      <c r="BK157" s="15"/>
      <c r="BL157" s="15"/>
      <c r="BM157" s="15"/>
      <c r="BN157" s="37"/>
      <c r="BO157" s="37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</row>
    <row r="158" spans="1:80" ht="12.75">
      <c r="A158" s="21"/>
      <c r="B158" s="21"/>
      <c r="C158" s="21"/>
      <c r="D158" s="21"/>
      <c r="E158" s="21"/>
      <c r="F158" s="21"/>
      <c r="G158" s="21"/>
      <c r="H158" s="15"/>
      <c r="I158" s="15"/>
      <c r="J158" s="37"/>
      <c r="K158" s="37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37"/>
      <c r="AG158" s="37"/>
      <c r="AH158" s="15"/>
      <c r="AI158" s="15"/>
      <c r="AJ158" s="15"/>
      <c r="AK158" s="15"/>
      <c r="AL158" s="15"/>
      <c r="AM158" s="15"/>
      <c r="AN158" s="37"/>
      <c r="AO158" s="37"/>
      <c r="AP158" s="15"/>
      <c r="AQ158" s="15"/>
      <c r="AR158" s="15"/>
      <c r="AS158" s="15"/>
      <c r="AT158" s="15"/>
      <c r="AU158" s="15"/>
      <c r="AV158" s="37"/>
      <c r="AW158" s="37"/>
      <c r="AX158" s="15"/>
      <c r="AY158" s="15"/>
      <c r="AZ158" s="15"/>
      <c r="BA158" s="15"/>
      <c r="BB158" s="15"/>
      <c r="BC158" s="15"/>
      <c r="BD158" s="37"/>
      <c r="BE158" s="37"/>
      <c r="BF158" s="37"/>
      <c r="BG158" s="37"/>
      <c r="BH158" s="15"/>
      <c r="BI158" s="15"/>
      <c r="BJ158" s="15"/>
      <c r="BK158" s="15"/>
      <c r="BL158" s="15"/>
      <c r="BM158" s="15"/>
      <c r="BN158" s="37"/>
      <c r="BO158" s="37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</row>
    <row r="159" spans="1:80" ht="12.75">
      <c r="A159" s="21"/>
      <c r="B159" s="21"/>
      <c r="C159" s="21"/>
      <c r="D159" s="21"/>
      <c r="E159" s="21"/>
      <c r="F159" s="21"/>
      <c r="G159" s="21"/>
      <c r="H159" s="15"/>
      <c r="I159" s="15"/>
      <c r="J159" s="37"/>
      <c r="K159" s="37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37"/>
      <c r="AG159" s="37"/>
      <c r="AH159" s="15"/>
      <c r="AI159" s="15"/>
      <c r="AJ159" s="15"/>
      <c r="AK159" s="15"/>
      <c r="AL159" s="15"/>
      <c r="AM159" s="15"/>
      <c r="AN159" s="37"/>
      <c r="AO159" s="37"/>
      <c r="AP159" s="15"/>
      <c r="AQ159" s="15"/>
      <c r="AR159" s="15"/>
      <c r="AS159" s="15"/>
      <c r="AT159" s="15"/>
      <c r="AU159" s="15"/>
      <c r="AV159" s="37"/>
      <c r="AW159" s="37"/>
      <c r="AX159" s="15"/>
      <c r="AY159" s="15"/>
      <c r="AZ159" s="15"/>
      <c r="BA159" s="15"/>
      <c r="BB159" s="15"/>
      <c r="BC159" s="15"/>
      <c r="BD159" s="37"/>
      <c r="BE159" s="37"/>
      <c r="BF159" s="37"/>
      <c r="BG159" s="37"/>
      <c r="BH159" s="15"/>
      <c r="BI159" s="15"/>
      <c r="BJ159" s="15"/>
      <c r="BK159" s="15"/>
      <c r="BL159" s="15"/>
      <c r="BM159" s="15"/>
      <c r="BN159" s="37"/>
      <c r="BO159" s="37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</row>
    <row r="160" spans="1:80" ht="12.75">
      <c r="A160" s="21"/>
      <c r="B160" s="21"/>
      <c r="C160" s="21"/>
      <c r="D160" s="21"/>
      <c r="E160" s="21"/>
      <c r="F160" s="21"/>
      <c r="G160" s="21"/>
      <c r="H160" s="15"/>
      <c r="I160" s="15"/>
      <c r="J160" s="37"/>
      <c r="K160" s="37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37"/>
      <c r="AG160" s="37"/>
      <c r="AH160" s="15"/>
      <c r="AI160" s="15"/>
      <c r="AJ160" s="15"/>
      <c r="AK160" s="15"/>
      <c r="AL160" s="15"/>
      <c r="AM160" s="15"/>
      <c r="AN160" s="37"/>
      <c r="AO160" s="37"/>
      <c r="AP160" s="15"/>
      <c r="AQ160" s="15"/>
      <c r="AR160" s="15"/>
      <c r="AS160" s="15"/>
      <c r="AT160" s="15"/>
      <c r="AU160" s="15"/>
      <c r="AV160" s="37"/>
      <c r="AW160" s="37"/>
      <c r="AX160" s="15"/>
      <c r="AY160" s="15"/>
      <c r="AZ160" s="15"/>
      <c r="BA160" s="15"/>
      <c r="BB160" s="15"/>
      <c r="BC160" s="15"/>
      <c r="BD160" s="37"/>
      <c r="BE160" s="37"/>
      <c r="BF160" s="37"/>
      <c r="BG160" s="37"/>
      <c r="BH160" s="15"/>
      <c r="BI160" s="15"/>
      <c r="BJ160" s="15"/>
      <c r="BK160" s="15"/>
      <c r="BL160" s="15"/>
      <c r="BM160" s="15"/>
      <c r="BN160" s="37"/>
      <c r="BO160" s="37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</row>
    <row r="161" spans="1:80" ht="12.75">
      <c r="A161" s="21"/>
      <c r="B161" s="554"/>
      <c r="C161" s="553"/>
      <c r="D161" s="553"/>
      <c r="E161" s="553"/>
      <c r="F161" s="21"/>
      <c r="G161" s="21"/>
      <c r="H161" s="15"/>
      <c r="I161" s="15"/>
      <c r="J161" s="37"/>
      <c r="K161" s="37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37"/>
      <c r="AG161" s="37"/>
      <c r="AH161" s="15"/>
      <c r="AI161" s="15"/>
      <c r="AJ161" s="15"/>
      <c r="AK161" s="15"/>
      <c r="AL161" s="15"/>
      <c r="AM161" s="15"/>
      <c r="AN161" s="37"/>
      <c r="AO161" s="37"/>
      <c r="AP161" s="15"/>
      <c r="AQ161" s="15"/>
      <c r="AR161" s="15"/>
      <c r="AS161" s="15"/>
      <c r="AT161" s="15"/>
      <c r="AU161" s="15"/>
      <c r="AV161" s="37"/>
      <c r="AW161" s="37"/>
      <c r="AX161" s="15"/>
      <c r="AY161" s="15"/>
      <c r="AZ161" s="15"/>
      <c r="BA161" s="15"/>
      <c r="BB161" s="15"/>
      <c r="BC161" s="15"/>
      <c r="BD161" s="37"/>
      <c r="BE161" s="37"/>
      <c r="BF161" s="37"/>
      <c r="BG161" s="37"/>
      <c r="BH161" s="15"/>
      <c r="BI161" s="15"/>
      <c r="BJ161" s="15"/>
      <c r="BK161" s="15"/>
      <c r="BL161" s="15"/>
      <c r="BM161" s="15"/>
      <c r="BN161" s="37"/>
      <c r="BO161" s="37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</row>
    <row r="162" spans="1:80" ht="12.75">
      <c r="A162" s="21"/>
      <c r="B162" s="553"/>
      <c r="C162" s="553"/>
      <c r="D162" s="553"/>
      <c r="E162" s="553"/>
      <c r="F162" s="21"/>
      <c r="G162" s="21"/>
      <c r="H162" s="15"/>
      <c r="I162" s="15"/>
      <c r="J162" s="37"/>
      <c r="K162" s="37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37"/>
      <c r="AG162" s="37"/>
      <c r="AH162" s="15"/>
      <c r="AI162" s="15"/>
      <c r="AJ162" s="15"/>
      <c r="AK162" s="15"/>
      <c r="AL162" s="15"/>
      <c r="AM162" s="15"/>
      <c r="AN162" s="37"/>
      <c r="AO162" s="37"/>
      <c r="AP162" s="15"/>
      <c r="AQ162" s="15"/>
      <c r="AR162" s="15"/>
      <c r="AS162" s="15"/>
      <c r="AT162" s="15"/>
      <c r="AU162" s="15"/>
      <c r="AV162" s="37"/>
      <c r="AW162" s="37"/>
      <c r="AX162" s="15"/>
      <c r="AY162" s="15"/>
      <c r="AZ162" s="15"/>
      <c r="BA162" s="15"/>
      <c r="BB162" s="15"/>
      <c r="BC162" s="15"/>
      <c r="BD162" s="37"/>
      <c r="BE162" s="37"/>
      <c r="BF162" s="37"/>
      <c r="BG162" s="37"/>
      <c r="BH162" s="15"/>
      <c r="BI162" s="15"/>
      <c r="BJ162" s="15"/>
      <c r="BK162" s="15"/>
      <c r="BL162" s="15"/>
      <c r="BM162" s="15"/>
      <c r="BN162" s="37"/>
      <c r="BO162" s="37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</row>
    <row r="163" spans="1:80" ht="12.75">
      <c r="A163" s="21"/>
      <c r="B163" s="553"/>
      <c r="C163" s="553"/>
      <c r="D163" s="553"/>
      <c r="E163" s="553"/>
      <c r="F163" s="21"/>
      <c r="G163" s="21"/>
      <c r="H163" s="15"/>
      <c r="I163" s="15"/>
      <c r="J163" s="37"/>
      <c r="K163" s="37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37"/>
      <c r="AG163" s="37"/>
      <c r="AH163" s="15"/>
      <c r="AI163" s="15"/>
      <c r="AJ163" s="15"/>
      <c r="AK163" s="15"/>
      <c r="AL163" s="15"/>
      <c r="AM163" s="15"/>
      <c r="AN163" s="37"/>
      <c r="AO163" s="37"/>
      <c r="AP163" s="15"/>
      <c r="AQ163" s="15"/>
      <c r="AR163" s="15"/>
      <c r="AS163" s="15"/>
      <c r="AT163" s="15"/>
      <c r="AU163" s="15"/>
      <c r="AV163" s="37"/>
      <c r="AW163" s="37"/>
      <c r="AX163" s="15"/>
      <c r="AY163" s="15"/>
      <c r="AZ163" s="15"/>
      <c r="BA163" s="15"/>
      <c r="BB163" s="15"/>
      <c r="BC163" s="15"/>
      <c r="BD163" s="37"/>
      <c r="BE163" s="37"/>
      <c r="BF163" s="37"/>
      <c r="BG163" s="37"/>
      <c r="BH163" s="15"/>
      <c r="BI163" s="15"/>
      <c r="BJ163" s="15"/>
      <c r="BK163" s="15"/>
      <c r="BL163" s="15"/>
      <c r="BM163" s="15"/>
      <c r="BN163" s="37"/>
      <c r="BO163" s="37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</row>
    <row r="164" spans="1:80" ht="12.75">
      <c r="A164" s="21"/>
      <c r="B164" s="21"/>
      <c r="C164" s="21"/>
      <c r="D164" s="21"/>
      <c r="E164" s="21"/>
      <c r="F164" s="21"/>
      <c r="G164" s="21"/>
      <c r="H164" s="15"/>
      <c r="I164" s="15"/>
      <c r="J164" s="37"/>
      <c r="K164" s="37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37"/>
      <c r="AG164" s="37"/>
      <c r="AH164" s="15"/>
      <c r="AI164" s="15"/>
      <c r="AJ164" s="15"/>
      <c r="AK164" s="15"/>
      <c r="AL164" s="15"/>
      <c r="AM164" s="15"/>
      <c r="AN164" s="37"/>
      <c r="AO164" s="37"/>
      <c r="AP164" s="15"/>
      <c r="AQ164" s="15"/>
      <c r="AR164" s="15"/>
      <c r="AS164" s="15"/>
      <c r="AT164" s="15"/>
      <c r="AU164" s="15"/>
      <c r="AV164" s="37"/>
      <c r="AW164" s="37"/>
      <c r="AX164" s="15"/>
      <c r="AY164" s="15"/>
      <c r="AZ164" s="15"/>
      <c r="BA164" s="15"/>
      <c r="BB164" s="15"/>
      <c r="BC164" s="15"/>
      <c r="BD164" s="37"/>
      <c r="BE164" s="37"/>
      <c r="BF164" s="37"/>
      <c r="BG164" s="37"/>
      <c r="BH164" s="15"/>
      <c r="BI164" s="15"/>
      <c r="BJ164" s="15"/>
      <c r="BK164" s="15"/>
      <c r="BL164" s="15"/>
      <c r="BM164" s="15"/>
      <c r="BN164" s="37"/>
      <c r="BO164" s="37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</row>
    <row r="165" spans="1:80" ht="12.75">
      <c r="A165" s="21"/>
      <c r="B165" s="555"/>
      <c r="C165" s="551"/>
      <c r="D165" s="551"/>
      <c r="E165" s="551"/>
      <c r="F165" s="21"/>
      <c r="G165" s="21"/>
      <c r="H165" s="15"/>
      <c r="I165" s="15"/>
      <c r="J165" s="37"/>
      <c r="K165" s="37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37"/>
      <c r="AG165" s="37"/>
      <c r="AH165" s="15"/>
      <c r="AI165" s="15"/>
      <c r="AJ165" s="15"/>
      <c r="AK165" s="15"/>
      <c r="AL165" s="15"/>
      <c r="AM165" s="15"/>
      <c r="AN165" s="37"/>
      <c r="AO165" s="37"/>
      <c r="AP165" s="15"/>
      <c r="AQ165" s="15"/>
      <c r="AR165" s="15"/>
      <c r="AS165" s="15"/>
      <c r="AT165" s="15"/>
      <c r="AU165" s="15"/>
      <c r="AV165" s="37"/>
      <c r="AW165" s="37"/>
      <c r="AX165" s="15"/>
      <c r="AY165" s="15"/>
      <c r="AZ165" s="15"/>
      <c r="BA165" s="15"/>
      <c r="BB165" s="15"/>
      <c r="BC165" s="15"/>
      <c r="BD165" s="37"/>
      <c r="BE165" s="37"/>
      <c r="BF165" s="37"/>
      <c r="BG165" s="37"/>
      <c r="BH165" s="15"/>
      <c r="BI165" s="15"/>
      <c r="BJ165" s="15"/>
      <c r="BK165" s="15"/>
      <c r="BL165" s="15"/>
      <c r="BM165" s="15"/>
      <c r="BN165" s="37"/>
      <c r="BO165" s="37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</row>
    <row r="166" spans="1:80" ht="12.75">
      <c r="A166" s="21"/>
      <c r="B166" s="551"/>
      <c r="C166" s="551"/>
      <c r="D166" s="551"/>
      <c r="E166" s="551"/>
      <c r="F166" s="21"/>
      <c r="G166" s="21"/>
      <c r="H166" s="15"/>
      <c r="I166" s="15"/>
      <c r="J166" s="37"/>
      <c r="K166" s="37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37"/>
      <c r="AG166" s="37"/>
      <c r="AH166" s="15"/>
      <c r="AI166" s="15"/>
      <c r="AJ166" s="15"/>
      <c r="AK166" s="15"/>
      <c r="AL166" s="15"/>
      <c r="AM166" s="15"/>
      <c r="AN166" s="37"/>
      <c r="AO166" s="37"/>
      <c r="AP166" s="15"/>
      <c r="AQ166" s="15"/>
      <c r="AR166" s="15"/>
      <c r="AS166" s="15"/>
      <c r="AT166" s="15"/>
      <c r="AU166" s="15"/>
      <c r="AV166" s="37"/>
      <c r="AW166" s="37"/>
      <c r="AX166" s="15"/>
      <c r="AY166" s="15"/>
      <c r="AZ166" s="15"/>
      <c r="BA166" s="15"/>
      <c r="BB166" s="15"/>
      <c r="BC166" s="15"/>
      <c r="BD166" s="37"/>
      <c r="BE166" s="37"/>
      <c r="BF166" s="37"/>
      <c r="BG166" s="37"/>
      <c r="BH166" s="15"/>
      <c r="BI166" s="15"/>
      <c r="BJ166" s="15"/>
      <c r="BK166" s="15"/>
      <c r="BL166" s="15"/>
      <c r="BM166" s="15"/>
      <c r="BN166" s="37"/>
      <c r="BO166" s="37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</row>
    <row r="167" spans="1:80" ht="12.75">
      <c r="A167" s="21"/>
      <c r="B167" s="21"/>
      <c r="C167" s="21"/>
      <c r="D167" s="21"/>
      <c r="E167" s="21"/>
      <c r="F167" s="21"/>
      <c r="G167" s="21"/>
      <c r="H167" s="15"/>
      <c r="I167" s="15"/>
      <c r="J167" s="37"/>
      <c r="K167" s="37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37"/>
      <c r="AG167" s="37"/>
      <c r="AH167" s="15"/>
      <c r="AI167" s="15"/>
      <c r="AJ167" s="15"/>
      <c r="AK167" s="15"/>
      <c r="AL167" s="15"/>
      <c r="AM167" s="15"/>
      <c r="AN167" s="37"/>
      <c r="AO167" s="37"/>
      <c r="AP167" s="15"/>
      <c r="AQ167" s="15"/>
      <c r="AR167" s="15"/>
      <c r="AS167" s="15"/>
      <c r="AT167" s="15"/>
      <c r="AU167" s="15"/>
      <c r="AV167" s="37"/>
      <c r="AW167" s="37"/>
      <c r="AX167" s="15"/>
      <c r="AY167" s="15"/>
      <c r="AZ167" s="15"/>
      <c r="BA167" s="15"/>
      <c r="BB167" s="15"/>
      <c r="BC167" s="15"/>
      <c r="BD167" s="37"/>
      <c r="BE167" s="37"/>
      <c r="BF167" s="37"/>
      <c r="BG167" s="37"/>
      <c r="BH167" s="15"/>
      <c r="BI167" s="15"/>
      <c r="BJ167" s="15"/>
      <c r="BK167" s="15"/>
      <c r="BL167" s="15"/>
      <c r="BM167" s="15"/>
      <c r="BN167" s="37"/>
      <c r="BO167" s="37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</row>
    <row r="168" spans="1:80" ht="12.75">
      <c r="A168" s="21"/>
      <c r="B168" s="21"/>
      <c r="C168" s="21"/>
      <c r="D168" s="21"/>
      <c r="E168" s="21"/>
      <c r="F168" s="21"/>
      <c r="G168" s="21"/>
      <c r="H168" s="15"/>
      <c r="I168" s="15"/>
      <c r="J168" s="37"/>
      <c r="K168" s="37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37"/>
      <c r="AG168" s="37"/>
      <c r="AH168" s="15"/>
      <c r="AI168" s="15"/>
      <c r="AJ168" s="15"/>
      <c r="AK168" s="15"/>
      <c r="AL168" s="15"/>
      <c r="AM168" s="15"/>
      <c r="AN168" s="37"/>
      <c r="AO168" s="37"/>
      <c r="AP168" s="15"/>
      <c r="AQ168" s="15"/>
      <c r="AR168" s="15"/>
      <c r="AS168" s="15"/>
      <c r="AT168" s="15"/>
      <c r="AU168" s="15"/>
      <c r="AV168" s="37"/>
      <c r="AW168" s="37"/>
      <c r="AX168" s="15"/>
      <c r="AY168" s="15"/>
      <c r="AZ168" s="15"/>
      <c r="BA168" s="15"/>
      <c r="BB168" s="15"/>
      <c r="BC168" s="15"/>
      <c r="BD168" s="37"/>
      <c r="BE168" s="37"/>
      <c r="BF168" s="37"/>
      <c r="BG168" s="37"/>
      <c r="BH168" s="15"/>
      <c r="BI168" s="15"/>
      <c r="BJ168" s="15"/>
      <c r="BK168" s="15"/>
      <c r="BL168" s="15"/>
      <c r="BM168" s="15"/>
      <c r="BN168" s="37"/>
      <c r="BO168" s="37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</row>
    <row r="169" spans="1:80" ht="12.75">
      <c r="A169" s="21"/>
      <c r="B169" s="551"/>
      <c r="C169" s="551"/>
      <c r="D169" s="551"/>
      <c r="E169" s="551"/>
      <c r="F169" s="21"/>
      <c r="G169" s="21"/>
      <c r="H169" s="15"/>
      <c r="I169" s="15"/>
      <c r="J169" s="37"/>
      <c r="K169" s="37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37"/>
      <c r="AG169" s="37"/>
      <c r="AH169" s="15"/>
      <c r="AI169" s="15"/>
      <c r="AJ169" s="15"/>
      <c r="AK169" s="15"/>
      <c r="AL169" s="15"/>
      <c r="AM169" s="15"/>
      <c r="AN169" s="37"/>
      <c r="AO169" s="37"/>
      <c r="AP169" s="15"/>
      <c r="AQ169" s="15"/>
      <c r="AR169" s="15"/>
      <c r="AS169" s="15"/>
      <c r="AT169" s="15"/>
      <c r="AU169" s="15"/>
      <c r="AV169" s="37"/>
      <c r="AW169" s="37"/>
      <c r="AX169" s="15"/>
      <c r="AY169" s="15"/>
      <c r="AZ169" s="15"/>
      <c r="BA169" s="15"/>
      <c r="BB169" s="15"/>
      <c r="BC169" s="15"/>
      <c r="BD169" s="37"/>
      <c r="BE169" s="37"/>
      <c r="BF169" s="37"/>
      <c r="BG169" s="37"/>
      <c r="BH169" s="15"/>
      <c r="BI169" s="15"/>
      <c r="BJ169" s="15"/>
      <c r="BK169" s="15"/>
      <c r="BL169" s="15"/>
      <c r="BM169" s="15"/>
      <c r="BN169" s="37"/>
      <c r="BO169" s="37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</row>
    <row r="170" spans="1:80" ht="12.75">
      <c r="A170" s="21"/>
      <c r="B170" s="21"/>
      <c r="C170" s="28"/>
      <c r="D170" s="28"/>
      <c r="E170" s="28"/>
      <c r="F170" s="21"/>
      <c r="G170" s="21"/>
      <c r="H170" s="15"/>
      <c r="I170" s="15"/>
      <c r="J170" s="37"/>
      <c r="K170" s="37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37"/>
      <c r="AG170" s="37"/>
      <c r="AH170" s="15"/>
      <c r="AI170" s="15"/>
      <c r="AJ170" s="15"/>
      <c r="AK170" s="15"/>
      <c r="AL170" s="15"/>
      <c r="AM170" s="15"/>
      <c r="AN170" s="37"/>
      <c r="AO170" s="37"/>
      <c r="AP170" s="15"/>
      <c r="AQ170" s="15"/>
      <c r="AR170" s="15"/>
      <c r="AS170" s="15"/>
      <c r="AT170" s="15"/>
      <c r="AU170" s="15"/>
      <c r="AV170" s="37"/>
      <c r="AW170" s="37"/>
      <c r="AX170" s="15"/>
      <c r="AY170" s="15"/>
      <c r="AZ170" s="15"/>
      <c r="BA170" s="15"/>
      <c r="BB170" s="15"/>
      <c r="BC170" s="15"/>
      <c r="BD170" s="37"/>
      <c r="BE170" s="37"/>
      <c r="BF170" s="37"/>
      <c r="BG170" s="37"/>
      <c r="BH170" s="15"/>
      <c r="BI170" s="15"/>
      <c r="BJ170" s="15"/>
      <c r="BK170" s="15"/>
      <c r="BL170" s="15"/>
      <c r="BM170" s="15"/>
      <c r="BN170" s="37"/>
      <c r="BO170" s="37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</row>
    <row r="171" spans="1:80" ht="12.75">
      <c r="A171" s="21"/>
      <c r="B171" s="21"/>
      <c r="C171" s="28"/>
      <c r="D171" s="28"/>
      <c r="E171" s="28"/>
      <c r="F171" s="21"/>
      <c r="G171" s="21"/>
      <c r="H171" s="15"/>
      <c r="I171" s="15"/>
      <c r="J171" s="37"/>
      <c r="K171" s="37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37"/>
      <c r="AG171" s="37"/>
      <c r="AH171" s="15"/>
      <c r="AI171" s="15"/>
      <c r="AJ171" s="15"/>
      <c r="AK171" s="15"/>
      <c r="AL171" s="15"/>
      <c r="AM171" s="15"/>
      <c r="AN171" s="37"/>
      <c r="AO171" s="37"/>
      <c r="AP171" s="15"/>
      <c r="AQ171" s="15"/>
      <c r="AR171" s="15"/>
      <c r="AS171" s="15"/>
      <c r="AT171" s="15"/>
      <c r="AU171" s="15"/>
      <c r="AV171" s="37"/>
      <c r="AW171" s="37"/>
      <c r="AX171" s="15"/>
      <c r="AY171" s="15"/>
      <c r="AZ171" s="15"/>
      <c r="BA171" s="15"/>
      <c r="BB171" s="15"/>
      <c r="BC171" s="15"/>
      <c r="BD171" s="37"/>
      <c r="BE171" s="37"/>
      <c r="BF171" s="37"/>
      <c r="BG171" s="37"/>
      <c r="BH171" s="15"/>
      <c r="BI171" s="15"/>
      <c r="BJ171" s="15"/>
      <c r="BK171" s="15"/>
      <c r="BL171" s="15"/>
      <c r="BM171" s="15"/>
      <c r="BN171" s="37"/>
      <c r="BO171" s="37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</row>
    <row r="172" spans="1:80" ht="12.75">
      <c r="A172" s="21"/>
      <c r="B172" s="547"/>
      <c r="C172" s="547"/>
      <c r="D172" s="547"/>
      <c r="E172" s="547"/>
      <c r="F172" s="21"/>
      <c r="G172" s="21"/>
      <c r="H172" s="15"/>
      <c r="I172" s="15"/>
      <c r="J172" s="37"/>
      <c r="K172" s="37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37"/>
      <c r="AG172" s="37"/>
      <c r="AH172" s="15"/>
      <c r="AI172" s="15"/>
      <c r="AJ172" s="15"/>
      <c r="AK172" s="15"/>
      <c r="AL172" s="15"/>
      <c r="AM172" s="15"/>
      <c r="AN172" s="37"/>
      <c r="AO172" s="37"/>
      <c r="AP172" s="15"/>
      <c r="AQ172" s="15"/>
      <c r="AR172" s="15"/>
      <c r="AS172" s="15"/>
      <c r="AT172" s="15"/>
      <c r="AU172" s="15"/>
      <c r="AV172" s="37"/>
      <c r="AW172" s="37"/>
      <c r="AX172" s="15"/>
      <c r="AY172" s="15"/>
      <c r="AZ172" s="15"/>
      <c r="BA172" s="15"/>
      <c r="BB172" s="15"/>
      <c r="BC172" s="15"/>
      <c r="BD172" s="37"/>
      <c r="BE172" s="37"/>
      <c r="BF172" s="37"/>
      <c r="BG172" s="37"/>
      <c r="BH172" s="15"/>
      <c r="BI172" s="15"/>
      <c r="BJ172" s="15"/>
      <c r="BK172" s="15"/>
      <c r="BL172" s="15"/>
      <c r="BM172" s="15"/>
      <c r="BN172" s="37"/>
      <c r="BO172" s="37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</row>
    <row r="173" spans="1:80" ht="12.75">
      <c r="A173" s="21"/>
      <c r="B173" s="21"/>
      <c r="C173" s="21"/>
      <c r="D173" s="21"/>
      <c r="E173" s="21"/>
      <c r="F173" s="21"/>
      <c r="G173" s="21"/>
      <c r="H173" s="15"/>
      <c r="I173" s="15"/>
      <c r="J173" s="37"/>
      <c r="K173" s="37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37"/>
      <c r="AG173" s="37"/>
      <c r="AH173" s="15"/>
      <c r="AI173" s="15"/>
      <c r="AJ173" s="15"/>
      <c r="AK173" s="15"/>
      <c r="AL173" s="15"/>
      <c r="AM173" s="15"/>
      <c r="AN173" s="37"/>
      <c r="AO173" s="37"/>
      <c r="AP173" s="15"/>
      <c r="AQ173" s="15"/>
      <c r="AR173" s="15"/>
      <c r="AS173" s="15"/>
      <c r="AT173" s="15"/>
      <c r="AU173" s="15"/>
      <c r="AV173" s="37"/>
      <c r="AW173" s="37"/>
      <c r="AX173" s="15"/>
      <c r="AY173" s="15"/>
      <c r="AZ173" s="15"/>
      <c r="BA173" s="15"/>
      <c r="BB173" s="15"/>
      <c r="BC173" s="15"/>
      <c r="BD173" s="37"/>
      <c r="BE173" s="37"/>
      <c r="BF173" s="37"/>
      <c r="BG173" s="37"/>
      <c r="BH173" s="15"/>
      <c r="BI173" s="15"/>
      <c r="BJ173" s="15"/>
      <c r="BK173" s="15"/>
      <c r="BL173" s="15"/>
      <c r="BM173" s="15"/>
      <c r="BN173" s="37"/>
      <c r="BO173" s="37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</row>
    <row r="174" spans="1:80" ht="12.75">
      <c r="A174" s="21"/>
      <c r="B174" s="551"/>
      <c r="C174" s="551"/>
      <c r="D174" s="551"/>
      <c r="E174" s="551"/>
      <c r="F174" s="21"/>
      <c r="G174" s="39"/>
      <c r="H174" s="15"/>
      <c r="I174" s="15"/>
      <c r="J174" s="37"/>
      <c r="K174" s="37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37"/>
      <c r="AG174" s="37"/>
      <c r="AH174" s="15"/>
      <c r="AI174" s="15"/>
      <c r="AJ174" s="15"/>
      <c r="AK174" s="15"/>
      <c r="AL174" s="15"/>
      <c r="AM174" s="15"/>
      <c r="AN174" s="37"/>
      <c r="AO174" s="37"/>
      <c r="AP174" s="15"/>
      <c r="AQ174" s="15"/>
      <c r="AR174" s="15"/>
      <c r="AS174" s="15"/>
      <c r="AT174" s="15"/>
      <c r="AU174" s="15"/>
      <c r="AV174" s="37"/>
      <c r="AW174" s="37"/>
      <c r="AX174" s="15"/>
      <c r="AY174" s="15"/>
      <c r="AZ174" s="15"/>
      <c r="BA174" s="15"/>
      <c r="BB174" s="15"/>
      <c r="BC174" s="15"/>
      <c r="BD174" s="37"/>
      <c r="BE174" s="37"/>
      <c r="BF174" s="37"/>
      <c r="BG174" s="37"/>
      <c r="BH174" s="15"/>
      <c r="BI174" s="15"/>
      <c r="BJ174" s="15"/>
      <c r="BK174" s="15"/>
      <c r="BL174" s="15"/>
      <c r="BM174" s="15"/>
      <c r="BN174" s="37"/>
      <c r="BO174" s="37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</row>
    <row r="175" spans="1:80" ht="12.75">
      <c r="A175" s="21"/>
      <c r="B175" s="551"/>
      <c r="C175" s="551"/>
      <c r="D175" s="551"/>
      <c r="E175" s="551"/>
      <c r="F175" s="21"/>
      <c r="G175" s="21"/>
      <c r="H175" s="15"/>
      <c r="I175" s="15"/>
      <c r="J175" s="37"/>
      <c r="K175" s="37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37"/>
      <c r="AG175" s="37"/>
      <c r="AH175" s="15"/>
      <c r="AI175" s="15"/>
      <c r="AJ175" s="15"/>
      <c r="AK175" s="15"/>
      <c r="AL175" s="15"/>
      <c r="AM175" s="15"/>
      <c r="AN175" s="37"/>
      <c r="AO175" s="37"/>
      <c r="AP175" s="15"/>
      <c r="AQ175" s="15"/>
      <c r="AR175" s="15"/>
      <c r="AS175" s="15"/>
      <c r="AT175" s="15"/>
      <c r="AU175" s="15"/>
      <c r="AV175" s="37"/>
      <c r="AW175" s="37"/>
      <c r="AX175" s="15"/>
      <c r="AY175" s="15"/>
      <c r="AZ175" s="15"/>
      <c r="BA175" s="15"/>
      <c r="BB175" s="15"/>
      <c r="BC175" s="15"/>
      <c r="BD175" s="37"/>
      <c r="BE175" s="37"/>
      <c r="BF175" s="37"/>
      <c r="BG175" s="37"/>
      <c r="BH175" s="15"/>
      <c r="BI175" s="15"/>
      <c r="BJ175" s="15"/>
      <c r="BK175" s="15"/>
      <c r="BL175" s="15"/>
      <c r="BM175" s="15"/>
      <c r="BN175" s="37"/>
      <c r="BO175" s="37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</row>
    <row r="176" spans="1:80" ht="12.75">
      <c r="A176" s="21"/>
      <c r="B176" s="551"/>
      <c r="C176" s="551"/>
      <c r="D176" s="551"/>
      <c r="E176" s="551"/>
      <c r="F176" s="21"/>
      <c r="G176" s="21"/>
      <c r="H176" s="15"/>
      <c r="I176" s="15"/>
      <c r="J176" s="37"/>
      <c r="K176" s="37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37"/>
      <c r="AG176" s="37"/>
      <c r="AH176" s="15"/>
      <c r="AI176" s="15"/>
      <c r="AJ176" s="15"/>
      <c r="AK176" s="15"/>
      <c r="AL176" s="15"/>
      <c r="AM176" s="15"/>
      <c r="AN176" s="37"/>
      <c r="AO176" s="37"/>
      <c r="AP176" s="15"/>
      <c r="AQ176" s="15"/>
      <c r="AR176" s="15"/>
      <c r="AS176" s="15"/>
      <c r="AT176" s="15"/>
      <c r="AU176" s="15"/>
      <c r="AV176" s="37"/>
      <c r="AW176" s="37"/>
      <c r="AX176" s="15"/>
      <c r="AY176" s="15"/>
      <c r="AZ176" s="15"/>
      <c r="BA176" s="15"/>
      <c r="BB176" s="15"/>
      <c r="BC176" s="15"/>
      <c r="BD176" s="37"/>
      <c r="BE176" s="37"/>
      <c r="BF176" s="37"/>
      <c r="BG176" s="37"/>
      <c r="BH176" s="15"/>
      <c r="BI176" s="15"/>
      <c r="BJ176" s="15"/>
      <c r="BK176" s="15"/>
      <c r="BL176" s="15"/>
      <c r="BM176" s="15"/>
      <c r="BN176" s="37"/>
      <c r="BO176" s="37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</row>
    <row r="177" spans="1:80" ht="12.75">
      <c r="A177" s="21"/>
      <c r="B177" s="21"/>
      <c r="C177" s="21"/>
      <c r="D177" s="21"/>
      <c r="E177" s="21"/>
      <c r="F177" s="21"/>
      <c r="G177" s="21"/>
      <c r="H177" s="15"/>
      <c r="I177" s="15"/>
      <c r="J177" s="37"/>
      <c r="K177" s="37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37"/>
      <c r="AG177" s="37"/>
      <c r="AH177" s="15"/>
      <c r="AI177" s="15"/>
      <c r="AJ177" s="15"/>
      <c r="AK177" s="15"/>
      <c r="AL177" s="15"/>
      <c r="AM177" s="15"/>
      <c r="AN177" s="37"/>
      <c r="AO177" s="37"/>
      <c r="AP177" s="15"/>
      <c r="AQ177" s="15"/>
      <c r="AR177" s="15"/>
      <c r="AS177" s="15"/>
      <c r="AT177" s="15"/>
      <c r="AU177" s="15"/>
      <c r="AV177" s="37"/>
      <c r="AW177" s="37"/>
      <c r="AX177" s="15"/>
      <c r="AY177" s="15"/>
      <c r="AZ177" s="15"/>
      <c r="BA177" s="15"/>
      <c r="BB177" s="15"/>
      <c r="BC177" s="15"/>
      <c r="BD177" s="37"/>
      <c r="BE177" s="37"/>
      <c r="BF177" s="37"/>
      <c r="BG177" s="37"/>
      <c r="BH177" s="15"/>
      <c r="BI177" s="15"/>
      <c r="BJ177" s="15"/>
      <c r="BK177" s="15"/>
      <c r="BL177" s="15"/>
      <c r="BM177" s="15"/>
      <c r="BN177" s="37"/>
      <c r="BO177" s="37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</row>
    <row r="178" spans="1:80" ht="12.75">
      <c r="A178" s="21"/>
      <c r="B178" s="21"/>
      <c r="C178" s="21"/>
      <c r="D178" s="21"/>
      <c r="E178" s="21"/>
      <c r="F178" s="21"/>
      <c r="G178" s="21"/>
      <c r="H178" s="15"/>
      <c r="I178" s="15"/>
      <c r="J178" s="37"/>
      <c r="K178" s="37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37"/>
      <c r="AG178" s="37"/>
      <c r="AH178" s="15"/>
      <c r="AI178" s="15"/>
      <c r="AJ178" s="15"/>
      <c r="AK178" s="15"/>
      <c r="AL178" s="15"/>
      <c r="AM178" s="15"/>
      <c r="AN178" s="37"/>
      <c r="AO178" s="37"/>
      <c r="AP178" s="15"/>
      <c r="AQ178" s="15"/>
      <c r="AR178" s="15"/>
      <c r="AS178" s="15"/>
      <c r="AT178" s="15"/>
      <c r="AU178" s="15"/>
      <c r="AV178" s="37"/>
      <c r="AW178" s="37"/>
      <c r="AX178" s="15"/>
      <c r="AY178" s="15"/>
      <c r="AZ178" s="15"/>
      <c r="BA178" s="15"/>
      <c r="BB178" s="15"/>
      <c r="BC178" s="15"/>
      <c r="BD178" s="37"/>
      <c r="BE178" s="37"/>
      <c r="BF178" s="37"/>
      <c r="BG178" s="37"/>
      <c r="BH178" s="15"/>
      <c r="BI178" s="15"/>
      <c r="BJ178" s="15"/>
      <c r="BK178" s="15"/>
      <c r="BL178" s="15"/>
      <c r="BM178" s="15"/>
      <c r="BN178" s="37"/>
      <c r="BO178" s="37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</row>
    <row r="179" spans="1:80" ht="12.75">
      <c r="A179" s="21"/>
      <c r="B179" s="551"/>
      <c r="C179" s="551"/>
      <c r="D179" s="551"/>
      <c r="E179" s="551"/>
      <c r="F179" s="21"/>
      <c r="G179" s="21"/>
      <c r="H179" s="15"/>
      <c r="I179" s="15"/>
      <c r="J179" s="37"/>
      <c r="K179" s="37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37"/>
      <c r="AG179" s="37"/>
      <c r="AH179" s="15"/>
      <c r="AI179" s="15"/>
      <c r="AJ179" s="15"/>
      <c r="AK179" s="15"/>
      <c r="AL179" s="15"/>
      <c r="AM179" s="15"/>
      <c r="AN179" s="37"/>
      <c r="AO179" s="37"/>
      <c r="AP179" s="15"/>
      <c r="AQ179" s="15"/>
      <c r="AR179" s="15"/>
      <c r="AS179" s="15"/>
      <c r="AT179" s="15"/>
      <c r="AU179" s="15"/>
      <c r="AV179" s="37"/>
      <c r="AW179" s="37"/>
      <c r="AX179" s="15"/>
      <c r="AY179" s="15"/>
      <c r="AZ179" s="15"/>
      <c r="BA179" s="15"/>
      <c r="BB179" s="15"/>
      <c r="BC179" s="15"/>
      <c r="BD179" s="37"/>
      <c r="BE179" s="37"/>
      <c r="BF179" s="37"/>
      <c r="BG179" s="37"/>
      <c r="BH179" s="15"/>
      <c r="BI179" s="15"/>
      <c r="BJ179" s="15"/>
      <c r="BK179" s="15"/>
      <c r="BL179" s="15"/>
      <c r="BM179" s="15"/>
      <c r="BN179" s="37"/>
      <c r="BO179" s="37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</row>
    <row r="180" spans="1:80" ht="12.75">
      <c r="A180" s="21"/>
      <c r="B180" s="547"/>
      <c r="C180" s="547"/>
      <c r="D180" s="547"/>
      <c r="E180" s="547"/>
      <c r="F180" s="21"/>
      <c r="G180" s="21"/>
      <c r="H180" s="15"/>
      <c r="I180" s="40"/>
      <c r="J180" s="15"/>
      <c r="K180" s="41"/>
      <c r="L180" s="15"/>
      <c r="M180" s="40"/>
      <c r="N180" s="15"/>
      <c r="O180" s="40"/>
      <c r="P180" s="15"/>
      <c r="Q180" s="40"/>
      <c r="R180" s="15"/>
      <c r="S180" s="40"/>
      <c r="T180" s="15"/>
      <c r="U180" s="40"/>
      <c r="V180" s="15"/>
      <c r="W180" s="40"/>
      <c r="X180" s="15"/>
      <c r="Y180" s="40"/>
      <c r="Z180" s="15"/>
      <c r="AA180" s="40"/>
      <c r="AB180" s="15"/>
      <c r="AC180" s="40"/>
      <c r="AD180" s="15"/>
      <c r="AE180" s="40"/>
      <c r="AF180" s="15"/>
      <c r="AG180" s="40"/>
      <c r="AH180" s="15"/>
      <c r="AI180" s="40"/>
      <c r="AJ180" s="15"/>
      <c r="AK180" s="40"/>
      <c r="AL180" s="15"/>
      <c r="AM180" s="40"/>
      <c r="AN180" s="15"/>
      <c r="AO180" s="40"/>
      <c r="AP180" s="15"/>
      <c r="AQ180" s="40"/>
      <c r="AR180" s="15"/>
      <c r="AS180" s="40"/>
      <c r="AT180" s="15"/>
      <c r="AU180" s="40"/>
      <c r="AV180" s="15"/>
      <c r="AW180" s="40"/>
      <c r="AX180" s="15"/>
      <c r="AY180" s="40"/>
      <c r="AZ180" s="15"/>
      <c r="BA180" s="40"/>
      <c r="BB180" s="15"/>
      <c r="BC180" s="40"/>
      <c r="BD180" s="15"/>
      <c r="BE180" s="42"/>
      <c r="BF180" s="15"/>
      <c r="BG180" s="40"/>
      <c r="BH180" s="15"/>
      <c r="BI180" s="40"/>
      <c r="BJ180" s="15"/>
      <c r="BK180" s="40"/>
      <c r="BL180" s="40"/>
      <c r="BM180" s="40"/>
      <c r="BN180" s="15"/>
      <c r="BO180" s="40"/>
      <c r="BP180" s="15"/>
      <c r="BQ180" s="40"/>
      <c r="BR180" s="15"/>
      <c r="BS180" s="40"/>
      <c r="BT180" s="15"/>
      <c r="BU180" s="15"/>
      <c r="BV180" s="15"/>
      <c r="BW180" s="15"/>
      <c r="BX180" s="15"/>
      <c r="BY180" s="15"/>
      <c r="BZ180" s="15"/>
      <c r="CA180" s="15"/>
      <c r="CB180" s="15"/>
    </row>
    <row r="181" spans="1:80" ht="12.75">
      <c r="A181" s="3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</row>
    <row r="182" spans="1:80" ht="12.75">
      <c r="A182" s="3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</row>
    <row r="183" spans="1:80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</row>
    <row r="184" spans="1:80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</row>
    <row r="185" spans="1:80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2"/>
      <c r="Q185" s="13"/>
      <c r="R185" s="13"/>
      <c r="S185" s="13"/>
      <c r="T185" s="13"/>
      <c r="U185" s="13"/>
      <c r="V185" s="14"/>
      <c r="W185" s="562"/>
      <c r="X185" s="563"/>
      <c r="Y185" s="563"/>
      <c r="Z185" s="563"/>
      <c r="AA185" s="563"/>
      <c r="AB185" s="563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</row>
    <row r="186" spans="1:80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</row>
    <row r="187" spans="1:80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</row>
    <row r="188" spans="1:80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</row>
    <row r="189" spans="1:80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</row>
    <row r="190" spans="1:80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</row>
    <row r="191" spans="1:80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</row>
    <row r="192" spans="1:80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</row>
    <row r="193" spans="1:80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</row>
    <row r="194" spans="1:80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</row>
    <row r="195" spans="1:80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</row>
    <row r="196" spans="1:80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</row>
    <row r="197" spans="1:80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</row>
    <row r="198" spans="1:80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</row>
    <row r="199" spans="1:80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</row>
    <row r="200" spans="1:80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</row>
    <row r="201" spans="1:80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</row>
    <row r="202" spans="1:80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</row>
    <row r="203" spans="1:80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</row>
    <row r="204" spans="1:80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</row>
    <row r="205" spans="1:80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</row>
    <row r="206" spans="1:80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</row>
    <row r="207" spans="1:80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</row>
    <row r="208" spans="1:80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</row>
    <row r="209" spans="1:80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</row>
    <row r="210" spans="1:80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</row>
    <row r="211" spans="1:80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</row>
    <row r="212" spans="1:80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</row>
    <row r="213" spans="1:80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</row>
    <row r="214" spans="1:80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</row>
    <row r="215" spans="1:80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</row>
    <row r="216" spans="1:80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</row>
    <row r="217" spans="1:80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</row>
    <row r="218" spans="1:80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</row>
    <row r="219" spans="1:80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</row>
    <row r="220" spans="1:80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</row>
    <row r="221" spans="1:80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</row>
    <row r="222" spans="1:80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</row>
    <row r="223" spans="1:80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</row>
    <row r="224" spans="1:80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</row>
    <row r="225" spans="1:80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</row>
    <row r="226" spans="1:80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</row>
    <row r="227" spans="1:80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</row>
    <row r="228" spans="1:80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</row>
    <row r="229" spans="1:80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</row>
    <row r="230" spans="1:80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</row>
    <row r="231" spans="1:80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</row>
    <row r="232" spans="1:80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</row>
    <row r="233" spans="1:80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</row>
    <row r="234" spans="1:80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</row>
    <row r="235" spans="1:80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</row>
    <row r="236" spans="1:80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</row>
    <row r="237" spans="1:80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</row>
    <row r="238" spans="1:80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</row>
    <row r="239" spans="1:80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</row>
    <row r="240" spans="1:80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</row>
    <row r="241" spans="1:80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</row>
    <row r="242" spans="1:80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</row>
    <row r="243" spans="1:80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</row>
    <row r="244" spans="1:80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</row>
    <row r="245" spans="1:80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</row>
    <row r="246" spans="1:80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</row>
    <row r="247" spans="1:80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</row>
    <row r="248" spans="1:80" ht="12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</row>
    <row r="249" spans="1:80" ht="12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</row>
    <row r="250" spans="1:80" ht="12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</row>
    <row r="251" spans="1:80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</row>
    <row r="252" spans="1:80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</row>
    <row r="253" spans="1:80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</row>
    <row r="254" spans="1:80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</row>
    <row r="255" spans="1:80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</row>
    <row r="256" spans="1:80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</row>
    <row r="257" spans="1:80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</row>
    <row r="258" spans="1:80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</row>
    <row r="259" spans="1:80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</row>
    <row r="260" spans="1:80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</row>
    <row r="261" spans="1:80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</row>
    <row r="262" spans="1:80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</row>
    <row r="263" spans="1:80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</row>
    <row r="264" spans="1:80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</row>
    <row r="265" spans="1:80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</row>
    <row r="266" spans="1:80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</row>
    <row r="267" spans="1:80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</row>
    <row r="268" spans="1:80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</row>
    <row r="269" spans="1:80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</row>
    <row r="270" spans="1:80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</row>
    <row r="271" spans="1:80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</row>
    <row r="272" spans="1:80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</row>
    <row r="273" spans="1:80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</row>
    <row r="274" spans="1:80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</row>
    <row r="275" spans="1:80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</row>
    <row r="276" spans="1:80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</row>
    <row r="277" spans="1:80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</row>
    <row r="278" spans="1:80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</row>
    <row r="279" spans="1:80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</row>
    <row r="280" spans="1:80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</row>
    <row r="281" spans="1:80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</row>
    <row r="282" spans="1:80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</row>
    <row r="283" spans="1:80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</row>
    <row r="284" spans="1:80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</row>
    <row r="285" spans="1:80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</row>
    <row r="286" spans="1:80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</row>
    <row r="287" spans="1:80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</row>
    <row r="288" spans="1:80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</row>
    <row r="289" spans="1:80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</row>
    <row r="290" spans="1:80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</row>
    <row r="291" spans="1:80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</row>
    <row r="292" spans="1:80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</row>
    <row r="293" spans="1:80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</row>
    <row r="294" spans="1:80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</row>
    <row r="295" spans="1:80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</row>
    <row r="296" spans="1:80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</row>
    <row r="297" spans="1:80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</row>
    <row r="298" spans="1:80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</row>
    <row r="299" spans="1:80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</row>
    <row r="300" spans="1:80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</row>
    <row r="301" spans="1:80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</row>
    <row r="302" spans="1:80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</row>
    <row r="303" spans="1:80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</row>
    <row r="304" spans="1:80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</row>
    <row r="305" spans="1:80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</row>
    <row r="306" spans="1:80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</row>
    <row r="307" spans="1:80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</row>
    <row r="308" spans="1:80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</row>
    <row r="309" spans="1:80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</row>
    <row r="310" spans="1:80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</row>
    <row r="311" spans="1:80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</row>
    <row r="312" spans="1:80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</row>
    <row r="313" spans="1:80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</row>
    <row r="314" spans="1:80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</row>
    <row r="315" spans="1:80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</row>
    <row r="316" spans="1:80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</row>
    <row r="317" spans="1:80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</row>
    <row r="318" spans="1:80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</row>
    <row r="319" spans="1:80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</row>
    <row r="320" spans="1:80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</row>
    <row r="321" spans="1:80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</row>
    <row r="322" spans="1:80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</row>
    <row r="323" spans="1:80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</row>
    <row r="324" spans="1:80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</row>
    <row r="325" spans="1:80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</row>
    <row r="326" spans="1:80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</row>
    <row r="327" spans="1:80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</row>
    <row r="328" spans="1:80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</row>
    <row r="329" spans="1:80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</row>
    <row r="330" spans="1:80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</row>
    <row r="331" spans="1:80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</row>
    <row r="332" spans="1:80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</row>
    <row r="333" spans="1:80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</row>
    <row r="334" spans="1:80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</row>
    <row r="335" spans="1:80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</row>
    <row r="336" spans="1:80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</row>
    <row r="337" spans="1:80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</row>
    <row r="338" spans="1:80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</row>
    <row r="339" spans="1:80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</row>
    <row r="340" spans="1:80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</row>
    <row r="341" spans="1:80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</row>
    <row r="342" spans="1:80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</row>
    <row r="343" spans="1:80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</row>
    <row r="344" spans="1:80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</row>
    <row r="345" spans="1:80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</row>
    <row r="346" spans="1:80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</row>
    <row r="347" spans="1:80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</row>
    <row r="348" spans="1:80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</row>
    <row r="349" spans="1:80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</row>
    <row r="350" spans="1:80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</row>
    <row r="351" spans="1:80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</row>
    <row r="352" spans="1:80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</row>
    <row r="353" spans="1:80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</row>
    <row r="354" spans="1:80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</row>
    <row r="355" spans="1:80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</row>
    <row r="356" spans="1:80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</row>
    <row r="357" spans="1:80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</row>
    <row r="358" spans="1:80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</row>
    <row r="359" spans="1:80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</row>
    <row r="360" spans="1:80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</row>
    <row r="361" spans="1:80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</row>
    <row r="362" spans="1:80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</row>
    <row r="363" spans="1:80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</row>
    <row r="364" spans="1:80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</row>
    <row r="365" spans="1:80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</row>
    <row r="366" spans="1:80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</row>
    <row r="367" spans="1:80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</row>
    <row r="368" spans="1:80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</row>
    <row r="369" spans="1:80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</row>
    <row r="370" spans="1:80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</row>
  </sheetData>
  <sheetProtection/>
  <mergeCells count="254">
    <mergeCell ref="B43:E43"/>
    <mergeCell ref="B37:E37"/>
    <mergeCell ref="B34:E34"/>
    <mergeCell ref="B38:E38"/>
    <mergeCell ref="B36:E36"/>
    <mergeCell ref="B35:E35"/>
    <mergeCell ref="B39:E39"/>
    <mergeCell ref="B40:E40"/>
    <mergeCell ref="B52:E52"/>
    <mergeCell ref="B50:E50"/>
    <mergeCell ref="A44:E44"/>
    <mergeCell ref="B48:E48"/>
    <mergeCell ref="B49:E49"/>
    <mergeCell ref="B47:E47"/>
    <mergeCell ref="B46:E46"/>
    <mergeCell ref="B51:E51"/>
    <mergeCell ref="B45:E45"/>
    <mergeCell ref="B22:E22"/>
    <mergeCell ref="B25:E25"/>
    <mergeCell ref="B15:E15"/>
    <mergeCell ref="BN3:BO3"/>
    <mergeCell ref="B13:E13"/>
    <mergeCell ref="B7:E7"/>
    <mergeCell ref="B17:E17"/>
    <mergeCell ref="B21:E21"/>
    <mergeCell ref="B8:E8"/>
    <mergeCell ref="B10:E10"/>
    <mergeCell ref="A1:E1"/>
    <mergeCell ref="B26:E26"/>
    <mergeCell ref="A3:A5"/>
    <mergeCell ref="B3:E5"/>
    <mergeCell ref="B9:E9"/>
    <mergeCell ref="B18:E18"/>
    <mergeCell ref="B20:E20"/>
    <mergeCell ref="B6:E6"/>
    <mergeCell ref="B14:E14"/>
    <mergeCell ref="B23:E23"/>
    <mergeCell ref="B11:E11"/>
    <mergeCell ref="B12:E12"/>
    <mergeCell ref="B156:E156"/>
    <mergeCell ref="B157:E157"/>
    <mergeCell ref="B147:E147"/>
    <mergeCell ref="B148:E148"/>
    <mergeCell ref="B149:E149"/>
    <mergeCell ref="B150:E150"/>
    <mergeCell ref="B151:E151"/>
    <mergeCell ref="B153:E153"/>
    <mergeCell ref="B161:E161"/>
    <mergeCell ref="B162:E162"/>
    <mergeCell ref="B163:E163"/>
    <mergeCell ref="B165:E165"/>
    <mergeCell ref="B166:E166"/>
    <mergeCell ref="B169:E169"/>
    <mergeCell ref="W185:AB185"/>
    <mergeCell ref="B172:E172"/>
    <mergeCell ref="B174:E174"/>
    <mergeCell ref="B175:E175"/>
    <mergeCell ref="B176:E176"/>
    <mergeCell ref="B179:E179"/>
    <mergeCell ref="B180:E180"/>
    <mergeCell ref="B154:E154"/>
    <mergeCell ref="B155:E155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28:E128"/>
    <mergeCell ref="B129:E129"/>
    <mergeCell ref="B125:E125"/>
    <mergeCell ref="BN123:BO123"/>
    <mergeCell ref="BF123:BG123"/>
    <mergeCell ref="BH123:BI123"/>
    <mergeCell ref="AL123:AM123"/>
    <mergeCell ref="AN123:AO123"/>
    <mergeCell ref="Z123:AA123"/>
    <mergeCell ref="R123:S123"/>
    <mergeCell ref="B126:E126"/>
    <mergeCell ref="B127:E127"/>
    <mergeCell ref="BB123:BC123"/>
    <mergeCell ref="BD123:BE123"/>
    <mergeCell ref="AV123:AW123"/>
    <mergeCell ref="AX123:AY123"/>
    <mergeCell ref="AJ123:AK123"/>
    <mergeCell ref="AF123:AG123"/>
    <mergeCell ref="AB123:AC123"/>
    <mergeCell ref="AD123:AE123"/>
    <mergeCell ref="BU122:BU124"/>
    <mergeCell ref="AP123:AQ123"/>
    <mergeCell ref="AR123:AS123"/>
    <mergeCell ref="AT123:AU123"/>
    <mergeCell ref="BT122:BT124"/>
    <mergeCell ref="BP123:BQ123"/>
    <mergeCell ref="BR123:BS123"/>
    <mergeCell ref="BJ123:BK123"/>
    <mergeCell ref="AZ123:BA123"/>
    <mergeCell ref="AH123:AI123"/>
    <mergeCell ref="BR122:BS122"/>
    <mergeCell ref="Z122:AS122"/>
    <mergeCell ref="AV122:BA122"/>
    <mergeCell ref="BF122:BG122"/>
    <mergeCell ref="BH122:BO122"/>
    <mergeCell ref="BP122:BQ122"/>
    <mergeCell ref="X123:Y123"/>
    <mergeCell ref="T123:U123"/>
    <mergeCell ref="V123:W123"/>
    <mergeCell ref="H123:I123"/>
    <mergeCell ref="J123:K123"/>
    <mergeCell ref="L123:M123"/>
    <mergeCell ref="B118:E118"/>
    <mergeCell ref="B119:E119"/>
    <mergeCell ref="N123:O123"/>
    <mergeCell ref="P123:Q123"/>
    <mergeCell ref="A121:Y121"/>
    <mergeCell ref="A122:A124"/>
    <mergeCell ref="B122:E124"/>
    <mergeCell ref="F122:F124"/>
    <mergeCell ref="G122:G124"/>
    <mergeCell ref="H122:Y122"/>
    <mergeCell ref="B103:E103"/>
    <mergeCell ref="B105:E105"/>
    <mergeCell ref="B114:E114"/>
    <mergeCell ref="B115:E115"/>
    <mergeCell ref="B106:E106"/>
    <mergeCell ref="B109:E109"/>
    <mergeCell ref="B110:E110"/>
    <mergeCell ref="B113:E113"/>
    <mergeCell ref="B102:E102"/>
    <mergeCell ref="B101:E101"/>
    <mergeCell ref="B89:E89"/>
    <mergeCell ref="B90:E90"/>
    <mergeCell ref="B94:E94"/>
    <mergeCell ref="B95:E95"/>
    <mergeCell ref="B96:E96"/>
    <mergeCell ref="B97:E97"/>
    <mergeCell ref="B91:E91"/>
    <mergeCell ref="B93:E93"/>
    <mergeCell ref="BV63:BV65"/>
    <mergeCell ref="BJ64:BK64"/>
    <mergeCell ref="BB63:BC63"/>
    <mergeCell ref="B88:E88"/>
    <mergeCell ref="AZ64:BA64"/>
    <mergeCell ref="BD64:BE64"/>
    <mergeCell ref="BF64:BG64"/>
    <mergeCell ref="BP63:BU63"/>
    <mergeCell ref="BH64:BI64"/>
    <mergeCell ref="AX64:AY64"/>
    <mergeCell ref="BD4:BE4"/>
    <mergeCell ref="BD63:BK63"/>
    <mergeCell ref="BB4:BC4"/>
    <mergeCell ref="BW63:BW65"/>
    <mergeCell ref="BN64:BO64"/>
    <mergeCell ref="BP64:BQ64"/>
    <mergeCell ref="BR64:BS64"/>
    <mergeCell ref="BT64:BU64"/>
    <mergeCell ref="BN63:BO63"/>
    <mergeCell ref="BB64:BC64"/>
    <mergeCell ref="BO4:BO5"/>
    <mergeCell ref="BF4:BG4"/>
    <mergeCell ref="BH4:BI4"/>
    <mergeCell ref="BJ4:BK4"/>
    <mergeCell ref="BL4:BM4"/>
    <mergeCell ref="BN4:BN5"/>
    <mergeCell ref="AR4:AS4"/>
    <mergeCell ref="AT64:AU64"/>
    <mergeCell ref="AP63:AU63"/>
    <mergeCell ref="AP64:AQ64"/>
    <mergeCell ref="AR64:AS64"/>
    <mergeCell ref="AT4:AU4"/>
    <mergeCell ref="J4:K4"/>
    <mergeCell ref="AV64:AW64"/>
    <mergeCell ref="AV63:BA63"/>
    <mergeCell ref="H3:I3"/>
    <mergeCell ref="J3:K3"/>
    <mergeCell ref="L3:M3"/>
    <mergeCell ref="AZ4:BA4"/>
    <mergeCell ref="AL4:AM4"/>
    <mergeCell ref="AN4:AO4"/>
    <mergeCell ref="AP4:AQ4"/>
    <mergeCell ref="AX4:AY4"/>
    <mergeCell ref="AV4:AW4"/>
    <mergeCell ref="B27:E27"/>
    <mergeCell ref="B24:E24"/>
    <mergeCell ref="L4:M4"/>
    <mergeCell ref="X4:Y4"/>
    <mergeCell ref="AH4:AI4"/>
    <mergeCell ref="AJ4:AK4"/>
    <mergeCell ref="B16:E16"/>
    <mergeCell ref="B19:E19"/>
    <mergeCell ref="Z4:AA4"/>
    <mergeCell ref="AD4:AE4"/>
    <mergeCell ref="AF4:AG4"/>
    <mergeCell ref="R4:S4"/>
    <mergeCell ref="T4:U4"/>
    <mergeCell ref="AB4:AC4"/>
    <mergeCell ref="F3:F5"/>
    <mergeCell ref="G3:G5"/>
    <mergeCell ref="H4:I4"/>
    <mergeCell ref="B42:E42"/>
    <mergeCell ref="B28:E28"/>
    <mergeCell ref="B31:E31"/>
    <mergeCell ref="B30:E30"/>
    <mergeCell ref="B29:E29"/>
    <mergeCell ref="A32:E32"/>
    <mergeCell ref="B33:E33"/>
    <mergeCell ref="B62:E62"/>
    <mergeCell ref="B53:E53"/>
    <mergeCell ref="B54:E54"/>
    <mergeCell ref="B55:E55"/>
    <mergeCell ref="B56:E56"/>
    <mergeCell ref="B61:E61"/>
    <mergeCell ref="B57:E57"/>
    <mergeCell ref="B59:E59"/>
    <mergeCell ref="B58:E58"/>
    <mergeCell ref="B60:E60"/>
    <mergeCell ref="V3:W3"/>
    <mergeCell ref="X3:Y3"/>
    <mergeCell ref="B41:E41"/>
    <mergeCell ref="N4:O4"/>
    <mergeCell ref="V4:W4"/>
    <mergeCell ref="N3:O3"/>
    <mergeCell ref="P4:Q4"/>
    <mergeCell ref="P3:Q3"/>
    <mergeCell ref="R3:S3"/>
    <mergeCell ref="T3:U3"/>
    <mergeCell ref="AP3:AQ3"/>
    <mergeCell ref="AT3:AU3"/>
    <mergeCell ref="AN3:AO3"/>
    <mergeCell ref="Z3:AA3"/>
    <mergeCell ref="AB3:AC3"/>
    <mergeCell ref="AD3:AE3"/>
    <mergeCell ref="AF3:AG3"/>
    <mergeCell ref="AH3:AI3"/>
    <mergeCell ref="AV3:AW3"/>
    <mergeCell ref="BF3:BG3"/>
    <mergeCell ref="AJ3:AK3"/>
    <mergeCell ref="BL3:BM3"/>
    <mergeCell ref="AX3:AY3"/>
    <mergeCell ref="AZ3:BA3"/>
    <mergeCell ref="BB3:BC3"/>
    <mergeCell ref="BD3:BE3"/>
    <mergeCell ref="BH3:BI3"/>
    <mergeCell ref="AL3:AM3"/>
  </mergeCells>
  <printOptions/>
  <pageMargins left="0.55" right="0.1968503937007874" top="0.43" bottom="0.11811023622047245" header="0.15748031496062992" footer="0.15748031496062992"/>
  <pageSetup horizontalDpi="600" verticalDpi="600" orientation="landscape" paperSize="9" scale="54" r:id="rId1"/>
  <rowBreaks count="3" manualBreakCount="3">
    <brk id="62" max="255" man="1"/>
    <brk id="119" max="255" man="1"/>
    <brk id="181" max="255" man="1"/>
  </rowBreaks>
  <colBreaks count="1" manualBreakCount="1">
    <brk id="6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PTO</cp:lastModifiedBy>
  <cp:lastPrinted>2013-06-18T07:18:44Z</cp:lastPrinted>
  <dcterms:created xsi:type="dcterms:W3CDTF">2009-03-05T14:06:34Z</dcterms:created>
  <dcterms:modified xsi:type="dcterms:W3CDTF">2013-06-18T07:19:41Z</dcterms:modified>
  <cp:category/>
  <cp:version/>
  <cp:contentType/>
  <cp:contentStatus/>
</cp:coreProperties>
</file>